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filterPrivacy="1"/>
  <xr:revisionPtr revIDLastSave="0" documentId="13_ncr:1_{F2E84961-51FB-4E3A-B316-4256D52C70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or and Temperate Agriculture " sheetId="29" r:id="rId1"/>
    <sheet name="Bor and Temperate Forestry" sheetId="28" r:id="rId2"/>
    <sheet name="Bor and Temperate Grassland" sheetId="30" r:id="rId3"/>
    <sheet name="Tropical Agriculture Forestry" sheetId="24" r:id="rId4"/>
    <sheet name="Peat oxidation proportion" sheetId="25" r:id="rId5"/>
    <sheet name="Estimated subsidence rate" sheetId="31" r:id="rId6"/>
    <sheet name="SOC of pristine peatland" sheetId="26" r:id="rId7"/>
    <sheet name="BD of pristine peatland" sheetId="32" r:id="rId8"/>
    <sheet name="Validation HR data-sets" sheetId="27" r:id="rId9"/>
  </sheets>
  <definedNames>
    <definedName name="_xlnm._FilterDatabase" localSheetId="7" hidden="1">'BD of pristine peatland'!$A$1:$H$64</definedName>
    <definedName name="_xlnm._FilterDatabase" localSheetId="0" hidden="1">'Bor and Temperate Agriculture '!$A$1:$M$49</definedName>
    <definedName name="_xlnm._FilterDatabase" localSheetId="1" hidden="1">'Bor and Temperate Forestry'!$A$1:$O$31</definedName>
    <definedName name="_xlnm._FilterDatabase" localSheetId="2" hidden="1">'Bor and Temperate Grassland'!$A$1:$M$39</definedName>
    <definedName name="_xlnm._FilterDatabase" localSheetId="5" hidden="1">'Estimated subsidence rate'!$A$1:$I$486</definedName>
    <definedName name="_xlnm._FilterDatabase" localSheetId="4" hidden="1">'Peat oxidation proportion'!$A$1:$L$57</definedName>
    <definedName name="_xlnm._FilterDatabase" localSheetId="6" hidden="1">'SOC of pristine peatland'!$A$1:$H$84</definedName>
    <definedName name="_xlnm._FilterDatabase" localSheetId="3" hidden="1">'Tropical Agriculture Forestry'!$A$1:$H$122</definedName>
    <definedName name="_xlnm._FilterDatabase" localSheetId="8" hidden="1">'Validation HR data-sets'!$A$1:$N$37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24" i="31" l="1"/>
  <c r="N29" i="29"/>
  <c r="N12" i="29"/>
  <c r="N22" i="28"/>
  <c r="N10" i="30"/>
  <c r="N2" i="28" l="1"/>
  <c r="N46" i="29"/>
  <c r="N2" i="30"/>
  <c r="L2" i="30"/>
  <c r="N4" i="29"/>
  <c r="N2" i="29"/>
  <c r="P33" i="27"/>
  <c r="O33" i="27"/>
  <c r="P32" i="27"/>
  <c r="O32" i="27"/>
  <c r="P31" i="27"/>
  <c r="O31" i="27"/>
  <c r="P30" i="27"/>
  <c r="O30" i="27"/>
  <c r="P29" i="27"/>
  <c r="O29" i="27"/>
  <c r="P26" i="27"/>
  <c r="O26" i="27"/>
  <c r="P19" i="27"/>
  <c r="O19" i="27"/>
  <c r="P18" i="27"/>
  <c r="O18" i="27"/>
  <c r="P17" i="27"/>
  <c r="O17" i="27"/>
  <c r="P16" i="27"/>
  <c r="O16" i="27"/>
  <c r="P15" i="27"/>
  <c r="O15" i="27"/>
  <c r="P14" i="27"/>
  <c r="O14" i="27"/>
  <c r="P13" i="27"/>
  <c r="O13" i="27"/>
  <c r="P12" i="27"/>
  <c r="O12" i="27"/>
  <c r="P11" i="27"/>
  <c r="O11" i="27"/>
  <c r="P10" i="27"/>
  <c r="O10" i="27"/>
  <c r="P9" i="27"/>
  <c r="O9" i="27"/>
  <c r="P8" i="27"/>
  <c r="O8" i="27"/>
  <c r="P7" i="27"/>
  <c r="O7" i="27"/>
  <c r="P6" i="27"/>
  <c r="O6" i="27"/>
  <c r="P5" i="27"/>
  <c r="O5" i="27"/>
  <c r="P4" i="27"/>
  <c r="O4" i="27"/>
  <c r="P3" i="27"/>
  <c r="O3" i="27"/>
  <c r="P2" i="27"/>
  <c r="O2" i="27"/>
  <c r="P34" i="27"/>
  <c r="O34" i="27"/>
  <c r="O28" i="27"/>
  <c r="P28" i="27"/>
  <c r="P27" i="27"/>
  <c r="O27" i="27"/>
  <c r="O37" i="27"/>
  <c r="O36" i="27"/>
  <c r="P36" i="27"/>
  <c r="P37" i="27"/>
  <c r="P35" i="27"/>
  <c r="O35" i="27"/>
  <c r="O21" i="27"/>
  <c r="P21" i="27"/>
  <c r="O22" i="27"/>
  <c r="P22" i="27"/>
  <c r="O23" i="27"/>
  <c r="P23" i="27"/>
  <c r="O24" i="27"/>
  <c r="P24" i="27"/>
  <c r="O25" i="27"/>
  <c r="P25" i="27"/>
  <c r="O20" i="27"/>
  <c r="P20" i="27"/>
  <c r="H486" i="31" l="1"/>
  <c r="G486" i="31"/>
  <c r="H485" i="31"/>
  <c r="G485" i="31"/>
  <c r="H484" i="31"/>
  <c r="G484" i="31"/>
  <c r="H483" i="31"/>
  <c r="G483" i="31"/>
  <c r="H482" i="31"/>
  <c r="G482" i="31"/>
  <c r="H481" i="31"/>
  <c r="G481" i="31"/>
  <c r="H480" i="31"/>
  <c r="G480" i="31"/>
  <c r="H479" i="31"/>
  <c r="G479" i="31"/>
  <c r="H478" i="31"/>
  <c r="G478" i="31"/>
  <c r="H477" i="31"/>
  <c r="G477" i="31"/>
  <c r="H476" i="31"/>
  <c r="G476" i="31"/>
  <c r="H475" i="31"/>
  <c r="G475" i="31"/>
  <c r="H398" i="31"/>
  <c r="G398" i="31"/>
  <c r="H397" i="31"/>
  <c r="G397" i="31"/>
  <c r="H396" i="31"/>
  <c r="G396" i="31"/>
  <c r="H395" i="31"/>
  <c r="G395" i="31"/>
  <c r="H201" i="31"/>
  <c r="G201" i="31"/>
  <c r="H200" i="31"/>
  <c r="G200" i="31"/>
  <c r="H199" i="31"/>
  <c r="G199" i="31"/>
  <c r="H198" i="31"/>
  <c r="G198" i="31"/>
  <c r="H197" i="31"/>
  <c r="G197" i="31"/>
  <c r="H196" i="31"/>
  <c r="G196" i="31"/>
  <c r="H195" i="31"/>
  <c r="G195" i="31"/>
  <c r="H194" i="31"/>
  <c r="G194" i="31"/>
  <c r="H193" i="31"/>
  <c r="G193" i="31"/>
  <c r="H192" i="31"/>
  <c r="G192" i="31"/>
  <c r="H191" i="31"/>
  <c r="G191" i="31"/>
  <c r="H190" i="31"/>
  <c r="G190" i="31"/>
  <c r="H185" i="31"/>
  <c r="G185" i="31"/>
  <c r="H184" i="31"/>
  <c r="G184" i="31"/>
  <c r="H183" i="31"/>
  <c r="G183" i="31"/>
  <c r="H182" i="31"/>
  <c r="G182" i="31"/>
  <c r="H181" i="31"/>
  <c r="G181" i="31"/>
  <c r="H180" i="31"/>
  <c r="G180" i="31"/>
  <c r="H179" i="31"/>
  <c r="G179" i="31"/>
  <c r="H178" i="31"/>
  <c r="G178" i="31"/>
  <c r="H177" i="31"/>
  <c r="G177" i="31"/>
  <c r="H176" i="31"/>
  <c r="G176" i="31"/>
  <c r="H175" i="31"/>
  <c r="G175" i="31"/>
  <c r="H173" i="31"/>
  <c r="G173" i="31"/>
  <c r="H170" i="31"/>
  <c r="G170" i="31"/>
  <c r="H169" i="31"/>
  <c r="G169" i="31"/>
  <c r="H168" i="31"/>
  <c r="G168" i="31"/>
  <c r="H167" i="31"/>
  <c r="G167" i="31"/>
  <c r="H166" i="31"/>
  <c r="G166" i="31"/>
  <c r="H165" i="31"/>
  <c r="G165" i="31"/>
  <c r="H152" i="31"/>
  <c r="G152" i="31"/>
  <c r="H151" i="31"/>
  <c r="G151" i="31"/>
  <c r="H150" i="31"/>
  <c r="G150" i="31"/>
  <c r="H147" i="31"/>
  <c r="G147" i="31"/>
  <c r="H146" i="31"/>
  <c r="G146" i="31"/>
  <c r="H145" i="31"/>
  <c r="G145" i="31"/>
  <c r="H144" i="31"/>
  <c r="G144" i="31"/>
  <c r="H83" i="31"/>
  <c r="G83" i="31"/>
  <c r="H79" i="31"/>
  <c r="G79" i="31"/>
  <c r="H78" i="31"/>
  <c r="G78" i="31"/>
  <c r="H77" i="31"/>
  <c r="G77" i="31"/>
  <c r="H76" i="31"/>
  <c r="G76" i="31"/>
  <c r="H75" i="31"/>
  <c r="G75" i="31"/>
  <c r="H74" i="31"/>
  <c r="G74" i="31"/>
  <c r="H73" i="31"/>
  <c r="G73" i="31"/>
  <c r="H51" i="31"/>
  <c r="G51" i="31"/>
  <c r="H50" i="31"/>
  <c r="G50" i="31"/>
  <c r="H49" i="31"/>
  <c r="G49" i="31"/>
  <c r="H48" i="31"/>
  <c r="G48" i="31"/>
  <c r="H22" i="31"/>
  <c r="G22" i="31"/>
  <c r="H21" i="31"/>
  <c r="G21" i="31"/>
  <c r="H20" i="31"/>
  <c r="G20" i="31"/>
  <c r="H472" i="31"/>
  <c r="G472" i="31"/>
  <c r="H392" i="31"/>
  <c r="G392" i="31"/>
  <c r="H391" i="31"/>
  <c r="G391" i="31"/>
  <c r="H390" i="31"/>
  <c r="G390" i="31"/>
  <c r="H389" i="31"/>
  <c r="G389" i="31"/>
  <c r="H388" i="31"/>
  <c r="G388" i="31"/>
  <c r="H387" i="31"/>
  <c r="G387" i="31"/>
  <c r="H386" i="31"/>
  <c r="G386" i="31"/>
  <c r="H385" i="31"/>
  <c r="G385" i="31"/>
  <c r="H384" i="31"/>
  <c r="G384" i="31"/>
  <c r="H383" i="31"/>
  <c r="G383" i="31"/>
  <c r="H382" i="31"/>
  <c r="G382" i="31"/>
  <c r="H381" i="31"/>
  <c r="G381" i="31"/>
  <c r="H321" i="31"/>
  <c r="G321" i="31"/>
  <c r="H320" i="31"/>
  <c r="G320" i="31"/>
  <c r="H319" i="31"/>
  <c r="G319" i="31"/>
  <c r="H318" i="31"/>
  <c r="G318" i="31"/>
  <c r="H291" i="31"/>
  <c r="G291" i="31"/>
  <c r="H290" i="31"/>
  <c r="G290" i="31"/>
  <c r="H289" i="31"/>
  <c r="G289" i="31"/>
  <c r="H288" i="31"/>
  <c r="G288" i="31"/>
  <c r="H279" i="31"/>
  <c r="G279" i="31"/>
  <c r="H278" i="31"/>
  <c r="G278" i="31"/>
  <c r="H268" i="31"/>
  <c r="G268" i="31"/>
  <c r="H267" i="31"/>
  <c r="G267" i="31"/>
  <c r="H266" i="31"/>
  <c r="G266" i="31"/>
  <c r="H258" i="31"/>
  <c r="G258" i="31"/>
  <c r="H257" i="31"/>
  <c r="G257" i="31"/>
  <c r="H256" i="31"/>
  <c r="G256" i="31"/>
  <c r="H255" i="31"/>
  <c r="G255" i="31"/>
  <c r="H248" i="31"/>
  <c r="G248" i="31"/>
  <c r="H247" i="31"/>
  <c r="G247" i="31"/>
  <c r="H246" i="31"/>
  <c r="G246" i="31"/>
  <c r="H245" i="31"/>
  <c r="G245" i="31"/>
  <c r="H220" i="31"/>
  <c r="G220" i="31"/>
  <c r="H217" i="31"/>
  <c r="G217" i="31"/>
  <c r="H216" i="31"/>
  <c r="G216" i="31"/>
  <c r="H215" i="31"/>
  <c r="G215" i="31"/>
  <c r="H214" i="31"/>
  <c r="G214" i="31"/>
  <c r="H213" i="31"/>
  <c r="G213" i="31"/>
  <c r="H189" i="31"/>
  <c r="G189" i="31"/>
  <c r="H134" i="31"/>
  <c r="G134" i="31"/>
  <c r="H133" i="31"/>
  <c r="G133" i="31"/>
  <c r="H132" i="31"/>
  <c r="G132" i="31"/>
  <c r="H131" i="31"/>
  <c r="G131" i="31"/>
  <c r="H130" i="31"/>
  <c r="G130" i="31"/>
  <c r="H129" i="31"/>
  <c r="G129" i="31"/>
  <c r="H128" i="31"/>
  <c r="G128" i="31"/>
  <c r="H127" i="31"/>
  <c r="G127" i="31"/>
  <c r="H126" i="31"/>
  <c r="G126" i="31"/>
  <c r="H125" i="31"/>
  <c r="G125" i="31"/>
  <c r="H124" i="31"/>
  <c r="G124" i="31"/>
  <c r="H123" i="31"/>
  <c r="G123" i="31"/>
  <c r="H122" i="31"/>
  <c r="G122" i="31"/>
  <c r="H121" i="31"/>
  <c r="G121" i="31"/>
  <c r="H120" i="31"/>
  <c r="G120" i="31"/>
  <c r="H119" i="31"/>
  <c r="G119" i="31"/>
  <c r="H118" i="31"/>
  <c r="G118" i="31"/>
  <c r="H117" i="31"/>
  <c r="G117" i="31"/>
  <c r="H16" i="31"/>
  <c r="G16" i="31"/>
  <c r="H15" i="31"/>
  <c r="G15" i="31"/>
  <c r="H14" i="31"/>
  <c r="G14" i="31"/>
  <c r="H474" i="31"/>
  <c r="G474" i="31"/>
  <c r="H473" i="31"/>
  <c r="G473" i="31"/>
  <c r="H467" i="31"/>
  <c r="G467" i="31"/>
  <c r="H466" i="31"/>
  <c r="G466" i="31"/>
  <c r="H465" i="31"/>
  <c r="G465" i="31"/>
  <c r="H464" i="31"/>
  <c r="G464" i="31"/>
  <c r="H463" i="31"/>
  <c r="G463" i="31"/>
  <c r="H462" i="31"/>
  <c r="G462" i="31"/>
  <c r="H461" i="31"/>
  <c r="G461" i="31"/>
  <c r="H460" i="31"/>
  <c r="G460" i="31"/>
  <c r="H459" i="31"/>
  <c r="G459" i="31"/>
  <c r="H458" i="31"/>
  <c r="G458" i="31"/>
  <c r="H457" i="31"/>
  <c r="G457" i="31"/>
  <c r="H456" i="31"/>
  <c r="G456" i="31"/>
  <c r="H455" i="31"/>
  <c r="G455" i="31"/>
  <c r="H454" i="31"/>
  <c r="G454" i="31"/>
  <c r="H453" i="31"/>
  <c r="G453" i="31"/>
  <c r="H452" i="31"/>
  <c r="G452" i="31"/>
  <c r="H451" i="31"/>
  <c r="G451" i="31"/>
  <c r="H450" i="31"/>
  <c r="G450" i="31"/>
  <c r="H449" i="31"/>
  <c r="G449" i="31"/>
  <c r="H448" i="31"/>
  <c r="G448" i="31"/>
  <c r="H447" i="31"/>
  <c r="G447" i="31"/>
  <c r="H446" i="31"/>
  <c r="G446" i="31"/>
  <c r="H445" i="31"/>
  <c r="G445" i="31"/>
  <c r="H444" i="31"/>
  <c r="G444" i="31"/>
  <c r="H443" i="31"/>
  <c r="G443" i="31"/>
  <c r="H442" i="31"/>
  <c r="G442" i="31"/>
  <c r="H441" i="31"/>
  <c r="G441" i="31"/>
  <c r="H440" i="31"/>
  <c r="G440" i="31"/>
  <c r="H439" i="31"/>
  <c r="G439" i="31"/>
  <c r="H438" i="31"/>
  <c r="G438" i="31"/>
  <c r="H437" i="31"/>
  <c r="G437" i="31"/>
  <c r="H436" i="31"/>
  <c r="G436" i="31"/>
  <c r="H435" i="31"/>
  <c r="G435" i="31"/>
  <c r="H434" i="31"/>
  <c r="G434" i="31"/>
  <c r="H433" i="31"/>
  <c r="G433" i="31"/>
  <c r="H432" i="31"/>
  <c r="G432" i="31"/>
  <c r="H431" i="31"/>
  <c r="G431" i="31"/>
  <c r="H430" i="31"/>
  <c r="G430" i="31"/>
  <c r="H429" i="31"/>
  <c r="G429" i="31"/>
  <c r="H428" i="31"/>
  <c r="G428" i="31"/>
  <c r="H427" i="31"/>
  <c r="G427" i="31"/>
  <c r="H426" i="31"/>
  <c r="G426" i="31"/>
  <c r="H425" i="31"/>
  <c r="G425" i="31"/>
  <c r="H424" i="31"/>
  <c r="G424" i="31"/>
  <c r="H423" i="31"/>
  <c r="G423" i="31"/>
  <c r="H422" i="31"/>
  <c r="G422" i="31"/>
  <c r="H421" i="31"/>
  <c r="G421" i="31"/>
  <c r="H420" i="31"/>
  <c r="G420" i="31"/>
  <c r="H419" i="31"/>
  <c r="G419" i="31"/>
  <c r="H418" i="31"/>
  <c r="G418" i="31"/>
  <c r="H417" i="31"/>
  <c r="G417" i="31"/>
  <c r="H416" i="31"/>
  <c r="G416" i="31"/>
  <c r="H415" i="31"/>
  <c r="G415" i="31"/>
  <c r="H414" i="31"/>
  <c r="G414" i="31"/>
  <c r="H413" i="31"/>
  <c r="G413" i="31"/>
  <c r="H412" i="31"/>
  <c r="G412" i="31"/>
  <c r="H411" i="31"/>
  <c r="G411" i="31"/>
  <c r="H410" i="31"/>
  <c r="G410" i="31"/>
  <c r="H409" i="31"/>
  <c r="G409" i="31"/>
  <c r="H408" i="31"/>
  <c r="G408" i="31"/>
  <c r="H407" i="31"/>
  <c r="G407" i="31"/>
  <c r="H406" i="31"/>
  <c r="G406" i="31"/>
  <c r="H405" i="31"/>
  <c r="G405" i="31"/>
  <c r="H404" i="31"/>
  <c r="G404" i="31"/>
  <c r="H403" i="31"/>
  <c r="G403" i="31"/>
  <c r="H402" i="31"/>
  <c r="G402" i="31"/>
  <c r="H401" i="31"/>
  <c r="G401" i="31"/>
  <c r="H400" i="31"/>
  <c r="G400" i="31"/>
  <c r="H399" i="31"/>
  <c r="G399" i="31"/>
  <c r="H394" i="31"/>
  <c r="G394" i="31"/>
  <c r="H393" i="31"/>
  <c r="G393" i="31"/>
  <c r="H380" i="31"/>
  <c r="G380" i="31"/>
  <c r="H379" i="31"/>
  <c r="G379" i="31"/>
  <c r="H378" i="31"/>
  <c r="G378" i="31"/>
  <c r="H377" i="31"/>
  <c r="G377" i="31"/>
  <c r="H376" i="31"/>
  <c r="G376" i="31"/>
  <c r="H375" i="31"/>
  <c r="G375" i="31"/>
  <c r="H374" i="31"/>
  <c r="G374" i="31"/>
  <c r="H373" i="31"/>
  <c r="G373" i="31"/>
  <c r="H372" i="31"/>
  <c r="G372" i="31"/>
  <c r="H371" i="31"/>
  <c r="G371" i="31"/>
  <c r="H370" i="31"/>
  <c r="G370" i="31"/>
  <c r="H369" i="31"/>
  <c r="G369" i="31"/>
  <c r="H368" i="31"/>
  <c r="G368" i="31"/>
  <c r="H367" i="31"/>
  <c r="G367" i="31"/>
  <c r="H366" i="31"/>
  <c r="G366" i="31"/>
  <c r="H349" i="31"/>
  <c r="G349" i="31"/>
  <c r="H348" i="31"/>
  <c r="G348" i="31"/>
  <c r="H347" i="31"/>
  <c r="G347" i="31"/>
  <c r="H346" i="31"/>
  <c r="G346" i="31"/>
  <c r="H345" i="31"/>
  <c r="G345" i="31"/>
  <c r="H344" i="31"/>
  <c r="G344" i="31"/>
  <c r="H343" i="31"/>
  <c r="G343" i="31"/>
  <c r="H342" i="31"/>
  <c r="G342" i="31"/>
  <c r="H341" i="31"/>
  <c r="G341" i="31"/>
  <c r="H340" i="31"/>
  <c r="G340" i="31"/>
  <c r="H339" i="31"/>
  <c r="G339" i="31"/>
  <c r="H338" i="31"/>
  <c r="G338" i="31"/>
  <c r="H337" i="31"/>
  <c r="G337" i="31"/>
  <c r="H336" i="31"/>
  <c r="G336" i="31"/>
  <c r="H335" i="31"/>
  <c r="G335" i="31"/>
  <c r="H333" i="31"/>
  <c r="G333" i="31"/>
  <c r="H332" i="31"/>
  <c r="G332" i="31"/>
  <c r="H331" i="31"/>
  <c r="G331" i="31"/>
  <c r="H330" i="31"/>
  <c r="G330" i="31"/>
  <c r="H329" i="31"/>
  <c r="G329" i="31"/>
  <c r="H328" i="31"/>
  <c r="G328" i="31"/>
  <c r="H327" i="31"/>
  <c r="G327" i="31"/>
  <c r="H326" i="31"/>
  <c r="G326" i="31"/>
  <c r="H325" i="31"/>
  <c r="G325" i="31"/>
  <c r="H324" i="31"/>
  <c r="G324" i="31"/>
  <c r="H323" i="31"/>
  <c r="G323" i="31"/>
  <c r="H322" i="31"/>
  <c r="G322" i="31"/>
  <c r="H311" i="31"/>
  <c r="G311" i="31"/>
  <c r="H310" i="31"/>
  <c r="G310" i="31"/>
  <c r="H309" i="31"/>
  <c r="G309" i="31"/>
  <c r="H308" i="31"/>
  <c r="G308" i="31"/>
  <c r="H307" i="31"/>
  <c r="G307" i="31"/>
  <c r="H306" i="31"/>
  <c r="G306" i="31"/>
  <c r="H305" i="31"/>
  <c r="G305" i="31"/>
  <c r="H304" i="31"/>
  <c r="G304" i="31"/>
  <c r="H303" i="31"/>
  <c r="G303" i="31"/>
  <c r="H302" i="31"/>
  <c r="G302" i="31"/>
  <c r="H301" i="31"/>
  <c r="G301" i="31"/>
  <c r="H300" i="31"/>
  <c r="G300" i="31"/>
  <c r="H299" i="31"/>
  <c r="G299" i="31"/>
  <c r="H298" i="31"/>
  <c r="G298" i="31"/>
  <c r="H297" i="31"/>
  <c r="G297" i="31"/>
  <c r="H293" i="31"/>
  <c r="G293" i="31"/>
  <c r="H292" i="31"/>
  <c r="G292" i="31"/>
  <c r="H284" i="31"/>
  <c r="G284" i="31"/>
  <c r="H283" i="31"/>
  <c r="G283" i="31"/>
  <c r="H282" i="31"/>
  <c r="G282" i="31"/>
  <c r="H280" i="31"/>
  <c r="G280" i="31"/>
  <c r="H277" i="31"/>
  <c r="G277" i="31"/>
  <c r="H276" i="31"/>
  <c r="G276" i="31"/>
  <c r="H275" i="31"/>
  <c r="G275" i="31"/>
  <c r="H265" i="31"/>
  <c r="G265" i="31"/>
  <c r="H264" i="31"/>
  <c r="G264" i="31"/>
  <c r="H263" i="31"/>
  <c r="G263" i="31"/>
  <c r="H262" i="31"/>
  <c r="G262" i="31"/>
  <c r="H261" i="31"/>
  <c r="G261" i="31"/>
  <c r="H260" i="31"/>
  <c r="G260" i="31"/>
  <c r="H259" i="31"/>
  <c r="G259" i="31"/>
  <c r="H222" i="31"/>
  <c r="G222" i="31"/>
  <c r="H221" i="31"/>
  <c r="G221" i="31"/>
  <c r="H219" i="31"/>
  <c r="G219" i="31"/>
  <c r="H218" i="31"/>
  <c r="G218" i="31"/>
  <c r="H212" i="31"/>
  <c r="G212" i="31"/>
  <c r="H211" i="31"/>
  <c r="G211" i="31"/>
  <c r="H210" i="31"/>
  <c r="G210" i="31"/>
  <c r="H209" i="31"/>
  <c r="G209" i="31"/>
  <c r="H208" i="31"/>
  <c r="G208" i="31"/>
  <c r="H207" i="31"/>
  <c r="G207" i="31"/>
  <c r="H206" i="31"/>
  <c r="G206" i="31"/>
  <c r="H205" i="31"/>
  <c r="G205" i="31"/>
  <c r="H204" i="31"/>
  <c r="G204" i="31"/>
  <c r="H203" i="31"/>
  <c r="G203" i="31"/>
  <c r="H202" i="31"/>
  <c r="G202" i="31"/>
  <c r="H188" i="31"/>
  <c r="G188" i="31"/>
  <c r="H187" i="31"/>
  <c r="G187" i="31"/>
  <c r="H186" i="31"/>
  <c r="G186" i="31"/>
  <c r="H164" i="31"/>
  <c r="G164" i="31"/>
  <c r="H163" i="31"/>
  <c r="G163" i="31"/>
  <c r="H162" i="31"/>
  <c r="G162" i="31"/>
  <c r="H161" i="31"/>
  <c r="G161" i="31"/>
  <c r="H160" i="31"/>
  <c r="G160" i="31"/>
  <c r="H159" i="31"/>
  <c r="G159" i="31"/>
  <c r="H158" i="31"/>
  <c r="G158" i="31"/>
  <c r="H157" i="31"/>
  <c r="G157" i="31"/>
  <c r="H156" i="31"/>
  <c r="G156" i="31"/>
  <c r="H155" i="31"/>
  <c r="G155" i="31"/>
  <c r="H154" i="31"/>
  <c r="G154" i="31"/>
  <c r="H153" i="31"/>
  <c r="G153" i="31"/>
  <c r="H148" i="31"/>
  <c r="G148" i="31"/>
  <c r="H143" i="31"/>
  <c r="G143" i="31"/>
  <c r="H142" i="31"/>
  <c r="G142" i="31"/>
  <c r="H141" i="31"/>
  <c r="G141" i="31"/>
  <c r="H140" i="31"/>
  <c r="G140" i="31"/>
  <c r="H139" i="31"/>
  <c r="G139" i="31"/>
  <c r="H138" i="31"/>
  <c r="G138" i="31"/>
  <c r="H137" i="31"/>
  <c r="G137" i="31"/>
  <c r="H136" i="31"/>
  <c r="G136" i="31"/>
  <c r="H135" i="31"/>
  <c r="G135" i="31"/>
  <c r="H116" i="31"/>
  <c r="G116" i="31"/>
  <c r="H115" i="31"/>
  <c r="G115" i="31"/>
  <c r="H114" i="31"/>
  <c r="G114" i="31"/>
  <c r="H113" i="31"/>
  <c r="G113" i="31"/>
  <c r="H112" i="31"/>
  <c r="G112" i="31"/>
  <c r="H111" i="31"/>
  <c r="G111" i="31"/>
  <c r="H110" i="31"/>
  <c r="G110" i="31"/>
  <c r="H109" i="31"/>
  <c r="G109" i="31"/>
  <c r="H108" i="31"/>
  <c r="G108" i="31"/>
  <c r="H107" i="31"/>
  <c r="G107" i="31"/>
  <c r="H106" i="31"/>
  <c r="G106" i="31"/>
  <c r="H105" i="31"/>
  <c r="G105" i="31"/>
  <c r="H104" i="31"/>
  <c r="G104" i="31"/>
  <c r="H103" i="31"/>
  <c r="G103" i="31"/>
  <c r="H102" i="31"/>
  <c r="G102" i="31"/>
  <c r="H101" i="31"/>
  <c r="G101" i="31"/>
  <c r="H100" i="31"/>
  <c r="G100" i="31"/>
  <c r="H99" i="31"/>
  <c r="G99" i="31"/>
  <c r="H98" i="31"/>
  <c r="G98" i="31"/>
  <c r="H97" i="31"/>
  <c r="G97" i="31"/>
  <c r="H93" i="31"/>
  <c r="G93" i="31"/>
  <c r="H92" i="31"/>
  <c r="G92" i="31"/>
  <c r="H91" i="31"/>
  <c r="G91" i="31"/>
  <c r="H90" i="31"/>
  <c r="G90" i="31"/>
  <c r="H89" i="31"/>
  <c r="G89" i="31"/>
  <c r="H88" i="31"/>
  <c r="G88" i="31"/>
  <c r="H87" i="31"/>
  <c r="G87" i="31"/>
  <c r="H86" i="31"/>
  <c r="G86" i="31"/>
  <c r="H85" i="31"/>
  <c r="G85" i="31"/>
  <c r="H84" i="31"/>
  <c r="G84" i="31"/>
  <c r="H82" i="31"/>
  <c r="G82" i="31"/>
  <c r="H72" i="31"/>
  <c r="G72" i="31"/>
  <c r="H71" i="31"/>
  <c r="G71" i="31"/>
  <c r="H70" i="31"/>
  <c r="G70" i="31"/>
  <c r="H69" i="31"/>
  <c r="G69" i="31"/>
  <c r="H68" i="31"/>
  <c r="G68" i="31"/>
  <c r="H67" i="31"/>
  <c r="G67" i="31"/>
  <c r="H66" i="31"/>
  <c r="G66" i="31"/>
  <c r="H65" i="31"/>
  <c r="G65" i="31"/>
  <c r="H64" i="31"/>
  <c r="G64" i="31"/>
  <c r="H63" i="31"/>
  <c r="G63" i="31"/>
  <c r="H62" i="31"/>
  <c r="G62" i="31"/>
  <c r="H59" i="31"/>
  <c r="G59" i="31"/>
  <c r="H58" i="31"/>
  <c r="G58" i="31"/>
  <c r="H57" i="31"/>
  <c r="G57" i="31"/>
  <c r="H56" i="31"/>
  <c r="G56" i="31"/>
  <c r="H55" i="31"/>
  <c r="G55" i="31"/>
  <c r="H54" i="31"/>
  <c r="G54" i="31"/>
  <c r="H53" i="31"/>
  <c r="G53" i="31"/>
  <c r="H52" i="31"/>
  <c r="G52" i="31"/>
  <c r="H47" i="31"/>
  <c r="G47" i="31"/>
  <c r="H46" i="31"/>
  <c r="G46" i="31"/>
  <c r="H45" i="31"/>
  <c r="G45" i="31"/>
  <c r="H44" i="31"/>
  <c r="G44" i="31"/>
  <c r="H43" i="31"/>
  <c r="G43" i="31"/>
  <c r="H42" i="31"/>
  <c r="G42" i="31"/>
  <c r="H41" i="31"/>
  <c r="G41" i="31"/>
  <c r="H40" i="31"/>
  <c r="G40" i="31"/>
  <c r="H39" i="31"/>
  <c r="G39" i="31"/>
  <c r="H38" i="31"/>
  <c r="G38" i="31"/>
  <c r="H37" i="31"/>
  <c r="G37" i="31"/>
  <c r="H36" i="31"/>
  <c r="G36" i="31"/>
  <c r="H35" i="31"/>
  <c r="G35" i="31"/>
  <c r="H34" i="31"/>
  <c r="G34" i="31"/>
  <c r="H33" i="31"/>
  <c r="G33" i="31"/>
  <c r="H32" i="31"/>
  <c r="G32" i="31"/>
  <c r="H31" i="31"/>
  <c r="G31" i="31"/>
  <c r="H30" i="31"/>
  <c r="G30" i="31"/>
  <c r="H29" i="31"/>
  <c r="G29" i="31"/>
  <c r="H28" i="31"/>
  <c r="G28" i="31"/>
  <c r="H27" i="31"/>
  <c r="G27" i="31"/>
  <c r="H26" i="31"/>
  <c r="G26" i="31"/>
  <c r="H25" i="31"/>
  <c r="G25" i="31"/>
  <c r="H24" i="31"/>
  <c r="G24" i="31"/>
  <c r="H23" i="31"/>
  <c r="G23" i="31"/>
  <c r="H13" i="31"/>
  <c r="G13" i="31"/>
  <c r="H12" i="31"/>
  <c r="G12" i="31"/>
  <c r="H11" i="31"/>
  <c r="G11" i="31"/>
  <c r="H10" i="31"/>
  <c r="G10" i="31"/>
  <c r="H9" i="31"/>
  <c r="G9" i="31"/>
  <c r="H8" i="31"/>
  <c r="G8" i="31"/>
  <c r="H7" i="31"/>
  <c r="G7" i="31"/>
  <c r="H6" i="31"/>
  <c r="G6" i="31"/>
  <c r="H5" i="31"/>
  <c r="G5" i="31"/>
  <c r="H4" i="31"/>
  <c r="G4" i="31"/>
  <c r="H3" i="31"/>
  <c r="G3" i="31"/>
  <c r="H2" i="31"/>
  <c r="G2" i="31"/>
  <c r="H471" i="31"/>
  <c r="G471" i="31"/>
  <c r="H470" i="31"/>
  <c r="G470" i="31"/>
  <c r="H469" i="31"/>
  <c r="G469" i="31"/>
  <c r="H468" i="31"/>
  <c r="G468" i="31"/>
  <c r="H365" i="31"/>
  <c r="G365" i="31"/>
  <c r="H364" i="31"/>
  <c r="G364" i="31"/>
  <c r="H363" i="31"/>
  <c r="G363" i="31"/>
  <c r="H362" i="31"/>
  <c r="G362" i="31"/>
  <c r="H361" i="31"/>
  <c r="G361" i="31"/>
  <c r="H360" i="31"/>
  <c r="G360" i="31"/>
  <c r="H359" i="31"/>
  <c r="G359" i="31"/>
  <c r="H358" i="31"/>
  <c r="G358" i="31"/>
  <c r="H357" i="31"/>
  <c r="G357" i="31"/>
  <c r="H356" i="31"/>
  <c r="G356" i="31"/>
  <c r="H355" i="31"/>
  <c r="G355" i="31"/>
  <c r="H354" i="31"/>
  <c r="G354" i="31"/>
  <c r="H353" i="31"/>
  <c r="G353" i="31"/>
  <c r="H352" i="31"/>
  <c r="G352" i="31"/>
  <c r="H351" i="31"/>
  <c r="G351" i="31"/>
  <c r="H350" i="31"/>
  <c r="G350" i="31"/>
  <c r="H334" i="31"/>
  <c r="G334" i="31"/>
  <c r="H317" i="31"/>
  <c r="G317" i="31"/>
  <c r="H316" i="31"/>
  <c r="G316" i="31"/>
  <c r="H315" i="31"/>
  <c r="G315" i="31"/>
  <c r="H314" i="31"/>
  <c r="G314" i="31"/>
  <c r="H313" i="31"/>
  <c r="G313" i="31"/>
  <c r="H312" i="31"/>
  <c r="G312" i="31"/>
  <c r="H296" i="31"/>
  <c r="G296" i="31"/>
  <c r="H295" i="31"/>
  <c r="G295" i="31"/>
  <c r="H294" i="31"/>
  <c r="G294" i="31"/>
  <c r="H287" i="31"/>
  <c r="G287" i="31"/>
  <c r="H286" i="31"/>
  <c r="G286" i="31"/>
  <c r="H285" i="31"/>
  <c r="G285" i="31"/>
  <c r="H281" i="31"/>
  <c r="G281" i="31"/>
  <c r="H274" i="31"/>
  <c r="G274" i="31"/>
  <c r="H273" i="31"/>
  <c r="G273" i="31"/>
  <c r="H272" i="31"/>
  <c r="G272" i="31"/>
  <c r="H271" i="31"/>
  <c r="G271" i="31"/>
  <c r="H270" i="31"/>
  <c r="G270" i="31"/>
  <c r="H269" i="31"/>
  <c r="G269" i="31"/>
  <c r="H254" i="31"/>
  <c r="G254" i="31"/>
  <c r="H253" i="31"/>
  <c r="G253" i="31"/>
  <c r="H252" i="31"/>
  <c r="G252" i="31"/>
  <c r="H251" i="31"/>
  <c r="G251" i="31"/>
  <c r="H250" i="31"/>
  <c r="G250" i="31"/>
  <c r="H249" i="31"/>
  <c r="G249" i="31"/>
  <c r="H244" i="31"/>
  <c r="G244" i="31"/>
  <c r="H243" i="31"/>
  <c r="G243" i="31"/>
  <c r="H242" i="31"/>
  <c r="G242" i="31"/>
  <c r="H241" i="31"/>
  <c r="G241" i="31"/>
  <c r="H240" i="31"/>
  <c r="G240" i="31"/>
  <c r="H239" i="31"/>
  <c r="G239" i="31"/>
  <c r="H238" i="31"/>
  <c r="G238" i="31"/>
  <c r="H237" i="31"/>
  <c r="G237" i="31"/>
  <c r="H236" i="31"/>
  <c r="G236" i="31"/>
  <c r="H235" i="31"/>
  <c r="G235" i="31"/>
  <c r="H234" i="31"/>
  <c r="G234" i="31"/>
  <c r="H233" i="31"/>
  <c r="G233" i="31"/>
  <c r="H232" i="31"/>
  <c r="G232" i="31"/>
  <c r="H231" i="31"/>
  <c r="G231" i="31"/>
  <c r="H230" i="31"/>
  <c r="G230" i="31"/>
  <c r="H229" i="31"/>
  <c r="G229" i="31"/>
  <c r="H228" i="31"/>
  <c r="G228" i="31"/>
  <c r="H227" i="31"/>
  <c r="G227" i="31"/>
  <c r="H226" i="31"/>
  <c r="G226" i="31"/>
  <c r="H225" i="31"/>
  <c r="G225" i="31"/>
  <c r="G224" i="31"/>
  <c r="H223" i="31"/>
  <c r="G223" i="31"/>
  <c r="H174" i="31"/>
  <c r="G174" i="31"/>
  <c r="H172" i="31"/>
  <c r="G172" i="31"/>
  <c r="H171" i="31"/>
  <c r="G171" i="31"/>
  <c r="H149" i="31"/>
  <c r="G149" i="31"/>
  <c r="H96" i="31"/>
  <c r="G96" i="31"/>
  <c r="H95" i="31"/>
  <c r="G95" i="31"/>
  <c r="H94" i="31"/>
  <c r="G94" i="31"/>
  <c r="H81" i="31"/>
  <c r="G81" i="31"/>
  <c r="H80" i="31"/>
  <c r="G80" i="31"/>
  <c r="H61" i="31"/>
  <c r="G61" i="31"/>
  <c r="H60" i="31"/>
  <c r="G60" i="31"/>
  <c r="H19" i="31"/>
  <c r="G19" i="31"/>
  <c r="H18" i="31"/>
  <c r="G18" i="31"/>
  <c r="G17" i="31"/>
  <c r="H17" i="31"/>
  <c r="I117" i="31" l="1"/>
  <c r="I125" i="31"/>
  <c r="I129" i="31"/>
  <c r="I75" i="31"/>
  <c r="I146" i="31"/>
  <c r="I152" i="31"/>
  <c r="I191" i="31"/>
  <c r="I49" i="31"/>
  <c r="I78" i="31"/>
  <c r="I395" i="31"/>
  <c r="I30" i="31"/>
  <c r="I42" i="31"/>
  <c r="I54" i="31"/>
  <c r="I90" i="31"/>
  <c r="I97" i="31"/>
  <c r="I139" i="31"/>
  <c r="I143" i="31"/>
  <c r="I159" i="31"/>
  <c r="I205" i="31"/>
  <c r="I218" i="31"/>
  <c r="I38" i="31"/>
  <c r="I46" i="31"/>
  <c r="I86" i="31"/>
  <c r="I155" i="31"/>
  <c r="I10" i="31"/>
  <c r="I43" i="31"/>
  <c r="I59" i="31"/>
  <c r="I82" i="31"/>
  <c r="I122" i="31"/>
  <c r="I215" i="31"/>
  <c r="I83" i="31"/>
  <c r="I329" i="31"/>
  <c r="I402" i="31"/>
  <c r="I442" i="31"/>
  <c r="I450" i="31"/>
  <c r="I15" i="31"/>
  <c r="I216" i="31"/>
  <c r="I256" i="31"/>
  <c r="I267" i="31"/>
  <c r="I288" i="31"/>
  <c r="I389" i="31"/>
  <c r="I472" i="31"/>
  <c r="I73" i="31"/>
  <c r="I197" i="31"/>
  <c r="I478" i="31"/>
  <c r="I482" i="31"/>
  <c r="I486" i="31"/>
  <c r="I55" i="31"/>
  <c r="I118" i="31"/>
  <c r="I134" i="31"/>
  <c r="I279" i="31"/>
  <c r="I51" i="31"/>
  <c r="I481" i="31"/>
  <c r="I35" i="31"/>
  <c r="I91" i="31"/>
  <c r="I130" i="31"/>
  <c r="I392" i="31"/>
  <c r="I102" i="31"/>
  <c r="I255" i="31"/>
  <c r="I378" i="31"/>
  <c r="I147" i="31"/>
  <c r="I165" i="31"/>
  <c r="I169" i="31"/>
  <c r="I192" i="31"/>
  <c r="I196" i="31"/>
  <c r="I94" i="31"/>
  <c r="I171" i="31"/>
  <c r="I363" i="31"/>
  <c r="I32" i="31"/>
  <c r="I40" i="31"/>
  <c r="I52" i="31"/>
  <c r="I62" i="31"/>
  <c r="I207" i="31"/>
  <c r="I292" i="31"/>
  <c r="I303" i="31"/>
  <c r="I311" i="31"/>
  <c r="I427" i="31"/>
  <c r="I431" i="31"/>
  <c r="I443" i="31"/>
  <c r="I145" i="31"/>
  <c r="I167" i="31"/>
  <c r="I178" i="31"/>
  <c r="I190" i="31"/>
  <c r="I483" i="31"/>
  <c r="I336" i="31"/>
  <c r="I344" i="31"/>
  <c r="I440" i="31"/>
  <c r="I320" i="31"/>
  <c r="I387" i="31"/>
  <c r="I92" i="31"/>
  <c r="I103" i="31"/>
  <c r="I111" i="31"/>
  <c r="I137" i="31"/>
  <c r="I153" i="31"/>
  <c r="I161" i="31"/>
  <c r="I176" i="31"/>
  <c r="I184" i="31"/>
  <c r="I200" i="31"/>
  <c r="I397" i="31"/>
  <c r="I477" i="31"/>
  <c r="I485" i="31"/>
  <c r="I144" i="31"/>
  <c r="I170" i="31"/>
  <c r="I185" i="31"/>
  <c r="I74" i="31"/>
  <c r="I173" i="31"/>
  <c r="I182" i="31"/>
  <c r="I194" i="31"/>
  <c r="I479" i="31"/>
  <c r="I408" i="31"/>
  <c r="I416" i="31"/>
  <c r="I79" i="31"/>
  <c r="I198" i="31"/>
  <c r="I475" i="31"/>
  <c r="I465" i="31"/>
  <c r="I14" i="31"/>
  <c r="I321" i="31"/>
  <c r="I22" i="31"/>
  <c r="I76" i="31"/>
  <c r="I195" i="31"/>
  <c r="I18" i="31"/>
  <c r="I80" i="31"/>
  <c r="I96" i="31"/>
  <c r="I174" i="31"/>
  <c r="I226" i="31"/>
  <c r="I230" i="31"/>
  <c r="I234" i="31"/>
  <c r="I238" i="31"/>
  <c r="I250" i="31"/>
  <c r="I295" i="31"/>
  <c r="I334" i="31"/>
  <c r="I353" i="31"/>
  <c r="I365" i="31"/>
  <c r="I471" i="31"/>
  <c r="I8" i="31"/>
  <c r="I12" i="31"/>
  <c r="I71" i="31"/>
  <c r="I85" i="31"/>
  <c r="I100" i="31"/>
  <c r="I104" i="31"/>
  <c r="I108" i="31"/>
  <c r="I116" i="31"/>
  <c r="I158" i="31"/>
  <c r="I162" i="31"/>
  <c r="I187" i="31"/>
  <c r="I204" i="31"/>
  <c r="I208" i="31"/>
  <c r="I212" i="31"/>
  <c r="I275" i="31"/>
  <c r="I282" i="31"/>
  <c r="I330" i="31"/>
  <c r="I335" i="31"/>
  <c r="I213" i="31"/>
  <c r="I268" i="31"/>
  <c r="I319" i="31"/>
  <c r="I20" i="31"/>
  <c r="I77" i="31"/>
  <c r="I168" i="31"/>
  <c r="I175" i="31"/>
  <c r="I193" i="31"/>
  <c r="I476" i="31"/>
  <c r="I480" i="31"/>
  <c r="I68" i="31"/>
  <c r="I113" i="31"/>
  <c r="I163" i="31"/>
  <c r="I188" i="31"/>
  <c r="I259" i="31"/>
  <c r="I263" i="31"/>
  <c r="I276" i="31"/>
  <c r="I283" i="31"/>
  <c r="I301" i="31"/>
  <c r="I327" i="31"/>
  <c r="I368" i="31"/>
  <c r="I372" i="31"/>
  <c r="I376" i="31"/>
  <c r="I21" i="31"/>
  <c r="I50" i="31"/>
  <c r="I150" i="31"/>
  <c r="I179" i="31"/>
  <c r="I183" i="31"/>
  <c r="I201" i="31"/>
  <c r="I484" i="31"/>
  <c r="I2" i="31"/>
  <c r="I420" i="31"/>
  <c r="I424" i="31"/>
  <c r="I151" i="31"/>
  <c r="I166" i="31"/>
  <c r="I180" i="31"/>
  <c r="I398" i="31"/>
  <c r="I366" i="31"/>
  <c r="I177" i="31"/>
  <c r="I338" i="31"/>
  <c r="I414" i="31"/>
  <c r="I422" i="31"/>
  <c r="I458" i="31"/>
  <c r="I48" i="31"/>
  <c r="I181" i="31"/>
  <c r="I199" i="31"/>
  <c r="I396" i="31"/>
  <c r="I61" i="31"/>
  <c r="I172" i="31"/>
  <c r="I225" i="31"/>
  <c r="I229" i="31"/>
  <c r="I237" i="31"/>
  <c r="I241" i="31"/>
  <c r="I249" i="31"/>
  <c r="I313" i="31"/>
  <c r="I317" i="31"/>
  <c r="I356" i="31"/>
  <c r="I470" i="31"/>
  <c r="I7" i="31"/>
  <c r="I24" i="31"/>
  <c r="I114" i="31"/>
  <c r="I136" i="31"/>
  <c r="I140" i="31"/>
  <c r="I148" i="31"/>
  <c r="I160" i="31"/>
  <c r="I164" i="31"/>
  <c r="I306" i="31"/>
  <c r="I310" i="31"/>
  <c r="I349" i="31"/>
  <c r="I369" i="31"/>
  <c r="I377" i="31"/>
  <c r="I401" i="31"/>
  <c r="I428" i="31"/>
  <c r="I444" i="31"/>
  <c r="I448" i="31"/>
  <c r="I456" i="31"/>
  <c r="I464" i="31"/>
  <c r="I132" i="31"/>
  <c r="I217" i="31"/>
  <c r="I382" i="31"/>
  <c r="I280" i="31"/>
  <c r="I299" i="31"/>
  <c r="I374" i="31"/>
  <c r="I25" i="31"/>
  <c r="I29" i="31"/>
  <c r="I425" i="31"/>
  <c r="I429" i="31"/>
  <c r="I433" i="31"/>
  <c r="I437" i="31"/>
  <c r="I441" i="31"/>
  <c r="I449" i="31"/>
  <c r="I457" i="31"/>
  <c r="I461" i="31"/>
  <c r="I133" i="31"/>
  <c r="I258" i="31"/>
  <c r="I278" i="31"/>
  <c r="I391" i="31"/>
  <c r="I430" i="31"/>
  <c r="I438" i="31"/>
  <c r="I388" i="31"/>
  <c r="I466" i="31"/>
  <c r="I291" i="31"/>
  <c r="I101" i="31"/>
  <c r="I105" i="31"/>
  <c r="I109" i="31"/>
  <c r="I400" i="31"/>
  <c r="I119" i="31"/>
  <c r="I385" i="31"/>
  <c r="I312" i="31"/>
  <c r="I316" i="31"/>
  <c r="I23" i="31"/>
  <c r="I459" i="31"/>
  <c r="I463" i="31"/>
  <c r="I120" i="31"/>
  <c r="I128" i="31"/>
  <c r="I107" i="31"/>
  <c r="I390" i="31"/>
  <c r="I296" i="31"/>
  <c r="I350" i="31"/>
  <c r="I354" i="31"/>
  <c r="I468" i="31"/>
  <c r="I5" i="31"/>
  <c r="I9" i="31"/>
  <c r="I13" i="31"/>
  <c r="I26" i="31"/>
  <c r="I53" i="31"/>
  <c r="I57" i="31"/>
  <c r="I63" i="31"/>
  <c r="I67" i="31"/>
  <c r="I115" i="31"/>
  <c r="I141" i="31"/>
  <c r="I157" i="31"/>
  <c r="I186" i="31"/>
  <c r="I210" i="31"/>
  <c r="I260" i="31"/>
  <c r="I277" i="31"/>
  <c r="I284" i="31"/>
  <c r="I379" i="31"/>
  <c r="I426" i="31"/>
  <c r="I434" i="31"/>
  <c r="I460" i="31"/>
  <c r="I16" i="31"/>
  <c r="I131" i="31"/>
  <c r="I189" i="31"/>
  <c r="I266" i="31"/>
  <c r="I383" i="31"/>
  <c r="I70" i="31"/>
  <c r="I467" i="31"/>
  <c r="I112" i="31"/>
  <c r="I124" i="31"/>
  <c r="I246" i="31"/>
  <c r="I323" i="31"/>
  <c r="I123" i="31"/>
  <c r="I351" i="31"/>
  <c r="I58" i="31"/>
  <c r="I64" i="31"/>
  <c r="I221" i="31"/>
  <c r="I265" i="31"/>
  <c r="I307" i="31"/>
  <c r="I325" i="31"/>
  <c r="I328" i="31"/>
  <c r="I337" i="31"/>
  <c r="I121" i="31"/>
  <c r="I247" i="31"/>
  <c r="I318" i="31"/>
  <c r="I384" i="31"/>
  <c r="I410" i="31"/>
  <c r="I17" i="31"/>
  <c r="I271" i="31"/>
  <c r="I294" i="31"/>
  <c r="I364" i="31"/>
  <c r="I3" i="31"/>
  <c r="I11" i="31"/>
  <c r="I333" i="31"/>
  <c r="I342" i="31"/>
  <c r="I447" i="31"/>
  <c r="I88" i="31"/>
  <c r="I418" i="31"/>
  <c r="I127" i="31"/>
  <c r="I432" i="31"/>
  <c r="I214" i="31"/>
  <c r="I257" i="31"/>
  <c r="I381" i="31"/>
  <c r="I99" i="31"/>
  <c r="I309" i="31"/>
  <c r="I445" i="31"/>
  <c r="I245" i="31"/>
  <c r="I290" i="31"/>
  <c r="I44" i="31"/>
  <c r="I56" i="31"/>
  <c r="I66" i="31"/>
  <c r="I106" i="31"/>
  <c r="I346" i="31"/>
  <c r="I370" i="31"/>
  <c r="I394" i="31"/>
  <c r="I406" i="31"/>
  <c r="I413" i="31"/>
  <c r="I417" i="31"/>
  <c r="I126" i="31"/>
  <c r="I220" i="31"/>
  <c r="I248" i="31"/>
  <c r="I289" i="31"/>
  <c r="I386" i="31"/>
  <c r="I19" i="31"/>
  <c r="I81" i="31"/>
  <c r="I223" i="31"/>
  <c r="I231" i="31"/>
  <c r="I235" i="31"/>
  <c r="I251" i="31"/>
  <c r="I273" i="31"/>
  <c r="I286" i="31"/>
  <c r="I4" i="31"/>
  <c r="I27" i="31"/>
  <c r="I34" i="31"/>
  <c r="I41" i="31"/>
  <c r="I45" i="31"/>
  <c r="I65" i="31"/>
  <c r="I72" i="31"/>
  <c r="I89" i="31"/>
  <c r="I93" i="31"/>
  <c r="I110" i="31"/>
  <c r="I135" i="31"/>
  <c r="I142" i="31"/>
  <c r="I154" i="31"/>
  <c r="I202" i="31"/>
  <c r="I209" i="31"/>
  <c r="I222" i="31"/>
  <c r="I262" i="31"/>
  <c r="I298" i="31"/>
  <c r="I305" i="31"/>
  <c r="I322" i="31"/>
  <c r="I326" i="31"/>
  <c r="I341" i="31"/>
  <c r="I348" i="31"/>
  <c r="I371" i="31"/>
  <c r="I375" i="31"/>
  <c r="I405" i="31"/>
  <c r="I412" i="31"/>
  <c r="I419" i="31"/>
  <c r="I423" i="31"/>
  <c r="I436" i="31"/>
  <c r="I453" i="31"/>
  <c r="I28" i="31"/>
  <c r="I31" i="31"/>
  <c r="I69" i="31"/>
  <c r="I203" i="31"/>
  <c r="I206" i="31"/>
  <c r="I302" i="31"/>
  <c r="I345" i="31"/>
  <c r="I409" i="31"/>
  <c r="I454" i="31"/>
  <c r="I240" i="31"/>
  <c r="I244" i="31"/>
  <c r="I274" i="31"/>
  <c r="I399" i="31"/>
  <c r="I359" i="31"/>
  <c r="I36" i="31"/>
  <c r="I39" i="31"/>
  <c r="I84" i="31"/>
  <c r="I87" i="31"/>
  <c r="I211" i="31"/>
  <c r="I219" i="31"/>
  <c r="I253" i="31"/>
  <c r="I281" i="31"/>
  <c r="I293" i="31"/>
  <c r="I300" i="31"/>
  <c r="I324" i="31"/>
  <c r="I331" i="31"/>
  <c r="I339" i="31"/>
  <c r="I343" i="31"/>
  <c r="I373" i="31"/>
  <c r="I380" i="31"/>
  <c r="I403" i="31"/>
  <c r="I407" i="31"/>
  <c r="I421" i="31"/>
  <c r="I451" i="31"/>
  <c r="I455" i="31"/>
  <c r="I462" i="31"/>
  <c r="I473" i="31"/>
  <c r="I6" i="31"/>
  <c r="I47" i="31"/>
  <c r="I98" i="31"/>
  <c r="I156" i="31"/>
  <c r="I261" i="31"/>
  <c r="I264" i="31"/>
  <c r="I254" i="31"/>
  <c r="I33" i="31"/>
  <c r="I37" i="31"/>
  <c r="I138" i="31"/>
  <c r="I297" i="31"/>
  <c r="I304" i="31"/>
  <c r="I308" i="31"/>
  <c r="I332" i="31"/>
  <c r="I340" i="31"/>
  <c r="I347" i="31"/>
  <c r="I367" i="31"/>
  <c r="I393" i="31"/>
  <c r="I404" i="31"/>
  <c r="I411" i="31"/>
  <c r="I415" i="31"/>
  <c r="I435" i="31"/>
  <c r="I439" i="31"/>
  <c r="I446" i="31"/>
  <c r="I452" i="31"/>
  <c r="I474" i="31"/>
  <c r="I224" i="31"/>
  <c r="I228" i="31"/>
  <c r="I239" i="31"/>
  <c r="I243" i="31"/>
  <c r="I272" i="31"/>
  <c r="I285" i="31"/>
  <c r="I352" i="31"/>
  <c r="I469" i="31"/>
  <c r="I95" i="31"/>
  <c r="I232" i="31"/>
  <c r="I236" i="31"/>
  <c r="I269" i="31"/>
  <c r="I314" i="31"/>
  <c r="I360" i="31"/>
  <c r="I233" i="31"/>
  <c r="I252" i="31"/>
  <c r="I270" i="31"/>
  <c r="I315" i="31"/>
  <c r="I357" i="31"/>
  <c r="I361" i="31"/>
  <c r="I287" i="31"/>
  <c r="I149" i="31"/>
  <c r="I358" i="31"/>
  <c r="I362" i="31"/>
  <c r="I60" i="31"/>
  <c r="I227" i="31"/>
  <c r="I242" i="31"/>
  <c r="I355" i="31"/>
  <c r="J54" i="25" l="1"/>
  <c r="N26" i="30"/>
  <c r="E64" i="24"/>
  <c r="G64" i="24"/>
  <c r="E113" i="24"/>
  <c r="E114" i="24"/>
  <c r="E24" i="25"/>
  <c r="E25" i="25"/>
  <c r="E26" i="25"/>
  <c r="E27" i="25"/>
  <c r="E28" i="25"/>
  <c r="E29" i="25"/>
  <c r="E30" i="25"/>
  <c r="E23" i="25"/>
  <c r="E54" i="24"/>
  <c r="E55" i="24"/>
  <c r="E56" i="24"/>
  <c r="E57" i="24"/>
  <c r="E58" i="24"/>
  <c r="E59" i="24"/>
  <c r="E60" i="24"/>
  <c r="E65" i="24"/>
  <c r="E66" i="24"/>
  <c r="E67" i="24"/>
  <c r="E68" i="24"/>
  <c r="E69" i="24"/>
  <c r="E70" i="24"/>
  <c r="E73" i="24"/>
  <c r="E74" i="24"/>
  <c r="E75" i="24"/>
  <c r="E76" i="24"/>
  <c r="E77" i="24"/>
  <c r="E78" i="24"/>
  <c r="E79" i="24"/>
  <c r="E80" i="24"/>
  <c r="E81" i="24"/>
  <c r="E82" i="24"/>
  <c r="E83" i="24"/>
  <c r="E84" i="24"/>
  <c r="E85" i="24"/>
  <c r="E86" i="24"/>
  <c r="E87" i="24"/>
  <c r="E88" i="24"/>
  <c r="E89" i="24"/>
  <c r="E90" i="24"/>
  <c r="E91" i="24"/>
  <c r="E92" i="24"/>
  <c r="E93" i="24"/>
  <c r="E94" i="24"/>
  <c r="E95" i="24"/>
  <c r="E96" i="24"/>
  <c r="E97" i="24"/>
  <c r="E98" i="24"/>
  <c r="E110" i="24"/>
  <c r="E117" i="24"/>
  <c r="E118" i="24"/>
  <c r="E119" i="24"/>
  <c r="E120" i="24"/>
  <c r="E121" i="24"/>
  <c r="N24" i="30"/>
  <c r="N25" i="30"/>
  <c r="N23" i="30"/>
  <c r="N3" i="30"/>
  <c r="N4" i="30"/>
  <c r="N5" i="30"/>
  <c r="N6" i="30"/>
  <c r="N7" i="30"/>
  <c r="N8" i="30"/>
  <c r="N9" i="30"/>
  <c r="N11" i="30"/>
  <c r="N12" i="30"/>
  <c r="N13" i="30"/>
  <c r="N14" i="30"/>
  <c r="N15" i="30"/>
  <c r="N16" i="30"/>
  <c r="N17" i="30"/>
  <c r="N18" i="30"/>
  <c r="N19" i="30"/>
  <c r="L3" i="30"/>
  <c r="L4" i="30"/>
  <c r="L5" i="30"/>
  <c r="L6" i="30"/>
  <c r="L7" i="30"/>
  <c r="L8" i="30"/>
  <c r="L9" i="30"/>
  <c r="L10" i="30"/>
  <c r="L11" i="30"/>
  <c r="L12" i="30"/>
  <c r="L13" i="30"/>
  <c r="L14" i="30"/>
  <c r="L15" i="30"/>
  <c r="L16" i="30"/>
  <c r="L17" i="30"/>
  <c r="L18" i="30"/>
  <c r="L19" i="30"/>
  <c r="L27" i="30"/>
  <c r="L28" i="30"/>
  <c r="L29" i="30"/>
  <c r="L30" i="30"/>
  <c r="L31" i="30"/>
  <c r="L32" i="30"/>
  <c r="L33" i="30"/>
  <c r="L34" i="30"/>
  <c r="L35" i="30"/>
  <c r="L36" i="30"/>
  <c r="L37" i="30"/>
  <c r="L38" i="30"/>
  <c r="L39" i="30"/>
  <c r="L40" i="30"/>
  <c r="L41" i="30"/>
  <c r="L24" i="30"/>
  <c r="L25" i="30"/>
  <c r="L26" i="30"/>
  <c r="L23" i="30"/>
  <c r="N48" i="29"/>
  <c r="L19" i="29"/>
  <c r="L31" i="29"/>
  <c r="L32" i="29"/>
  <c r="L33" i="29"/>
  <c r="L34" i="29"/>
  <c r="L35" i="29"/>
  <c r="L36" i="29"/>
  <c r="L37" i="29"/>
  <c r="L38" i="29"/>
  <c r="L39" i="29"/>
  <c r="L40" i="29"/>
  <c r="L41" i="29"/>
  <c r="L42" i="29"/>
  <c r="L43" i="29"/>
  <c r="L44" i="29"/>
  <c r="L45" i="29"/>
  <c r="L46" i="29"/>
  <c r="L47" i="29"/>
  <c r="L48" i="29"/>
  <c r="L49" i="29"/>
  <c r="L30" i="29"/>
  <c r="N19" i="29"/>
  <c r="N20" i="29"/>
  <c r="N21" i="29"/>
  <c r="N22" i="29"/>
  <c r="N23" i="29"/>
  <c r="N24" i="29"/>
  <c r="N17" i="29"/>
  <c r="N18" i="29"/>
  <c r="N14" i="29"/>
  <c r="N15" i="29"/>
  <c r="N16" i="29"/>
  <c r="N13" i="29"/>
  <c r="N10" i="29"/>
  <c r="N3" i="29"/>
  <c r="N5" i="29"/>
  <c r="N6" i="29"/>
  <c r="L25" i="29"/>
  <c r="L26" i="29"/>
  <c r="L27" i="29"/>
  <c r="L28" i="29"/>
  <c r="L29" i="29"/>
  <c r="L24" i="29"/>
  <c r="L21" i="29"/>
  <c r="L22" i="29"/>
  <c r="L23" i="29"/>
  <c r="L20" i="29"/>
  <c r="L13" i="29"/>
  <c r="L14" i="29"/>
  <c r="L15" i="29"/>
  <c r="L16" i="29"/>
  <c r="L17" i="29"/>
  <c r="L18" i="29"/>
  <c r="L12" i="29"/>
  <c r="L11" i="29"/>
  <c r="L10" i="29"/>
  <c r="L3" i="29" l="1"/>
  <c r="L4" i="29"/>
  <c r="L5" i="29"/>
  <c r="L6" i="29"/>
  <c r="L2" i="29"/>
  <c r="N26" i="29"/>
  <c r="N27" i="29"/>
  <c r="N28" i="29"/>
  <c r="N49" i="29"/>
  <c r="D34" i="27" l="1"/>
  <c r="D31" i="27"/>
  <c r="D30" i="27"/>
  <c r="D28" i="27"/>
  <c r="D27" i="27"/>
  <c r="D25" i="27"/>
  <c r="D24" i="27"/>
  <c r="D23" i="27"/>
  <c r="D22" i="27"/>
  <c r="D21" i="27"/>
  <c r="D20" i="27"/>
  <c r="E20" i="27"/>
  <c r="Q36" i="27" l="1"/>
  <c r="R36" i="27" s="1"/>
  <c r="Q13" i="27"/>
  <c r="R13" i="27" s="1"/>
  <c r="Q5" i="27"/>
  <c r="R5" i="27" s="1"/>
  <c r="Q7" i="27"/>
  <c r="R7" i="27" s="1"/>
  <c r="Q29" i="27"/>
  <c r="R29" i="27" s="1"/>
  <c r="Q34" i="27"/>
  <c r="R34" i="27" s="1"/>
  <c r="Q28" i="27"/>
  <c r="R28" i="27" s="1"/>
  <c r="Q35" i="27"/>
  <c r="R35" i="27" s="1"/>
  <c r="Q37" i="27"/>
  <c r="R37" i="27" s="1"/>
  <c r="Q20" i="27"/>
  <c r="R20" i="27" s="1"/>
  <c r="Q17" i="27"/>
  <c r="R17" i="27" s="1"/>
  <c r="Q26" i="27"/>
  <c r="R26" i="27" s="1"/>
  <c r="Q3" i="27"/>
  <c r="R3" i="27" s="1"/>
  <c r="Q30" i="27"/>
  <c r="R30" i="27" s="1"/>
  <c r="Q32" i="27"/>
  <c r="R32" i="27" s="1"/>
  <c r="Q10" i="27"/>
  <c r="R10" i="27" s="1"/>
  <c r="Q19" i="27"/>
  <c r="R19" i="27" s="1"/>
  <c r="Q27" i="27"/>
  <c r="R27" i="27" s="1"/>
  <c r="Q2" i="27"/>
  <c r="R2" i="27" s="1"/>
  <c r="Q33" i="27"/>
  <c r="R33" i="27" s="1"/>
  <c r="Q8" i="27"/>
  <c r="R8" i="27" s="1"/>
  <c r="Q31" i="27"/>
  <c r="R31" i="27" s="1"/>
  <c r="Q9" i="27"/>
  <c r="R9" i="27" s="1"/>
  <c r="Q18" i="27"/>
  <c r="R18" i="27" s="1"/>
  <c r="Q11" i="27"/>
  <c r="R11" i="27" s="1"/>
  <c r="Q6" i="27"/>
  <c r="R6" i="27" s="1"/>
  <c r="Q12" i="27"/>
  <c r="R12" i="27" s="1"/>
  <c r="Q16" i="27"/>
  <c r="R16" i="27" s="1"/>
  <c r="Q14" i="27"/>
  <c r="R14" i="27" s="1"/>
  <c r="Q15" i="27"/>
  <c r="R15" i="27" s="1"/>
  <c r="Q4" i="27"/>
  <c r="R4" i="27" s="1"/>
  <c r="J56" i="25" l="1"/>
  <c r="N19" i="28" l="1"/>
  <c r="N3" i="28"/>
  <c r="N4" i="28"/>
  <c r="N5" i="28"/>
  <c r="N10" i="28"/>
  <c r="N11" i="28"/>
  <c r="N12" i="28"/>
  <c r="N13" i="28"/>
  <c r="N17" i="28"/>
  <c r="N16" i="28" l="1"/>
  <c r="N8" i="28"/>
  <c r="N15" i="28"/>
  <c r="N7" i="28"/>
  <c r="N9" i="28"/>
  <c r="N14" i="28"/>
  <c r="N6" i="28"/>
  <c r="N21" i="28"/>
  <c r="N20" i="28"/>
  <c r="N18" i="28"/>
  <c r="M29" i="27"/>
  <c r="L29" i="27"/>
  <c r="E21" i="27"/>
  <c r="E25" i="27" l="1"/>
  <c r="E23" i="27"/>
  <c r="E22" i="27"/>
  <c r="E24" i="27"/>
  <c r="G65" i="24"/>
  <c r="G66" i="24"/>
  <c r="G67" i="24"/>
  <c r="Q21" i="27" l="1"/>
  <c r="R21" i="27" s="1"/>
  <c r="Q23" i="27" l="1"/>
  <c r="R23" i="27" s="1"/>
  <c r="Q22" i="27"/>
  <c r="R22" i="27" s="1"/>
  <c r="Q25" i="27"/>
  <c r="R25" i="27" s="1"/>
  <c r="Q24" i="27"/>
  <c r="R24" i="2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N12" authorId="0" shapeId="0" xr:uid="{E975AE5D-66CA-4AA7-9F06-8298F5ECBC2A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13" authorId="0" shapeId="0" xr:uid="{A5B3CE2C-755A-4C8F-A19E-CAF8721ED376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13" authorId="0" shapeId="0" xr:uid="{9F849708-7831-444D-BCBC-758F2B7E4B76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14" authorId="0" shapeId="0" xr:uid="{1377E9E4-533D-4BA9-B336-5B71467099B6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14" authorId="0" shapeId="0" xr:uid="{89BFAA8F-D1B0-4CA7-BEBB-536FEAF8BE3E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15" authorId="0" shapeId="0" xr:uid="{0A5914DA-CAF8-42D3-ADC1-0F23489CC65A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15" authorId="0" shapeId="0" xr:uid="{8BF01BCB-A9BF-445A-9C7C-0E3CC6AFDED7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16" authorId="0" shapeId="0" xr:uid="{2F7041B3-456D-431A-9F8B-40AC069E3F29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16" authorId="0" shapeId="0" xr:uid="{9190D893-EFD9-4B54-B767-D16B6CD39E64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17" authorId="0" shapeId="0" xr:uid="{3FFE317A-C462-443E-8E8A-35EA4A879D4D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17" authorId="0" shapeId="0" xr:uid="{FCD8A5B5-D5E6-4C80-A2F0-478530DD2A98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18" authorId="0" shapeId="0" xr:uid="{126C8516-F14A-4A3F-9CFA-CE6BEE9FC7D6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18" authorId="0" shapeId="0" xr:uid="{36616E08-A0AF-43C3-8F84-7E335A1CB627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19" authorId="0" shapeId="0" xr:uid="{D57908FD-D831-46F5-8441-E13EAA4634A9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19" authorId="0" shapeId="0" xr:uid="{17B49391-DC69-4552-97D7-1ACDE823CDD5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0" authorId="0" shapeId="0" xr:uid="{36E7D2BA-252A-455D-A8C9-5905B32961A6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0" authorId="0" shapeId="0" xr:uid="{07DF11BD-B13E-462A-A457-96A634AF71EF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1" authorId="0" shapeId="0" xr:uid="{40BF5C55-AAC5-4DA5-B1F7-2A2F1DF44045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1" authorId="0" shapeId="0" xr:uid="{8DF7DD08-FC4A-4282-8F21-68C6394CC26C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2" authorId="0" shapeId="0" xr:uid="{378C9FB7-C28E-4CCF-8AF7-934CBA148385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2" authorId="0" shapeId="0" xr:uid="{8D1DDE10-5022-4A18-9E1A-8195071C9A19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3" authorId="0" shapeId="0" xr:uid="{1FA7A2E6-CC79-4D1D-9C72-654945CA7BE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3" authorId="0" shapeId="0" xr:uid="{5D29B664-283C-4CC3-8720-35A15B2B7AD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4" authorId="0" shapeId="0" xr:uid="{2966F9FA-19FD-4613-A993-43C76173F9E1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4" authorId="0" shapeId="0" xr:uid="{92D15C50-C28A-4D6C-A3B8-26F3403B6A67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6" authorId="0" shapeId="0" xr:uid="{61DAB93F-C1D6-4F95-8F81-B0A3E4330D29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6" authorId="0" shapeId="0" xr:uid="{5300E858-730B-4CB5-87CE-362FCC841EC9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7" authorId="0" shapeId="0" xr:uid="{B28FB943-CE09-40B9-BE0E-D8B77049C008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7" authorId="0" shapeId="0" xr:uid="{A8E53E3D-8F20-4EF0-AD6E-35420AB1587D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8" authorId="0" shapeId="0" xr:uid="{9837C1C3-DCE7-4E46-8C97-E9B62244755B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8" authorId="0" shapeId="0" xr:uid="{09460690-2EBD-4B2C-9CFC-C2669C98F999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9" authorId="0" shapeId="0" xr:uid="{BDBB09B3-4250-4742-B047-B2C19584966F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9" authorId="0" shapeId="0" xr:uid="{195B4516-DF34-443A-99A7-4AF32ACCC9B5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N10" authorId="0" shapeId="0" xr:uid="{90B235C2-E4FC-4456-B5B5-E18B629F9052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N11" authorId="0" shapeId="0" xr:uid="{11365690-5F17-47D6-B5EC-1AD75373D4DA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N12" authorId="0" shapeId="0" xr:uid="{300DFCFA-7387-4EBB-8852-BE3FB137A7D9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N13" authorId="0" shapeId="0" xr:uid="{72F8745B-7701-4D6B-87FD-43E939D7CEBF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N15" authorId="0" shapeId="0" xr:uid="{4EEA9D22-6708-4520-9B38-A33519502B7E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N16" authorId="0" shapeId="0" xr:uid="{FE5D7E85-0590-4A70-A003-ED2D90F4C5DE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N18" authorId="0" shapeId="0" xr:uid="{1CD44FEF-8EF1-435C-9DC3-190A0F1A08F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N19" authorId="0" shapeId="0" xr:uid="{C0C278B9-6CF9-4400-9A43-ED06FD6E902A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3" authorId="0" shapeId="0" xr:uid="{C2CC3A91-40AF-4A7B-AE4B-F66062FE9B7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3" authorId="0" shapeId="0" xr:uid="{90DD27A9-1725-418F-9EA0-713BC7ACD9E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4" authorId="0" shapeId="0" xr:uid="{73C789C5-A07F-45C9-80E7-4591CA75A0BF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4" authorId="0" shapeId="0" xr:uid="{F652727A-489C-4D18-8364-EC38B92928FC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5" authorId="0" shapeId="0" xr:uid="{A1D72D77-88A7-43CE-844B-B4D68761E013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5" authorId="0" shapeId="0" xr:uid="{3FB9C6A0-23E1-4D14-9D90-1F825FF67A49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  <comment ref="K26" authorId="0" shapeId="0" xr:uid="{BC61DCE9-D882-4B9A-850D-6A8C8BB50068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Corrected the total drainage period according to Liu et al. 2020</t>
        </r>
      </text>
    </comment>
    <comment ref="N26" authorId="0" shapeId="0" xr:uid="{0F052ABC-04C8-4953-8C3C-0BD7D7A2E06A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Recalculated subsidence rate according to Liu et al. 2020.</t>
        </r>
      </text>
    </comment>
  </commentList>
</comments>
</file>

<file path=xl/sharedStrings.xml><?xml version="1.0" encoding="utf-8"?>
<sst xmlns="http://schemas.openxmlformats.org/spreadsheetml/2006/main" count="3650" uniqueCount="482">
  <si>
    <t>Laiho et al., 1999</t>
  </si>
  <si>
    <t>Minkkinen et al., 1999</t>
  </si>
  <si>
    <t>Rothwell et al., 1996</t>
  </si>
  <si>
    <t>Hillman,1997</t>
  </si>
  <si>
    <t>Landuse</t>
  </si>
  <si>
    <t>Shotbolt et al., 1998</t>
  </si>
  <si>
    <t>Prevost et al., 1997</t>
  </si>
  <si>
    <t>Pitkänen et al., 2013</t>
  </si>
  <si>
    <t>bog</t>
  </si>
  <si>
    <t>fen</t>
  </si>
  <si>
    <t>peat type</t>
  </si>
  <si>
    <t>Na</t>
  </si>
  <si>
    <t>Location</t>
  </si>
  <si>
    <t>Canada</t>
  </si>
  <si>
    <t>Drainage period (years)</t>
  </si>
  <si>
    <t>Ahti &amp; Kaunisto, 2002</t>
  </si>
  <si>
    <t>Lupikis &amp; Lazdins, 2017</t>
  </si>
  <si>
    <t>Sakovets &amp; Germanova, 1992</t>
  </si>
  <si>
    <t>Gambolati et al. (2006)</t>
  </si>
  <si>
    <t>Hutchinson, 1980</t>
  </si>
  <si>
    <t>Leifeld et al., 2011</t>
  </si>
  <si>
    <t>Kluge et al., 2008</t>
  </si>
  <si>
    <t>Dawson et al., 2010</t>
  </si>
  <si>
    <t>Gronlund et al., 2008</t>
  </si>
  <si>
    <t>Millette, 1976</t>
  </si>
  <si>
    <t>Lipka et al., 2017</t>
  </si>
  <si>
    <t>Mirza and Irwin, 1964</t>
  </si>
  <si>
    <t>Berglund, 1989</t>
  </si>
  <si>
    <t>Agerberg, 1961</t>
  </si>
  <si>
    <t>Mathur et al., 1982</t>
  </si>
  <si>
    <t>116-125</t>
  </si>
  <si>
    <t>sedge</t>
  </si>
  <si>
    <t>105-170</t>
  </si>
  <si>
    <t>4.5 m</t>
  </si>
  <si>
    <t>sphagnum</t>
  </si>
  <si>
    <t>Hillman, 1992</t>
  </si>
  <si>
    <t>3.5-5.5</t>
  </si>
  <si>
    <t>Peat type</t>
  </si>
  <si>
    <t>Annual Precipitation (mm)</t>
  </si>
  <si>
    <t>Land use</t>
  </si>
  <si>
    <t>Germany</t>
  </si>
  <si>
    <t>Sedge</t>
  </si>
  <si>
    <t>Peat substrate</t>
  </si>
  <si>
    <t>Grassland</t>
  </si>
  <si>
    <t>Norway</t>
  </si>
  <si>
    <t>&gt;5</t>
  </si>
  <si>
    <t>Ukraine</t>
  </si>
  <si>
    <t>Lipka et al., 2018</t>
  </si>
  <si>
    <t>England</t>
  </si>
  <si>
    <t>Switzland</t>
  </si>
  <si>
    <t>1.7-3.4</t>
  </si>
  <si>
    <t>NA</t>
  </si>
  <si>
    <t>Italy</t>
  </si>
  <si>
    <t>Murashko, 1969</t>
  </si>
  <si>
    <t>Byelorussia</t>
  </si>
  <si>
    <t>Netherlands</t>
  </si>
  <si>
    <t>Sweden</t>
  </si>
  <si>
    <t>Jurczuk, 2000</t>
  </si>
  <si>
    <t>Poland</t>
  </si>
  <si>
    <t>sedge-alder</t>
  </si>
  <si>
    <t>Hoogland et al., 2012</t>
  </si>
  <si>
    <t>Literature</t>
  </si>
  <si>
    <t>Subsidence (m)</t>
  </si>
  <si>
    <t>dward shrub</t>
  </si>
  <si>
    <t xml:space="preserve">dward shrub </t>
  </si>
  <si>
    <t>Stephens, 1984</t>
  </si>
  <si>
    <t>Mean water table  (m)</t>
  </si>
  <si>
    <t>Altitude above sea level (m)</t>
  </si>
  <si>
    <t>0.3-0.6</t>
  </si>
  <si>
    <t>0.5-0.6</t>
  </si>
  <si>
    <t>0.6</t>
  </si>
  <si>
    <t>1.5</t>
  </si>
  <si>
    <t>1.0</t>
  </si>
  <si>
    <t>0.8</t>
  </si>
  <si>
    <t>3.0</t>
  </si>
  <si>
    <t>0.55</t>
  </si>
  <si>
    <t>0.65</t>
  </si>
  <si>
    <t>0.70</t>
  </si>
  <si>
    <t>0.5-1.0</t>
  </si>
  <si>
    <t>1.02</t>
  </si>
  <si>
    <t>Original peat thickness (m)</t>
  </si>
  <si>
    <t>3.3-4.0</t>
  </si>
  <si>
    <t>4.3- 6.6</t>
  </si>
  <si>
    <t>Mc Afee, 1985</t>
  </si>
  <si>
    <t>2.0-3.0</t>
  </si>
  <si>
    <t>0.6-1.2</t>
  </si>
  <si>
    <t>&gt; 1.5</t>
  </si>
  <si>
    <t>&gt; 1</t>
  </si>
  <si>
    <t xml:space="preserve">&gt; 1 </t>
  </si>
  <si>
    <t>&gt; 4.5</t>
  </si>
  <si>
    <t>subsidence rate (cm/year)</t>
    <phoneticPr fontId="1" type="noConversion"/>
  </si>
  <si>
    <t>Hoyt et al. 2020</t>
    <phoneticPr fontId="1" type="noConversion"/>
  </si>
  <si>
    <t>subsidence (cm)</t>
    <phoneticPr fontId="1" type="noConversion"/>
  </si>
  <si>
    <t>References</t>
    <phoneticPr fontId="1" type="noConversion"/>
  </si>
  <si>
    <t>Hoyt et al. 2020. Widespread subsidence and carbon emissions across Southeast Asian peatlands</t>
    <phoneticPr fontId="1" type="noConversion"/>
  </si>
  <si>
    <t>Drainage purpose</t>
    <phoneticPr fontId="1" type="noConversion"/>
  </si>
  <si>
    <t>Agriculture</t>
    <phoneticPr fontId="1" type="noConversion"/>
  </si>
  <si>
    <t>Murayama and Bakar, 1996</t>
    <phoneticPr fontId="1" type="noConversion"/>
  </si>
  <si>
    <t>subsidence by peat oxidation (%)</t>
    <phoneticPr fontId="1" type="noConversion"/>
  </si>
  <si>
    <t>Pronger et al. (2014). Subsidence Rates of Drained Agricultural Peatlands in New Zealand and the Relationship with Time since Drainage</t>
    <phoneticPr fontId="1" type="noConversion"/>
  </si>
  <si>
    <t>Pronger et al. 2014</t>
    <phoneticPr fontId="1" type="noConversion"/>
  </si>
  <si>
    <t>Murayama and Bakar, 1996. Decomposition of Tropical Peat Soils. 2. Estimation of in situ decomposition by measurement of CO2 flux</t>
    <phoneticPr fontId="1" type="noConversion"/>
  </si>
  <si>
    <t>Climate</t>
    <phoneticPr fontId="1" type="noConversion"/>
  </si>
  <si>
    <t>Subtropical</t>
    <phoneticPr fontId="1" type="noConversion"/>
  </si>
  <si>
    <t>Temperate</t>
    <phoneticPr fontId="1" type="noConversion"/>
  </si>
  <si>
    <t>Kirk et al. 2014</t>
    <phoneticPr fontId="1" type="noConversion"/>
  </si>
  <si>
    <t>Mediterranean</t>
  </si>
  <si>
    <t>Kirk et al. 2014. Estimating Annual Soil Carbon Loss in Agricultural Peatland Soils Using a Nitrogen Budget Approach</t>
  </si>
  <si>
    <t>Tata, 2019</t>
    <phoneticPr fontId="1" type="noConversion"/>
  </si>
  <si>
    <t>Tata, 2019. Mixed farming systems on peatlands in Jambi and Central Kalimantan provinces, Indonesia: should they be described as paludiculture?</t>
    <phoneticPr fontId="1" type="noConversion"/>
  </si>
  <si>
    <t>Carlson et al. 2015</t>
    <phoneticPr fontId="1" type="noConversion"/>
  </si>
  <si>
    <t>Tropical</t>
    <phoneticPr fontId="1" type="noConversion"/>
  </si>
  <si>
    <t>Rodriguez et al. 2020</t>
    <phoneticPr fontId="1" type="noConversion"/>
  </si>
  <si>
    <t>Ahmad, 1986</t>
    <phoneticPr fontId="1" type="noConversion"/>
  </si>
  <si>
    <t>Carlson et al. 2015. Modeling relationships between water table depth and peat soil carbon loss in Southeast Asian plantations</t>
    <phoneticPr fontId="1" type="noConversion"/>
  </si>
  <si>
    <t>Rodriguez et al. 2020. Modeling soil subsidence in a subtropical drained peatland. The case of the everglades agricultural Area</t>
    <phoneticPr fontId="1" type="noConversion"/>
  </si>
  <si>
    <t>Ahmad, 1986. Occurrence, Use and Management of Tropical Wetlands</t>
    <phoneticPr fontId="1" type="noConversion"/>
  </si>
  <si>
    <t>Ishikura et al. 2018</t>
    <phoneticPr fontId="1" type="noConversion"/>
  </si>
  <si>
    <t>Ishikura et al. 2018. Soil carbon dioxide emissions due to oxidative peat decomposition in an oil palm plantation on tropical peat</t>
    <phoneticPr fontId="1" type="noConversion"/>
  </si>
  <si>
    <t>Wakhid et al. 2017</t>
    <phoneticPr fontId="1" type="noConversion"/>
  </si>
  <si>
    <t>Wakhid et al. 2017. Soil carbon dioxide emissions from a rubber plantation on tropical peat</t>
    <phoneticPr fontId="1" type="noConversion"/>
  </si>
  <si>
    <t>Hooijer et al. 2012</t>
    <phoneticPr fontId="1" type="noConversion"/>
  </si>
  <si>
    <t>Hooijer et al. 2012. Subsidence and carbon loss in drained tropical peatlands</t>
    <phoneticPr fontId="1" type="noConversion"/>
  </si>
  <si>
    <t>Nagano et al. 2013</t>
    <phoneticPr fontId="1" type="noConversion"/>
  </si>
  <si>
    <t>Nagano et al. 2013. Subsidence and soil CO2 efflux in tropical peatland in southern Thailand under various water table and management conditions</t>
    <phoneticPr fontId="1" type="noConversion"/>
  </si>
  <si>
    <t>Couwenberg and Hooijer, 2013</t>
    <phoneticPr fontId="1" type="noConversion"/>
  </si>
  <si>
    <t>Couwenberg and Hooijer, 2013. Towards robust subsidence-based soil carbon emission factors for peat soils in south-east Asia, with special reference to oil palm plantations</t>
    <phoneticPr fontId="1" type="noConversion"/>
  </si>
  <si>
    <t>Forestry</t>
    <phoneticPr fontId="1" type="noConversion"/>
  </si>
  <si>
    <t>Climatic conditions</t>
  </si>
  <si>
    <t>Soil organic carbon</t>
  </si>
  <si>
    <t>Soil depth (cm)</t>
  </si>
  <si>
    <t>SD</t>
  </si>
  <si>
    <t>BD</t>
  </si>
  <si>
    <t>Purpose</t>
  </si>
  <si>
    <t>Lat</t>
  </si>
  <si>
    <t>Long</t>
  </si>
  <si>
    <t>Subsidence (cm yr-1)</t>
  </si>
  <si>
    <t>Oxidation contribution (%)</t>
  </si>
  <si>
    <t>Subsidence by oxidation (cm yr-1)</t>
  </si>
  <si>
    <t>Temperate</t>
  </si>
  <si>
    <t>g kg-1</t>
  </si>
  <si>
    <t>0-25</t>
  </si>
  <si>
    <t>g cm-3</t>
  </si>
  <si>
    <t>0-5</t>
  </si>
  <si>
    <t>Forestry</t>
  </si>
  <si>
    <t>Tropical</t>
  </si>
  <si>
    <t>0-10</t>
  </si>
  <si>
    <t>Boreal</t>
  </si>
  <si>
    <t>0-20</t>
  </si>
  <si>
    <t>0-15</t>
  </si>
  <si>
    <t>Agriculture-N</t>
  </si>
  <si>
    <t>10-15</t>
  </si>
  <si>
    <t>0-30</t>
  </si>
  <si>
    <t>Agriculture</t>
  </si>
  <si>
    <t>6-15</t>
  </si>
  <si>
    <t>0-65</t>
  </si>
  <si>
    <t>0-60</t>
  </si>
  <si>
    <t>Subtropical</t>
  </si>
  <si>
    <t>Comeau et al. 2013</t>
    <phoneticPr fontId="1" type="noConversion"/>
  </si>
  <si>
    <t xml:space="preserve">Climate </t>
    <phoneticPr fontId="1" type="noConversion"/>
  </si>
  <si>
    <t>HR rate (kg C ha-1 yr-1)</t>
    <phoneticPr fontId="1" type="noConversion"/>
  </si>
  <si>
    <t>Drainage duration (year)</t>
    <phoneticPr fontId="1" type="noConversion"/>
  </si>
  <si>
    <t>Comeau et al. 2013. Conversion of intact peat swamp forest to oil palm plantation Effects on soil CO2 fluxes in Jambi, Sumatra</t>
    <phoneticPr fontId="1" type="noConversion"/>
  </si>
  <si>
    <t>Agriculture (oil palm plantation)</t>
    <phoneticPr fontId="1" type="noConversion"/>
  </si>
  <si>
    <t>MAP (mm yr-1)</t>
    <phoneticPr fontId="1" type="noConversion"/>
  </si>
  <si>
    <t>Longitude</t>
    <phoneticPr fontId="1" type="noConversion"/>
  </si>
  <si>
    <t>Latitude</t>
    <phoneticPr fontId="1" type="noConversion"/>
  </si>
  <si>
    <t>Standard deviation</t>
    <phoneticPr fontId="1" type="noConversion"/>
  </si>
  <si>
    <t>Dariah et al 2014</t>
    <phoneticPr fontId="1" type="noConversion"/>
  </si>
  <si>
    <t>Husen et al. 2014</t>
    <phoneticPr fontId="1" type="noConversion"/>
  </si>
  <si>
    <t>Husen et al. 2014. Peat emission control by groundwater management and soil amendments: evidence from laboratory experiments</t>
  </si>
  <si>
    <t>Dariah et al 2014. Root- and peat-based CO2 emissions from oil palm plantations</t>
  </si>
  <si>
    <t>Jauhiainen et al. 2012</t>
    <phoneticPr fontId="1" type="noConversion"/>
  </si>
  <si>
    <t>Acacia</t>
  </si>
  <si>
    <t>Rubber</t>
    <phoneticPr fontId="1" type="noConversion"/>
  </si>
  <si>
    <t>Jauhiainen et al. 2012. CARBON DIOXIDE AND METHANE FLUXES IN DRAINED TROPICAL PEAT BEFORE AND AFTER HYDROLOGICAL RESTORATION</t>
    <phoneticPr fontId="1" type="noConversion"/>
  </si>
  <si>
    <t>Marwanto and Agus, 2014</t>
    <phoneticPr fontId="1" type="noConversion"/>
  </si>
  <si>
    <t>Marwanto and Agus, 2014. Is CO2 flux from oil palm plantations on peatland controlled by soil moisture and or soil and air temperatures</t>
    <phoneticPr fontId="1" type="noConversion"/>
  </si>
  <si>
    <t>Melling et al. 2013</t>
    <phoneticPr fontId="1" type="noConversion"/>
  </si>
  <si>
    <t>Melling et al. 2013. Soil microbial and root respirations from three ecosystems in tropical peatland</t>
    <phoneticPr fontId="1" type="noConversion"/>
  </si>
  <si>
    <t>Agriculture (SAGO palm plantation)</t>
    <phoneticPr fontId="1" type="noConversion"/>
  </si>
  <si>
    <t>Minkkinen et al. 2007</t>
    <phoneticPr fontId="1" type="noConversion"/>
  </si>
  <si>
    <t>Boreal</t>
    <phoneticPr fontId="1" type="noConversion"/>
  </si>
  <si>
    <t>Minkkinen et al. 2007. Heterotrophic soil respiration in forestry-drained peatlands</t>
    <phoneticPr fontId="1" type="noConversion"/>
  </si>
  <si>
    <t>Ishikura et al. 2018. Soil carbon dioxide emissions due to oxidative peat decomposition in an oil palm plantation on tropical peat</t>
  </si>
  <si>
    <t>Mojeremane et al. 2012</t>
  </si>
  <si>
    <t>Mojeremane et al. 2012. The effects of site preparation practices on carbon dioxide, methane and nitrous oxide fluxes from a peaty gley soil</t>
  </si>
  <si>
    <t>Mojeremane et al. 2012. The effects of site preparation practices on carbon dioxide, methane and nitrous oxide fluxes from a peaty gley soil</t>
    <phoneticPr fontId="1" type="noConversion"/>
  </si>
  <si>
    <t>Cooper et al. 2020</t>
  </si>
  <si>
    <t>Cooper et al. 2020. Greenhouse gas emissions resulting from conversion of peat swamp forest to oil palm plantation</t>
  </si>
  <si>
    <t>Itoh et al. 2017</t>
  </si>
  <si>
    <t>Hergoualc’h et al. 2017</t>
  </si>
  <si>
    <t>2.32°S</t>
  </si>
  <si>
    <t>113.90°E</t>
  </si>
  <si>
    <t>Itoh et al. 2017. Factors affecting oxidative peat decomposition due to land use in tropical peat swamp forests in Indonesia</t>
  </si>
  <si>
    <t>Hergoualc’h et al. 2017. Total and heterotrophic soil respiration in a swamp forest and oil palm plantations on peat in Central Kalimantan, Indonesia</t>
    <phoneticPr fontId="1" type="noConversion"/>
  </si>
  <si>
    <t>Nusantara et al. 2017</t>
    <phoneticPr fontId="1" type="noConversion"/>
  </si>
  <si>
    <t>Wosten et al. 1997</t>
    <phoneticPr fontId="1" type="noConversion"/>
  </si>
  <si>
    <t>Nusantara et al. 2017. Water-table Depth and Peat Subsidence Due to Land-use Change of Peatlands</t>
    <phoneticPr fontId="1" type="noConversion"/>
  </si>
  <si>
    <t>Wosten et al. 1997. Peat subsidence and its practical implications: a case study in Malaysia</t>
    <phoneticPr fontId="1" type="noConversion"/>
  </si>
  <si>
    <t>Anshari et al. 2021</t>
    <phoneticPr fontId="1" type="noConversion"/>
  </si>
  <si>
    <t>Anshari et al. 2021. The Use of Subsidence to Estimate Carbon Loss from Deforested and Drained Tropical Peatlands in Indonesia</t>
    <phoneticPr fontId="1" type="noConversion"/>
  </si>
  <si>
    <t>Oleszczuk et al. 2021. Rate of Fen-Peat Soil Subsidence Near Drainage Ditches (Central Poland)</t>
  </si>
  <si>
    <t>Basuki et al. 2021</t>
    <phoneticPr fontId="1" type="noConversion"/>
  </si>
  <si>
    <t>Basuki et al. 2021. Dynamic of groundwater table, peat subsidence and carbon emission impacted from deforestation in tropical peatland, Riau, Indonesia</t>
    <phoneticPr fontId="1" type="noConversion"/>
  </si>
  <si>
    <t>Evans et al. 2021</t>
    <phoneticPr fontId="1" type="noConversion"/>
  </si>
  <si>
    <t>Evans et al. 2021. A Novel Low-Cost, High-Resolution Camera System for Measuring Peat Subsidence and Water Table Dynamics</t>
  </si>
  <si>
    <t>Evans et al. 2019</t>
  </si>
  <si>
    <t>Evans et al. 2019</t>
    <phoneticPr fontId="1" type="noConversion"/>
  </si>
  <si>
    <t>Evans et al. 2019. Rates and spatial variability of peat subsidence in Acacia plantation and forest landscapes in Sumatra, Indonesia</t>
  </si>
  <si>
    <t>Evans et al. 2019. Rates and spatial variability of peat subsidence in Acacia plantation and forest landscapes in Sumatra, Indonesia</t>
    <phoneticPr fontId="1" type="noConversion"/>
  </si>
  <si>
    <t>Eggelsmann and Bartels. 1975</t>
  </si>
  <si>
    <t>Eggelsman. 1976</t>
  </si>
  <si>
    <t>Schothorst (1977)</t>
  </si>
  <si>
    <t>Fitzgerald and McLeod (2004)</t>
  </si>
  <si>
    <t>New Zealand</t>
  </si>
  <si>
    <t>Schipper and McLeod (2002)</t>
  </si>
  <si>
    <t>Pronger et al. (2014)</t>
  </si>
  <si>
    <t>Grønlund et al. (2008)</t>
  </si>
  <si>
    <t>Brunning (2001)</t>
  </si>
  <si>
    <t>Grzywna (2017)</t>
  </si>
  <si>
    <t>Deverel and Leighton (2010)</t>
  </si>
  <si>
    <t>UK</t>
  </si>
  <si>
    <t>USA</t>
  </si>
  <si>
    <t>Khasanah and Noordwijk, 2019</t>
    <phoneticPr fontId="1" type="noConversion"/>
  </si>
  <si>
    <t>Khasanah and Noordwijk, 2019. Subsidence and carbon dioxide emissions in a smallholder peatland mosaic in Sumatra, Indonesia</t>
  </si>
  <si>
    <t>Anshari et al. 2022</t>
  </si>
  <si>
    <t>Anshari et al. 2022. Carbon loss from a deforested and drained tropical peatland over four years as assessed from peat stratigraphy</t>
  </si>
  <si>
    <t>Hooijer et al. 2012</t>
  </si>
  <si>
    <t>SOC (g kg-1) of pristine peatland</t>
    <phoneticPr fontId="1" type="noConversion"/>
  </si>
  <si>
    <t>BD (g cm-3) of pristine peatland</t>
    <phoneticPr fontId="1" type="noConversion"/>
  </si>
  <si>
    <t>Ewing and Vepraskas (2006)</t>
  </si>
  <si>
    <t>Stephens (1956)</t>
  </si>
  <si>
    <t>Wright and Snyder (2009)</t>
  </si>
  <si>
    <t>Rojstaczer and Deverel (1995)</t>
  </si>
  <si>
    <t>Shih et al. (1978)</t>
  </si>
  <si>
    <t>Shih et al. (1998)</t>
  </si>
  <si>
    <t>Richardson and Smith (1977)</t>
  </si>
  <si>
    <t>Grzywna, 2017</t>
  </si>
  <si>
    <t>subsidence rate (cm/year)</t>
  </si>
  <si>
    <r>
      <t>Mean annual temperature (</t>
    </r>
    <r>
      <rPr>
        <sz val="11"/>
        <color theme="1"/>
        <rFont val="等线"/>
        <family val="2"/>
      </rPr>
      <t>℃</t>
    </r>
    <r>
      <rPr>
        <sz val="11"/>
        <color theme="1"/>
        <rFont val="Calibri"/>
        <family val="2"/>
      </rPr>
      <t>)</t>
    </r>
  </si>
  <si>
    <t>Nusantara et al. 2017</t>
  </si>
  <si>
    <t>Nusantara et al. 2017. Water-table Depth and Peat Subsidence Due to Land-use Change of Peatlands</t>
  </si>
  <si>
    <t>Evans et al. 2021</t>
  </si>
  <si>
    <t>Lipka et al. 2017</t>
    <phoneticPr fontId="1" type="noConversion"/>
  </si>
  <si>
    <t>Lipka et al. 2017. Disappearance rate of a peatland in Dublany near Lviv (Ukraine) drained in 19th century</t>
  </si>
  <si>
    <t>Grassland</t>
    <phoneticPr fontId="1" type="noConversion"/>
  </si>
  <si>
    <t>Lipka et al. 1990</t>
    <phoneticPr fontId="1" type="noConversion"/>
  </si>
  <si>
    <t>Okruszko, 1991</t>
    <phoneticPr fontId="1" type="noConversion"/>
  </si>
  <si>
    <t>Oleszczuk et al. 2008</t>
  </si>
  <si>
    <t>Lipka, K., Kosiński, K. &amp; Dobrowolska, B. (1990) Zanikanie odwadnianego od XIX wieku torfowiska „Wielkie Błoto” w Puszczy Niepołomickiej (Gradual disappearance of the peat-bog “Wielkie Bloto” in the Niepołomice Forest drained since the XIXth century). Zeszyty Naukowe AR w Krakowie, 240, seria Melioracja (AR Scientific Paper in Cracow, 240, Melioration Series), 14, 123–136 (in Polish).</t>
    <phoneticPr fontId="1" type="noConversion"/>
  </si>
  <si>
    <t>Schothorst, 1977</t>
    <phoneticPr fontId="1" type="noConversion"/>
  </si>
  <si>
    <t>Schothorst, 1977. Subsidence of Low Moor Peat Soil in the Western Netherlands</t>
    <phoneticPr fontId="1" type="noConversion"/>
  </si>
  <si>
    <t>Berglund &amp; Berglund (2010). Distribution and cultivation intensity of agricultural peat and gyttja soils in Sweden and estimation of greenhouse gas emissions from cultivated peat soils</t>
    <phoneticPr fontId="1" type="noConversion"/>
  </si>
  <si>
    <t>Stephens JC, Allen LH, Chen E (1984) Organic soil subsidence. In: Holzer TL (ed) Man-induced land subsidence. Reviews in Engineering Geology, vol VI. Geological Society of America, Boulder, CO</t>
    <phoneticPr fontId="1" type="noConversion"/>
  </si>
  <si>
    <t>Stephens, 1984</t>
    <phoneticPr fontId="1" type="noConversion"/>
  </si>
  <si>
    <t>Okruszko, 1991. Results of long-term experiment on the influence of type of utilisation on peat soil</t>
    <phoneticPr fontId="1" type="noConversion"/>
  </si>
  <si>
    <t>Deverel et al. 2010</t>
    <phoneticPr fontId="1" type="noConversion"/>
  </si>
  <si>
    <t>Deverel et al. 2010. Historic, Recent, and Future Subsidence, Sacramento-San Joaquin Delta, California, USA</t>
    <phoneticPr fontId="1" type="noConversion"/>
  </si>
  <si>
    <t>Berglund and Berglund (2010)</t>
    <phoneticPr fontId="1" type="noConversion"/>
  </si>
  <si>
    <t>Agerberg, 1961</t>
    <phoneticPr fontId="1" type="noConversion"/>
  </si>
  <si>
    <t>Sweden</t>
    <phoneticPr fontId="1" type="noConversion"/>
  </si>
  <si>
    <t>Aich et al. 2013</t>
    <phoneticPr fontId="1" type="noConversion"/>
  </si>
  <si>
    <t>Aich et al. 2013. Estimating soil subsidence and carbon loss in the Everglades Agricultural Area, Florida using geospatial techniques</t>
    <phoneticPr fontId="1" type="noConversion"/>
  </si>
  <si>
    <t>Minkkinen and Laine, 1998</t>
    <phoneticPr fontId="1" type="noConversion"/>
  </si>
  <si>
    <t>fen</t>
    <phoneticPr fontId="1" type="noConversion"/>
  </si>
  <si>
    <t>Couwenberg &amp; Hooijer 2013</t>
    <phoneticPr fontId="1" type="noConversion"/>
  </si>
  <si>
    <t>Couwenberg &amp; Hooijer 2013. Towards robust subsidence-based soil carbon emission factors for peat soils in south-east Asia, with special reference to oil palm plantations</t>
    <phoneticPr fontId="1" type="noConversion"/>
  </si>
  <si>
    <t>Oleszczuk, R., Regina, K., Szajdak, L., Höper, H. &amp; Maryganowa, V. (2008) Impacts of agricultural utilization of peat soils on the greenhouse gas balance. In: Strack, M. (ed.) Peatlands and Climate Change, International Peat Society, Jyväskylä, Finland, 70–97.</t>
    <phoneticPr fontId="1" type="noConversion"/>
  </si>
  <si>
    <t>Wösten et al. 1997</t>
    <phoneticPr fontId="1" type="noConversion"/>
  </si>
  <si>
    <t>Kyuma, K., Kaneko, N., Zahari, A.B. &amp; Ambak, K. (1992) Swamp forest and tropical peat in Johore, Malaysia. In: Aminhuddin, B.Y. (ed.) Tropical Peat. Proceedings of the International Symposium on Tropical Peatland, 6–10 May 1991, Kuching, Sarawak, Malaysia.  Malaysian Agricultural Research and Development Institute, 300–306.</t>
  </si>
  <si>
    <t>Kyuma et al. 1992</t>
    <phoneticPr fontId="1" type="noConversion"/>
  </si>
  <si>
    <t>Ewing, J.M. &amp; Vepraskas, M.J. (2006) Estimating primary and secondary subsidence in an organic soil 15, 20, and 30 years after drainage. Wetlands, 26, 119–130.</t>
    <phoneticPr fontId="1" type="noConversion"/>
  </si>
  <si>
    <t>Ewing, J.M. &amp; Vepraskas, M.J. (2006). Estimating primary and secondary subsidence in an organic soil 15, 20, and 30 years after drainage. Wetlands, 26, 119–130.</t>
    <phoneticPr fontId="1" type="noConversion"/>
  </si>
  <si>
    <t>Ewing &amp; Vepraskas (2006)</t>
    <phoneticPr fontId="1" type="noConversion"/>
  </si>
  <si>
    <t>Stephens &amp; Speir, 1970</t>
    <phoneticPr fontId="1" type="noConversion"/>
  </si>
  <si>
    <t>Ahmad, 1986. Occurrence, Use and Management of Tropical Wetlands</t>
  </si>
  <si>
    <t>Wösten et al. 2002</t>
    <phoneticPr fontId="1" type="noConversion"/>
  </si>
  <si>
    <t>Wösten, J.H.M., Ritzema, H., Chong, T., Liong, T., 2002. Challenges in land and water management for peatland development in Sarawak. In Peatlands for people: natural resource functions and sustainable management: proceedings of the International symposium on tropical peatland, 22–23 August 2001, Jakarta, Indonesia, ed. Rieley, J.O., Page, S.E., pp. 51– 55. BPPT and Indonesian Peat Association, Jakarta, Indonesia.</t>
    <phoneticPr fontId="1" type="noConversion"/>
  </si>
  <si>
    <t>Stephens, J. C. and Speir, W. H.: Subsidence of organic soils in the USA, IAHS-AIHS Publication, 89, 523–534, 1969.</t>
  </si>
  <si>
    <t>Stephens, J. C., Allen, L. H., and Chen, E.: Organic soil subsidence, Geological Society of America, Reviews in Engineering Geology, Vol. VI, 107–122, 1984.</t>
    <phoneticPr fontId="1" type="noConversion"/>
  </si>
  <si>
    <t>Stephens et al. 1984</t>
    <phoneticPr fontId="1" type="noConversion"/>
  </si>
  <si>
    <t>Farmer et al. 2014</t>
    <phoneticPr fontId="1" type="noConversion"/>
  </si>
  <si>
    <t>Farmer et al. 2014. The Tropical Peatland Plantation-Carbon Assessment Tool: estimating CO2 emissions from tropical peat soils under plantations</t>
    <phoneticPr fontId="1" type="noConversion"/>
  </si>
  <si>
    <t>Sohlenius et al. 2013</t>
    <phoneticPr fontId="1" type="noConversion"/>
  </si>
  <si>
    <t>Sohlenius et al. 2013. Development, carbon balance and agricultural use of peatlands – overview and examples from Uppland Sweden</t>
    <phoneticPr fontId="1" type="noConversion"/>
  </si>
  <si>
    <t>Subsidence (cm yr-1)</t>
    <phoneticPr fontId="1" type="noConversion"/>
  </si>
  <si>
    <t>Oxidation contribution (%)</t>
    <phoneticPr fontId="1" type="noConversion"/>
  </si>
  <si>
    <t>Subsidence by oxidation (cm yr-1)</t>
    <phoneticPr fontId="1" type="noConversion"/>
  </si>
  <si>
    <t>Kandel et al. 2018</t>
    <phoneticPr fontId="1" type="noConversion"/>
  </si>
  <si>
    <t>Kandel et al. 2018</t>
  </si>
  <si>
    <t>Agriculture-N</t>
    <phoneticPr fontId="1" type="noConversion"/>
  </si>
  <si>
    <r>
      <t>57.23°</t>
    </r>
    <r>
      <rPr>
        <sz val="12"/>
        <color theme="1"/>
        <rFont val="微软雅黑"/>
        <family val="2"/>
        <charset val="134"/>
      </rPr>
      <t/>
    </r>
  </si>
  <si>
    <t xml:space="preserve">9.84° </t>
    <phoneticPr fontId="1" type="noConversion"/>
  </si>
  <si>
    <t>Kandel et al. 2018. Annual emissions of CO2, CH4 and N2O from a temperate peat bog: Comparison of an undrained and four drained sites under permanent grass and arable crop rotations with cereals and potato</t>
    <phoneticPr fontId="1" type="noConversion"/>
  </si>
  <si>
    <r>
      <t>MAT (</t>
    </r>
    <r>
      <rPr>
        <sz val="12"/>
        <color theme="1"/>
        <rFont val="宋体"/>
        <family val="3"/>
        <charset val="134"/>
      </rPr>
      <t>℃</t>
    </r>
    <r>
      <rPr>
        <sz val="12"/>
        <color theme="1"/>
        <rFont val="Calibri"/>
        <family val="2"/>
      </rPr>
      <t xml:space="preserve"> yr-1)</t>
    </r>
    <phoneticPr fontId="1" type="noConversion"/>
  </si>
  <si>
    <r>
      <t>1°39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S</t>
    </r>
    <phoneticPr fontId="1" type="noConversion"/>
  </si>
  <si>
    <r>
      <t>103°52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E</t>
    </r>
    <phoneticPr fontId="1" type="noConversion"/>
  </si>
  <si>
    <r>
      <t>1°38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15.44</t>
    </r>
    <r>
      <rPr>
        <sz val="12"/>
        <color theme="1"/>
        <rFont val="宋体"/>
        <family val="3"/>
        <charset val="134"/>
      </rPr>
      <t>″</t>
    </r>
    <r>
      <rPr>
        <sz val="12"/>
        <color theme="1"/>
        <rFont val="Calibri"/>
        <family val="2"/>
      </rPr>
      <t>S</t>
    </r>
    <phoneticPr fontId="1" type="noConversion"/>
  </si>
  <si>
    <r>
      <t>103°46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48.14</t>
    </r>
    <r>
      <rPr>
        <sz val="12"/>
        <color theme="1"/>
        <rFont val="宋体"/>
        <family val="3"/>
        <charset val="134"/>
      </rPr>
      <t>″</t>
    </r>
    <r>
      <rPr>
        <sz val="12"/>
        <color theme="1"/>
        <rFont val="Calibri"/>
        <family val="2"/>
      </rPr>
      <t>E</t>
    </r>
    <phoneticPr fontId="1" type="noConversion"/>
  </si>
  <si>
    <r>
      <t>00°20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44.1</t>
    </r>
    <r>
      <rPr>
        <sz val="12"/>
        <color theme="1"/>
        <rFont val="宋体"/>
        <family val="3"/>
        <charset val="134"/>
      </rPr>
      <t>″</t>
    </r>
    <r>
      <rPr>
        <sz val="12"/>
        <color theme="1"/>
        <rFont val="Calibri"/>
        <family val="2"/>
      </rPr>
      <t>N</t>
    </r>
    <phoneticPr fontId="1" type="noConversion"/>
  </si>
  <si>
    <r>
      <t>101°41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11.3</t>
    </r>
    <r>
      <rPr>
        <sz val="12"/>
        <color theme="1"/>
        <rFont val="宋体"/>
        <family val="3"/>
        <charset val="134"/>
      </rPr>
      <t>″</t>
    </r>
    <r>
      <rPr>
        <sz val="12"/>
        <color theme="1"/>
        <rFont val="Calibri"/>
        <family val="2"/>
      </rPr>
      <t>E</t>
    </r>
    <phoneticPr fontId="1" type="noConversion"/>
  </si>
  <si>
    <r>
      <t>02°20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42.06</t>
    </r>
    <r>
      <rPr>
        <sz val="12"/>
        <color theme="1"/>
        <rFont val="宋体"/>
        <family val="3"/>
        <charset val="134"/>
      </rPr>
      <t>″</t>
    </r>
    <r>
      <rPr>
        <sz val="12"/>
        <color theme="1"/>
        <rFont val="Calibri"/>
        <family val="2"/>
      </rPr>
      <t>S</t>
    </r>
    <phoneticPr fontId="1" type="noConversion"/>
  </si>
  <si>
    <r>
      <t>114°02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12.18</t>
    </r>
    <r>
      <rPr>
        <sz val="12"/>
        <color theme="1"/>
        <rFont val="宋体"/>
        <family val="3"/>
        <charset val="134"/>
      </rPr>
      <t>″</t>
    </r>
    <r>
      <rPr>
        <sz val="12"/>
        <color theme="1"/>
        <rFont val="Calibri"/>
        <family val="2"/>
      </rPr>
      <t>E</t>
    </r>
    <phoneticPr fontId="1" type="noConversion"/>
  </si>
  <si>
    <r>
      <t>01°43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0.7</t>
    </r>
    <r>
      <rPr>
        <sz val="12"/>
        <color theme="1"/>
        <rFont val="宋体"/>
        <family val="3"/>
        <charset val="134"/>
      </rPr>
      <t>″</t>
    </r>
    <r>
      <rPr>
        <sz val="12"/>
        <color theme="1"/>
        <rFont val="Calibri"/>
        <family val="2"/>
      </rPr>
      <t>S</t>
    </r>
    <phoneticPr fontId="1" type="noConversion"/>
  </si>
  <si>
    <r>
      <t>103°52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56.7</t>
    </r>
    <r>
      <rPr>
        <sz val="12"/>
        <color theme="1"/>
        <rFont val="宋体"/>
        <family val="3"/>
        <charset val="134"/>
      </rPr>
      <t>″</t>
    </r>
    <r>
      <rPr>
        <sz val="12"/>
        <color theme="1"/>
        <rFont val="Calibri"/>
        <family val="2"/>
      </rPr>
      <t>E</t>
    </r>
    <phoneticPr fontId="1" type="noConversion"/>
  </si>
  <si>
    <r>
      <t>2°49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N</t>
    </r>
    <phoneticPr fontId="1" type="noConversion"/>
  </si>
  <si>
    <r>
      <t>111°56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E</t>
    </r>
    <phoneticPr fontId="1" type="noConversion"/>
  </si>
  <si>
    <r>
      <t>2°47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N</t>
    </r>
    <phoneticPr fontId="1" type="noConversion"/>
  </si>
  <si>
    <r>
      <t>111°50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E</t>
    </r>
    <phoneticPr fontId="1" type="noConversion"/>
  </si>
  <si>
    <r>
      <t>2°11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N</t>
    </r>
    <phoneticPr fontId="1" type="noConversion"/>
  </si>
  <si>
    <r>
      <t>58°59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N</t>
    </r>
    <phoneticPr fontId="1" type="noConversion"/>
  </si>
  <si>
    <r>
      <t>25°27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E</t>
    </r>
    <phoneticPr fontId="1" type="noConversion"/>
  </si>
  <si>
    <r>
      <t>61°22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N</t>
    </r>
    <phoneticPr fontId="1" type="noConversion"/>
  </si>
  <si>
    <r>
      <t>25°07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E</t>
    </r>
    <phoneticPr fontId="1" type="noConversion"/>
  </si>
  <si>
    <r>
      <t>66°21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N</t>
    </r>
    <phoneticPr fontId="1" type="noConversion"/>
  </si>
  <si>
    <r>
      <t>26°37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E</t>
    </r>
    <phoneticPr fontId="1" type="noConversion"/>
  </si>
  <si>
    <r>
      <t>02°29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50</t>
    </r>
    <r>
      <rPr>
        <sz val="12"/>
        <color theme="1"/>
        <rFont val="宋体"/>
        <family val="3"/>
        <charset val="134"/>
      </rPr>
      <t>″</t>
    </r>
    <r>
      <rPr>
        <sz val="12"/>
        <color theme="1"/>
        <rFont val="Calibri"/>
        <family val="2"/>
      </rPr>
      <t>N</t>
    </r>
    <phoneticPr fontId="1" type="noConversion"/>
  </si>
  <si>
    <r>
      <t>114°11</t>
    </r>
    <r>
      <rPr>
        <sz val="12"/>
        <color theme="1"/>
        <rFont val="宋体"/>
        <family val="3"/>
        <charset val="134"/>
      </rPr>
      <t>′</t>
    </r>
    <r>
      <rPr>
        <sz val="12"/>
        <color theme="1"/>
        <rFont val="Calibri"/>
        <family val="2"/>
      </rPr>
      <t>20</t>
    </r>
    <r>
      <rPr>
        <sz val="12"/>
        <color theme="1"/>
        <rFont val="宋体"/>
        <family val="3"/>
        <charset val="134"/>
      </rPr>
      <t>″</t>
    </r>
    <r>
      <rPr>
        <sz val="12"/>
        <color theme="1"/>
        <rFont val="Calibri"/>
        <family val="2"/>
      </rPr>
      <t>E</t>
    </r>
    <phoneticPr fontId="1" type="noConversion"/>
  </si>
  <si>
    <r>
      <t>55°10</t>
    </r>
    <r>
      <rPr>
        <sz val="12"/>
        <color theme="1"/>
        <rFont val="Arial"/>
        <family val="2"/>
      </rPr>
      <t>′</t>
    </r>
  </si>
  <si>
    <r>
      <t>2°3</t>
    </r>
    <r>
      <rPr>
        <sz val="12"/>
        <color theme="1"/>
        <rFont val="Arial"/>
        <family val="2"/>
      </rPr>
      <t>′</t>
    </r>
    <r>
      <rPr>
        <sz val="12"/>
        <color theme="1"/>
        <rFont val="Calibri"/>
        <family val="2"/>
      </rPr>
      <t>W</t>
    </r>
  </si>
  <si>
    <r>
      <t>2°47</t>
    </r>
    <r>
      <rPr>
        <sz val="12"/>
        <color theme="1"/>
        <rFont val="Arial"/>
        <family val="2"/>
      </rPr>
      <t>′</t>
    </r>
    <r>
      <rPr>
        <sz val="12"/>
        <color theme="1"/>
        <rFont val="Calibri"/>
        <family val="2"/>
      </rPr>
      <t>39</t>
    </r>
    <r>
      <rPr>
        <sz val="12"/>
        <color theme="1"/>
        <rFont val="Arial"/>
        <family val="2"/>
      </rPr>
      <t>″</t>
    </r>
    <r>
      <rPr>
        <sz val="12"/>
        <color theme="1"/>
        <rFont val="Calibri"/>
        <family val="2"/>
      </rPr>
      <t>S</t>
    </r>
  </si>
  <si>
    <r>
      <t>111°48</t>
    </r>
    <r>
      <rPr>
        <sz val="12"/>
        <color theme="1"/>
        <rFont val="Arial"/>
        <family val="2"/>
      </rPr>
      <t>′</t>
    </r>
    <r>
      <rPr>
        <sz val="12"/>
        <color theme="1"/>
        <rFont val="Calibri"/>
        <family val="2"/>
      </rPr>
      <t>64</t>
    </r>
    <r>
      <rPr>
        <sz val="12"/>
        <color theme="1"/>
        <rFont val="Arial"/>
        <family val="2"/>
      </rPr>
      <t>″</t>
    </r>
    <r>
      <rPr>
        <sz val="12"/>
        <color theme="1"/>
        <rFont val="Calibri"/>
        <family val="2"/>
      </rPr>
      <t>E</t>
    </r>
  </si>
  <si>
    <t>Acacia</t>
    <phoneticPr fontId="1" type="noConversion"/>
  </si>
  <si>
    <t>Melaleuca</t>
    <phoneticPr fontId="1" type="noConversion"/>
  </si>
  <si>
    <t>Predicted CO2 rate (kg C ha-1  yr-1)</t>
    <phoneticPr fontId="1" type="noConversion"/>
  </si>
  <si>
    <t>Tropical climate</t>
    <phoneticPr fontId="1" type="noConversion"/>
  </si>
  <si>
    <t>Temperate and Boreal climate</t>
    <phoneticPr fontId="1" type="noConversion"/>
  </si>
  <si>
    <t>References</t>
  </si>
  <si>
    <t>Ma et al. 2016. Effects of Wetland Drainage for Forestation on Carbon Source or Sink of Temperate Marshes Wetlands in Xiaoxing’an Mountains of China</t>
  </si>
  <si>
    <t>Feng et al. 2009. Effects of drained mires for forestry on CO2, CH4 and N2O emissions in Xiaoxing an Mountain, Northern China</t>
  </si>
  <si>
    <t>Sun et al. 2017. Effects of water table lowering and mowing on soil ammonia oxidizers and denitrifiers in alpine wetlands</t>
  </si>
  <si>
    <t>Kandel et al. 2018. Annual emissions of CO2, CH4 and N2O from a temperate peat bog: Comparison of an undrained and four drained sites under permanent grass and arable crop rotations with cereals and potato</t>
  </si>
  <si>
    <t>Dhandapani et al. 2019. Are secondary forests second-rate? Comparing peatland greenhouse gas emissions, chemical and microbial community properties between primary and secondary forests in Peninsular Malaysia</t>
  </si>
  <si>
    <t>Munir et al. 2015. Carbon dioxide flux and net primary production of a boreal treed bog: Responses to warming and water-table-lowering simulations of climate change</t>
  </si>
  <si>
    <t>Yrjälä et al. 2017. CH4 production and oxidation processes in a boreal fen ecosystem after long-term water table drawdown</t>
  </si>
  <si>
    <t>Martikainen et al. 1995. Change in fluxes of carbon dioxide, methane and nitrous oxide due to forest drainage of mire sites of different trophy</t>
  </si>
  <si>
    <t>Hirano et al. 2009. Controls on the Carbon Balance of Tropical Peatlands</t>
  </si>
  <si>
    <t>Furukawa et al. 2005. Effect of changing groundwater levels caused by land-use changes on greenhouse gas fluxes from tropical peat lands</t>
  </si>
  <si>
    <t>Adji et al. 2014. Effect of plant-mediated oxygen supply and drainage on greenhouse gas emission from a tropical peatland in Central Kalimantan, Indonesia</t>
  </si>
  <si>
    <t>Laine et al. 1996. Effect of Water-Level Drawdown on Global Climatic Warming: Northern Peatlands</t>
  </si>
  <si>
    <t>Nykanen et al. 1995. Emissions of CH4, N2O and CO2 from a Virgin Fen and a Fen Drained for Grassland inFinland</t>
  </si>
  <si>
    <t>Von Arnold et al. 2005a. Fluxes of CO2, CH4 and N2O from drained coniferous forests on organic soils</t>
  </si>
  <si>
    <t>Von Arnold et al. 2005b. Fluxes of CO2, CH4 and N2O from drained organic soils in deciduous forests</t>
  </si>
  <si>
    <t>Salm et al. 2012. Emissions of CO2, CH4 and N2O from undisturbed, drained and mined peatlands in Estonia</t>
  </si>
  <si>
    <t>Arai et al. 2014a. Land use change affects microbial biomass and fluxes of carbon dioxide and nitrous oxide in tropical peatlands</t>
  </si>
  <si>
    <t>Swails et al. 2019a. Linking soil respiration and water table depth in tropical peatlands with remotely sensed changes in water storage from the gravity recovery and climate experiment</t>
  </si>
  <si>
    <t>Jauhiainen et al. 2012. Nitrous oxide fluxes from tropical peat with different disturbance history and management</t>
  </si>
  <si>
    <t>Yamulki et al. 2013. Soil CO2 CH4 and N2O fluxes from an afforested lowland raised peatbog in Scotland: implications for drainage and restoration</t>
  </si>
  <si>
    <t>Carter et al. 2012. Synthesizing greenhouse gas fluxes across nine European peatlands and shrublands – responses to climatic and environmental changes</t>
  </si>
  <si>
    <t>Ishikura et al. 2018. Variation in Soil Properties Regulate Greenhouse Gas Fluxes and GlobalWarming Potential in Three Land Use Types on Tropical Peat</t>
  </si>
  <si>
    <t>Silvola et al. 1996. CO2 fluxes from peat in boreal mires under varying temperature and moisture conditions</t>
  </si>
  <si>
    <t>Nykanen et al. 1998. Methane fluxes on boreal peatlands of different fertility and the effect of long-term experimental lowering of the water table on flux rates</t>
  </si>
  <si>
    <t>Cao et al. 2017. The effect of water table decline on soil CO2 emission of Zoige peatland on eastern Tibetan Plateau: A four-year in situ experimental drainage</t>
  </si>
  <si>
    <t>Alm et al. 1999. Winter COs, CH4 and N20 fluxes on some natural and drained boreal peatlands</t>
  </si>
  <si>
    <t>Melling et al. 2007. Soil CO2 flux from three ecosystems in tropical peatland of Sarawak, Malaysia</t>
  </si>
  <si>
    <t>Mustamo et al. 2016. Respiration and emissions of methane and nitrous oxide from a boreal peatland complex comprising different land-use types</t>
  </si>
  <si>
    <t>Sundari et al. 2012. Effects of groundwater level on soil respiration in tropical peat swamp forests</t>
  </si>
  <si>
    <t>Glukhova et al. 2013. Emission of CO2 from the Surface of Oligotrophic Bogs with Due Account for Their Microrelief in the Southern Taiga of European Russia</t>
  </si>
  <si>
    <t>Melling et al. 2005. Global warming potential from soils in tropical peatland of Sarawak, Malaysia</t>
  </si>
  <si>
    <t>Swails et al. 2019. Linking soil respiration and water table depth in tropical peatlands with remotely sensed changes in water storage from the gravity recovery and climate experiment</t>
  </si>
  <si>
    <t>Brouns et al. 2016. Peat origin and land use effects on microbial activity, respiration dynamics and exo-enzyme activities in drained peat soils in the Netherlands</t>
  </si>
  <si>
    <t>Nagano et al. 2013. Subsidence and soil CO2 efflux in tropical peatland in southern Thailand under various water table and management conditions</t>
  </si>
  <si>
    <t>Ikkonen et al. 2001. The Rate of Carbon Dioxide Emission into the Atmosphere from a Southern Karelian Mesooligotrophic Bog</t>
  </si>
  <si>
    <t>Swails et al. 2019b. The response of soil respiration to climatic drivers in undrained forest and drained oil palm plantations in an Indonesian peatland</t>
  </si>
  <si>
    <t>Urbanová et al. 2011. Effect of peat re-wetting on carbon and nutrient fluxes, greenhouse gas production and diversity of methanogenic archaeal community</t>
  </si>
  <si>
    <t>Hergoualc’h et al. 2017. Total and heterotrophic soil respiration in a swamp forestand oil palm plantations on peat in Central Kalimantan, Indonesia</t>
  </si>
  <si>
    <t>Mezbahuddin et al. 2014. Modelling effects of seasonal variation in water table depth on net ecosystem CO2 exchange of a tropical peatland</t>
  </si>
  <si>
    <t>Martikainen et al. 1995</t>
  </si>
  <si>
    <t>Martikainen et al. 1993</t>
  </si>
  <si>
    <t>Beetz et al. 2013</t>
  </si>
  <si>
    <t>Nykanen et al. 1995</t>
  </si>
  <si>
    <t>Valbuena-Parralejo et al. 2019</t>
  </si>
  <si>
    <t>Eickenscheidt et al. 2014</t>
  </si>
  <si>
    <t>Maljanen et al. 2010b</t>
  </si>
  <si>
    <t>Lohila et al. 2011</t>
  </si>
  <si>
    <t>Mäkiranta et al. 2007;Maljanen et al.2012</t>
  </si>
  <si>
    <t>Karki et al. 2015</t>
  </si>
  <si>
    <t>Maljanen et al. 2007;Maljanen et al. 2004</t>
  </si>
  <si>
    <t>Maljanen et al. 2007;Regina et al. 2004</t>
  </si>
  <si>
    <t>Maljanen et al. 2007</t>
  </si>
  <si>
    <t>Maljanen et al. 2007;Nykanen et al. 1995</t>
  </si>
  <si>
    <t>Tiemeyer et al. 2016</t>
  </si>
  <si>
    <t>Berglund et al. 2011</t>
  </si>
  <si>
    <t>Eickenscheidt et al. 2015</t>
  </si>
  <si>
    <t>Klemedtsson et al. 2005</t>
  </si>
  <si>
    <t>boreal</t>
  </si>
  <si>
    <t>Aurangojeb et al. 2017</t>
  </si>
  <si>
    <t>Wilson et al. 2014</t>
  </si>
  <si>
    <t>Salm 2012</t>
  </si>
  <si>
    <t>Wild et al.2001</t>
  </si>
  <si>
    <t>Drösler.2005</t>
  </si>
  <si>
    <t>Ball et al.2007</t>
  </si>
  <si>
    <t>Danevčič et al.2010</t>
  </si>
  <si>
    <t>Hyvånen et al. 2009</t>
  </si>
  <si>
    <t>Klemedtsson et al. 2010</t>
  </si>
  <si>
    <t>Kløve et al.2010</t>
  </si>
  <si>
    <t>Langeveld et al.1997</t>
  </si>
  <si>
    <t>Liimatainen et al.2018</t>
  </si>
  <si>
    <t>Ojanena et al.2018; Minkkinen et al.2020</t>
  </si>
  <si>
    <t>Ernfors et al.2020</t>
  </si>
  <si>
    <t>Zhou et al. 2015</t>
  </si>
  <si>
    <t>Sun et al. 2009</t>
  </si>
  <si>
    <t>Lupikis et al. 2017</t>
  </si>
  <si>
    <t>Strack et al. 2004</t>
  </si>
  <si>
    <t>Tangen et al. 2015</t>
  </si>
  <si>
    <t>Pearson et al. 2015</t>
  </si>
  <si>
    <t>Salm et al. 2012</t>
  </si>
  <si>
    <t>Koskinene et al. 2016</t>
  </si>
  <si>
    <t>Laine et al. 2019a</t>
  </si>
  <si>
    <t>Urbanová et al. 2012</t>
  </si>
  <si>
    <t>Zhou et al. 2017</t>
  </si>
  <si>
    <t>Yamulki et al. 2013</t>
  </si>
  <si>
    <t>Hirano et al. 2012</t>
  </si>
  <si>
    <t>Regina et al. 1996</t>
  </si>
  <si>
    <t>Ballantyne et al. 2014</t>
  </si>
  <si>
    <t>Roulet et al. 1993</t>
  </si>
  <si>
    <t>Nykanen et al. 1999</t>
  </si>
  <si>
    <t>Urbanová et al. 2013a</t>
  </si>
  <si>
    <t>Roulet and Moore, 1995</t>
  </si>
  <si>
    <t>Ratcliffe et al. 2019</t>
  </si>
  <si>
    <t>Jiang et al. 2009</t>
  </si>
  <si>
    <t>Gyimah et al. 2020</t>
  </si>
  <si>
    <t>Hommeltenberg et al. 2014</t>
  </si>
  <si>
    <t>Mezbahuddin et al. 2014</t>
  </si>
  <si>
    <t>Planas-Clarke et al. 2020</t>
  </si>
  <si>
    <t>Xhuan Wong et al. 2020</t>
  </si>
  <si>
    <t>Karu et al. 2014. Carbon fluxes in forested bog margins along a human impact gradient: could vegetation structure be used as an indicator of peat carbon emissions?</t>
  </si>
  <si>
    <t>Danevcic et al. 2010. Emissions of CO2, CH4 and N2O from Southern European peatlands</t>
  </si>
  <si>
    <t>Bian et al. 2020. Changes to soil organic matter decomposition rate and its temperature sensitivity along water table gradients in cold-temperate forest swamps</t>
  </si>
  <si>
    <t>Reiche et al. 2009. Impact of manipulated drought and heavy rainfall events on peat mineralization processes and source-sink functions of an acidic fen</t>
  </si>
  <si>
    <t>Jin et al. 2008. Microbial CO2 production from surface and subsurface soil as affected by temperature, moisture, and nitrogen fertilisation</t>
  </si>
  <si>
    <t>Jaatinen et al. 2008. Responses of aerobic microbial communities and soil respiration to water-level drawdown in a northern boreal fen</t>
  </si>
  <si>
    <t>Kechavarzi et al. 2007. Water-table management in lowland UK peat soils and its potential impact on CO2 emission</t>
  </si>
  <si>
    <t xml:space="preserve">Hu et al. 2017. Greenhouse Gas Emissions Under Different Drainage and Flooding Regimes of Cultivated Peatlands </t>
  </si>
  <si>
    <t>Hribljan et al. 2017. Implications of Altered Hydrology for Substrate Quality and Trace Gas Production in a Poor Fen Peatland</t>
  </si>
  <si>
    <t>Aerts and Ludwig, 1997. WATER-TABLE CHANGES AND NUTRITIONAL STATUS AFFECT TRACE GAS EMISSIONS FROM LABORATORY COLUMNS OF PEATLAND SOILS</t>
  </si>
  <si>
    <t xml:space="preserve">Chen et al. 2018. Wetland drying increases the temperature sensitivity of soil respiration </t>
  </si>
  <si>
    <t>Wang et al. 2014. Responses of soil respiration to reduced water table and nitrogen addition in an alpine wetland on the Qinghai-Xizang Plateau</t>
  </si>
  <si>
    <t>Laine et al. 1996</t>
  </si>
  <si>
    <t>Von Arnold et al. 2005a</t>
  </si>
  <si>
    <t>Von Arnold et al. 2005b</t>
  </si>
  <si>
    <t>Carter et al. 2012</t>
  </si>
  <si>
    <t>Tupek et al. 2015</t>
  </si>
  <si>
    <t>Voigt et al. 2017</t>
  </si>
  <si>
    <t>Juszczak-Augustin.2013</t>
  </si>
  <si>
    <t>Marushchak et al.2011</t>
  </si>
  <si>
    <t>Sub(arctic)</t>
  </si>
  <si>
    <t>Berryman et al. 2009. Phosphorus and Greenhouse Gas Dynamics in a Drained Calcareous Wetland Soil in Minnesota</t>
  </si>
  <si>
    <t>Rachwal et al. 2014</t>
  </si>
  <si>
    <t>Turetsky et al. 2008</t>
  </si>
  <si>
    <t>Deng et al. 2015</t>
  </si>
  <si>
    <t>Jauhiainen et al. 2012</t>
  </si>
  <si>
    <t>Mustamo et al. 2016</t>
  </si>
  <si>
    <t>Yang et al. 2019</t>
  </si>
  <si>
    <t>Takakai et al. 2006</t>
  </si>
  <si>
    <t>Chivers et al. 2009</t>
  </si>
  <si>
    <t>Melling et al. 2007</t>
  </si>
  <si>
    <t>Wang et al. 2016a</t>
  </si>
  <si>
    <t>Urbanová et al. 2011</t>
  </si>
  <si>
    <t>Johnson et al. 1996</t>
  </si>
  <si>
    <t>Gao et al. 2014</t>
  </si>
  <si>
    <t>Wang et al. 2016b</t>
  </si>
  <si>
    <t>Grünfeld and Brix, 1999</t>
  </si>
  <si>
    <t>Kane et al. 2013</t>
  </si>
  <si>
    <t>Silvola et al. 1996</t>
  </si>
  <si>
    <t>Nykanen et al. 1998</t>
  </si>
  <si>
    <t>Melling et al. 2005</t>
  </si>
  <si>
    <t>Jin et al. 2008</t>
  </si>
  <si>
    <t>Jaatinen et al. 2008</t>
  </si>
  <si>
    <t>Swails et al. 2019b</t>
  </si>
  <si>
    <t>Kechavarzi et al. 2007</t>
  </si>
  <si>
    <t>Tauchnitz et al.2008</t>
  </si>
  <si>
    <t>Ma et al. 2018</t>
  </si>
  <si>
    <t>0-30</t>
    <phoneticPr fontId="1" type="noConversion"/>
  </si>
  <si>
    <t>Mean (g kg-1)</t>
    <phoneticPr fontId="1" type="noConversion"/>
  </si>
  <si>
    <t>Mean (g cm-3)</t>
    <phoneticPr fontId="1" type="noConversion"/>
  </si>
  <si>
    <t>ith year of drainage</t>
    <phoneticPr fontId="1" type="noConversion"/>
  </si>
  <si>
    <t>Sloan et al. 2019. Ground surface subsidence in an afforested peatland fifty years after drainage and planting</t>
  </si>
  <si>
    <t>Mean annual temperature(℃)</t>
  </si>
  <si>
    <t>Subsidence rate (cm/year)</t>
    <phoneticPr fontId="1" type="noConversion"/>
  </si>
  <si>
    <t>ith drainage years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</si>
</sst>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_);[Red]\(0\)"/>
    <numFmt numFmtId="178" formatCode="0.00_ "/>
    <numFmt numFmtId="179" formatCode="0.0_ "/>
  </numFmts>
  <fonts count="1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等线"/>
      <family val="2"/>
    </font>
    <font>
      <sz val="12"/>
      <color theme="1"/>
      <name val="微软雅黑"/>
      <family val="2"/>
      <charset val="134"/>
    </font>
    <font>
      <sz val="12"/>
      <color theme="1"/>
      <name val="宋体"/>
      <family val="3"/>
      <charset val="134"/>
    </font>
    <font>
      <sz val="12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horizontal="left"/>
    </xf>
    <xf numFmtId="176" fontId="2" fillId="0" borderId="0" xfId="0" applyNumberFormat="1" applyFont="1" applyAlignment="1">
      <alignment horizontal="left"/>
    </xf>
    <xf numFmtId="177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  <xf numFmtId="0" fontId="3" fillId="0" borderId="0" xfId="0" applyFont="1"/>
    <xf numFmtId="177" fontId="3" fillId="0" borderId="0" xfId="0" applyNumberFormat="1" applyFont="1" applyAlignment="1">
      <alignment horizontal="left"/>
    </xf>
    <xf numFmtId="0" fontId="3" fillId="2" borderId="0" xfId="0" applyFont="1" applyFill="1" applyAlignment="1">
      <alignment horizontal="left"/>
    </xf>
    <xf numFmtId="178" fontId="3" fillId="0" borderId="0" xfId="0" applyNumberFormat="1" applyFont="1" applyAlignment="1">
      <alignment horizontal="left"/>
    </xf>
    <xf numFmtId="178" fontId="2" fillId="0" borderId="0" xfId="0" applyNumberFormat="1" applyFont="1" applyAlignment="1">
      <alignment horizontal="left"/>
    </xf>
    <xf numFmtId="179" fontId="2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left"/>
    </xf>
    <xf numFmtId="1" fontId="2" fillId="0" borderId="0" xfId="0" applyNumberFormat="1" applyFont="1" applyAlignment="1">
      <alignment horizontal="left"/>
    </xf>
    <xf numFmtId="0" fontId="3" fillId="3" borderId="0" xfId="0" applyFont="1" applyFill="1" applyAlignment="1">
      <alignment horizontal="left"/>
    </xf>
    <xf numFmtId="178" fontId="3" fillId="2" borderId="0" xfId="0" applyNumberFormat="1" applyFont="1" applyFill="1" applyAlignment="1">
      <alignment horizontal="left"/>
    </xf>
    <xf numFmtId="178" fontId="0" fillId="0" borderId="0" xfId="0" applyNumberFormat="1"/>
    <xf numFmtId="1" fontId="3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2" fontId="8" fillId="0" borderId="0" xfId="0" applyNumberFormat="1" applyFont="1" applyAlignment="1">
      <alignment horizontal="left"/>
    </xf>
    <xf numFmtId="49" fontId="8" fillId="0" borderId="0" xfId="0" applyNumberFormat="1" applyFont="1" applyAlignment="1">
      <alignment horizontal="left"/>
    </xf>
    <xf numFmtId="176" fontId="8" fillId="0" borderId="0" xfId="0" applyNumberFormat="1" applyFont="1" applyAlignment="1">
      <alignment horizontal="left"/>
    </xf>
    <xf numFmtId="0" fontId="9" fillId="0" borderId="0" xfId="0" applyFont="1"/>
    <xf numFmtId="177" fontId="8" fillId="0" borderId="0" xfId="0" applyNumberFormat="1" applyFont="1" applyAlignment="1">
      <alignment horizontal="left"/>
    </xf>
    <xf numFmtId="177" fontId="3" fillId="4" borderId="0" xfId="0" applyNumberFormat="1" applyFont="1" applyFill="1" applyAlignment="1">
      <alignment horizontal="left"/>
    </xf>
    <xf numFmtId="0" fontId="9" fillId="5" borderId="0" xfId="0" applyFont="1" applyFill="1"/>
    <xf numFmtId="177" fontId="3" fillId="5" borderId="0" xfId="0" applyNumberFormat="1" applyFont="1" applyFill="1" applyAlignment="1">
      <alignment horizontal="left"/>
    </xf>
    <xf numFmtId="176" fontId="3" fillId="6" borderId="0" xfId="0" applyNumberFormat="1" applyFont="1" applyFill="1" applyAlignment="1">
      <alignment horizontal="left"/>
    </xf>
    <xf numFmtId="176" fontId="3" fillId="7" borderId="0" xfId="0" applyNumberFormat="1" applyFont="1" applyFill="1" applyAlignment="1">
      <alignment horizontal="left"/>
    </xf>
    <xf numFmtId="178" fontId="3" fillId="7" borderId="0" xfId="0" applyNumberFormat="1" applyFont="1" applyFill="1" applyAlignment="1">
      <alignment horizontal="left"/>
    </xf>
    <xf numFmtId="0" fontId="3" fillId="4" borderId="0" xfId="0" applyFont="1" applyFill="1" applyAlignment="1">
      <alignment horizontal="left"/>
    </xf>
    <xf numFmtId="0" fontId="3" fillId="5" borderId="0" xfId="0" applyFont="1" applyFill="1" applyAlignment="1">
      <alignment horizontal="left"/>
    </xf>
    <xf numFmtId="178" fontId="3" fillId="6" borderId="0" xfId="0" applyNumberFormat="1" applyFont="1" applyFill="1" applyAlignment="1">
      <alignment horizontal="left"/>
    </xf>
    <xf numFmtId="2" fontId="3" fillId="7" borderId="0" xfId="0" applyNumberFormat="1" applyFont="1" applyFill="1" applyAlignment="1">
      <alignment horizontal="left"/>
    </xf>
    <xf numFmtId="0" fontId="3" fillId="7" borderId="0" xfId="0" applyFont="1" applyFill="1" applyAlignment="1">
      <alignment horizontal="left"/>
    </xf>
    <xf numFmtId="176" fontId="8" fillId="6" borderId="0" xfId="0" applyNumberFormat="1" applyFont="1" applyFill="1" applyAlignment="1">
      <alignment horizontal="left"/>
    </xf>
    <xf numFmtId="0" fontId="8" fillId="5" borderId="0" xfId="0" applyFont="1" applyFill="1" applyAlignment="1">
      <alignment horizontal="left"/>
    </xf>
    <xf numFmtId="0" fontId="8" fillId="4" borderId="0" xfId="0" applyFont="1" applyFill="1" applyAlignment="1">
      <alignment horizontal="left"/>
    </xf>
    <xf numFmtId="176" fontId="8" fillId="4" borderId="0" xfId="0" applyNumberFormat="1" applyFont="1" applyFill="1" applyAlignment="1">
      <alignment horizontal="left"/>
    </xf>
    <xf numFmtId="176" fontId="3" fillId="4" borderId="0" xfId="0" applyNumberFormat="1" applyFont="1" applyFill="1" applyAlignment="1">
      <alignment horizontal="left"/>
    </xf>
    <xf numFmtId="176" fontId="3" fillId="5" borderId="0" xfId="0" applyNumberFormat="1" applyFont="1" applyFill="1" applyAlignment="1">
      <alignment horizontal="left"/>
    </xf>
    <xf numFmtId="2" fontId="8" fillId="6" borderId="0" xfId="0" applyNumberFormat="1" applyFont="1" applyFill="1" applyAlignment="1">
      <alignment horizontal="left"/>
    </xf>
    <xf numFmtId="0" fontId="3" fillId="6" borderId="0" xfId="0" applyFont="1" applyFill="1" applyAlignment="1">
      <alignment horizontal="left"/>
    </xf>
    <xf numFmtId="176" fontId="8" fillId="7" borderId="0" xfId="0" applyNumberFormat="1" applyFont="1" applyFill="1" applyAlignment="1">
      <alignment horizontal="left"/>
    </xf>
    <xf numFmtId="177" fontId="3" fillId="6" borderId="0" xfId="0" applyNumberFormat="1" applyFont="1" applyFill="1" applyAlignment="1">
      <alignment horizontal="left"/>
    </xf>
    <xf numFmtId="178" fontId="3" fillId="8" borderId="0" xfId="0" applyNumberFormat="1" applyFont="1" applyFill="1" applyAlignment="1">
      <alignment horizontal="left"/>
    </xf>
    <xf numFmtId="2" fontId="3" fillId="8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'Bor and Temperate Agriculture '!$N$1</c:f>
              <c:strCache>
                <c:ptCount val="1"/>
                <c:pt idx="0">
                  <c:v>Subsidence rate (cm/year)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5.2712160979877513E-5"/>
                  <c:y val="-0.471443205016039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'Bor and Temperate Agriculture '!$L$2:$L$73</c:f>
              <c:numCache>
                <c:formatCode>0_);[Red]\(0\)</c:formatCode>
                <c:ptCount val="72"/>
                <c:pt idx="0">
                  <c:v>30</c:v>
                </c:pt>
                <c:pt idx="1">
                  <c:v>2</c:v>
                </c:pt>
                <c:pt idx="2">
                  <c:v>3</c:v>
                </c:pt>
                <c:pt idx="3">
                  <c:v>7</c:v>
                </c:pt>
                <c:pt idx="4">
                  <c:v>13</c:v>
                </c:pt>
                <c:pt idx="5">
                  <c:v>199</c:v>
                </c:pt>
                <c:pt idx="6">
                  <c:v>199</c:v>
                </c:pt>
                <c:pt idx="7">
                  <c:v>199</c:v>
                </c:pt>
                <c:pt idx="8">
                  <c:v>35</c:v>
                </c:pt>
                <c:pt idx="9">
                  <c:v>272.25</c:v>
                </c:pt>
                <c:pt idx="10">
                  <c:v>65</c:v>
                </c:pt>
                <c:pt idx="11">
                  <c:v>70</c:v>
                </c:pt>
                <c:pt idx="12">
                  <c:v>70</c:v>
                </c:pt>
                <c:pt idx="13">
                  <c:v>70</c:v>
                </c:pt>
                <c:pt idx="14">
                  <c:v>70</c:v>
                </c:pt>
                <c:pt idx="15">
                  <c:v>50</c:v>
                </c:pt>
                <c:pt idx="16">
                  <c:v>50</c:v>
                </c:pt>
                <c:pt idx="17">
                  <c:v>2.5</c:v>
                </c:pt>
                <c:pt idx="18">
                  <c:v>7.5</c:v>
                </c:pt>
                <c:pt idx="19">
                  <c:v>15</c:v>
                </c:pt>
                <c:pt idx="20">
                  <c:v>28</c:v>
                </c:pt>
                <c:pt idx="21">
                  <c:v>38</c:v>
                </c:pt>
                <c:pt idx="22">
                  <c:v>19</c:v>
                </c:pt>
                <c:pt idx="23">
                  <c:v>7</c:v>
                </c:pt>
                <c:pt idx="24">
                  <c:v>15</c:v>
                </c:pt>
                <c:pt idx="25">
                  <c:v>15</c:v>
                </c:pt>
                <c:pt idx="26">
                  <c:v>23.5</c:v>
                </c:pt>
                <c:pt idx="27">
                  <c:v>40</c:v>
                </c:pt>
                <c:pt idx="28">
                  <c:v>242.75</c:v>
                </c:pt>
                <c:pt idx="29">
                  <c:v>3.75</c:v>
                </c:pt>
                <c:pt idx="30">
                  <c:v>5</c:v>
                </c:pt>
                <c:pt idx="31">
                  <c:v>7.5</c:v>
                </c:pt>
                <c:pt idx="32">
                  <c:v>10.25</c:v>
                </c:pt>
                <c:pt idx="33">
                  <c:v>12.5</c:v>
                </c:pt>
                <c:pt idx="34">
                  <c:v>16.75</c:v>
                </c:pt>
                <c:pt idx="35">
                  <c:v>38</c:v>
                </c:pt>
                <c:pt idx="36">
                  <c:v>23.5</c:v>
                </c:pt>
                <c:pt idx="37">
                  <c:v>28.25</c:v>
                </c:pt>
                <c:pt idx="38">
                  <c:v>31.75</c:v>
                </c:pt>
                <c:pt idx="39">
                  <c:v>37.75</c:v>
                </c:pt>
                <c:pt idx="40">
                  <c:v>80.5</c:v>
                </c:pt>
                <c:pt idx="41">
                  <c:v>18.25</c:v>
                </c:pt>
                <c:pt idx="42">
                  <c:v>40.25</c:v>
                </c:pt>
                <c:pt idx="43">
                  <c:v>19</c:v>
                </c:pt>
                <c:pt idx="44">
                  <c:v>23.5</c:v>
                </c:pt>
                <c:pt idx="45">
                  <c:v>30</c:v>
                </c:pt>
                <c:pt idx="46">
                  <c:v>44</c:v>
                </c:pt>
                <c:pt idx="47">
                  <c:v>60</c:v>
                </c:pt>
              </c:numCache>
            </c:numRef>
          </c:xVal>
          <c:yVal>
            <c:numRef>
              <c:f>'Bor and Temperate Agriculture '!$N$2:$N$73</c:f>
              <c:numCache>
                <c:formatCode>0.00_ </c:formatCode>
                <c:ptCount val="72"/>
                <c:pt idx="0">
                  <c:v>1.8000000000000003</c:v>
                </c:pt>
                <c:pt idx="1">
                  <c:v>10.5</c:v>
                </c:pt>
                <c:pt idx="2">
                  <c:v>8.67</c:v>
                </c:pt>
                <c:pt idx="3">
                  <c:v>4.6399999999999997</c:v>
                </c:pt>
                <c:pt idx="4">
                  <c:v>3.0000000000000004</c:v>
                </c:pt>
                <c:pt idx="5">
                  <c:v>1.89</c:v>
                </c:pt>
                <c:pt idx="6">
                  <c:v>0.88</c:v>
                </c:pt>
                <c:pt idx="7">
                  <c:v>1.5</c:v>
                </c:pt>
                <c:pt idx="8">
                  <c:v>2.5</c:v>
                </c:pt>
                <c:pt idx="9">
                  <c:v>0.5</c:v>
                </c:pt>
                <c:pt idx="10">
                  <c:v>2.976923076923077</c:v>
                </c:pt>
                <c:pt idx="11">
                  <c:v>1.4357142857142855</c:v>
                </c:pt>
                <c:pt idx="12">
                  <c:v>1.4142857142857144</c:v>
                </c:pt>
                <c:pt idx="13">
                  <c:v>1.3142857142857143</c:v>
                </c:pt>
                <c:pt idx="14">
                  <c:v>1</c:v>
                </c:pt>
                <c:pt idx="15">
                  <c:v>1.1000000000000001</c:v>
                </c:pt>
                <c:pt idx="16">
                  <c:v>1.6</c:v>
                </c:pt>
                <c:pt idx="17">
                  <c:v>6</c:v>
                </c:pt>
                <c:pt idx="18">
                  <c:v>3.6699999999999995</c:v>
                </c:pt>
                <c:pt idx="19">
                  <c:v>2.2799999999999998</c:v>
                </c:pt>
                <c:pt idx="20">
                  <c:v>1.8499999999999999</c:v>
                </c:pt>
                <c:pt idx="21">
                  <c:v>2.0299999999999994</c:v>
                </c:pt>
                <c:pt idx="22">
                  <c:v>2.0699999999999998</c:v>
                </c:pt>
                <c:pt idx="23">
                  <c:v>3.3000000000000003</c:v>
                </c:pt>
                <c:pt idx="24">
                  <c:v>2.9000000000000004</c:v>
                </c:pt>
                <c:pt idx="25">
                  <c:v>2.1</c:v>
                </c:pt>
                <c:pt idx="26">
                  <c:v>2.1</c:v>
                </c:pt>
                <c:pt idx="27">
                  <c:v>3.6999999999999997</c:v>
                </c:pt>
                <c:pt idx="28">
                  <c:v>0.6</c:v>
                </c:pt>
                <c:pt idx="29">
                  <c:v>8.1</c:v>
                </c:pt>
                <c:pt idx="30">
                  <c:v>5.0999999999999996</c:v>
                </c:pt>
                <c:pt idx="31">
                  <c:v>4.5999999999999996</c:v>
                </c:pt>
                <c:pt idx="32">
                  <c:v>3.4000000000000004</c:v>
                </c:pt>
                <c:pt idx="33">
                  <c:v>3.2</c:v>
                </c:pt>
                <c:pt idx="34">
                  <c:v>2.81</c:v>
                </c:pt>
                <c:pt idx="35">
                  <c:v>1.4000000000000001</c:v>
                </c:pt>
                <c:pt idx="36">
                  <c:v>1.8</c:v>
                </c:pt>
                <c:pt idx="37">
                  <c:v>2.2999999999999998</c:v>
                </c:pt>
                <c:pt idx="38">
                  <c:v>2.4</c:v>
                </c:pt>
                <c:pt idx="39">
                  <c:v>1.5</c:v>
                </c:pt>
                <c:pt idx="40">
                  <c:v>1.4000000000000001</c:v>
                </c:pt>
                <c:pt idx="41">
                  <c:v>2.6</c:v>
                </c:pt>
                <c:pt idx="42">
                  <c:v>1.9</c:v>
                </c:pt>
                <c:pt idx="43">
                  <c:v>1.66</c:v>
                </c:pt>
                <c:pt idx="44">
                  <c:v>0.9212765957446809</c:v>
                </c:pt>
                <c:pt idx="45">
                  <c:v>1.8</c:v>
                </c:pt>
                <c:pt idx="46">
                  <c:v>1.8181818181818183</c:v>
                </c:pt>
                <c:pt idx="47">
                  <c:v>1.4166666666666665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AA-42E7-88D3-69B7A035BA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5252575"/>
        <c:axId val="555260063"/>
      </c:scatterChart>
      <c:valAx>
        <c:axId val="5552525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_);[Red]\(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55260063"/>
        <c:crosses val="autoZero"/>
        <c:crossBetween val="midCat"/>
      </c:valAx>
      <c:valAx>
        <c:axId val="5552600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5525257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'Bor and Temperate Forestry'!$N$1</c:f>
              <c:strCache>
                <c:ptCount val="1"/>
                <c:pt idx="0">
                  <c:v>subsidence rate (cm/year)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9.3367454068241471E-2"/>
                  <c:y val="-0.5455172790901137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'Bor and Temperate Forestry'!$L$2:$L$31</c:f>
              <c:numCache>
                <c:formatCode>General</c:formatCode>
                <c:ptCount val="30"/>
                <c:pt idx="0">
                  <c:v>13</c:v>
                </c:pt>
                <c:pt idx="1">
                  <c:v>25.5</c:v>
                </c:pt>
                <c:pt idx="2">
                  <c:v>43</c:v>
                </c:pt>
                <c:pt idx="3">
                  <c:v>1</c:v>
                </c:pt>
                <c:pt idx="4">
                  <c:v>0.5</c:v>
                </c:pt>
                <c:pt idx="5">
                  <c:v>2.5</c:v>
                </c:pt>
                <c:pt idx="6">
                  <c:v>3</c:v>
                </c:pt>
                <c:pt idx="7">
                  <c:v>30</c:v>
                </c:pt>
                <c:pt idx="8">
                  <c:v>30</c:v>
                </c:pt>
                <c:pt idx="9">
                  <c:v>15</c:v>
                </c:pt>
                <c:pt idx="10">
                  <c:v>15</c:v>
                </c:pt>
                <c:pt idx="11">
                  <c:v>15</c:v>
                </c:pt>
                <c:pt idx="12">
                  <c:v>19</c:v>
                </c:pt>
                <c:pt idx="13">
                  <c:v>0.5</c:v>
                </c:pt>
                <c:pt idx="14">
                  <c:v>1</c:v>
                </c:pt>
                <c:pt idx="15">
                  <c:v>10</c:v>
                </c:pt>
                <c:pt idx="16">
                  <c:v>27</c:v>
                </c:pt>
                <c:pt idx="17">
                  <c:v>14</c:v>
                </c:pt>
                <c:pt idx="18">
                  <c:v>25</c:v>
                </c:pt>
                <c:pt idx="19">
                  <c:v>25</c:v>
                </c:pt>
                <c:pt idx="20">
                  <c:v>29</c:v>
                </c:pt>
              </c:numCache>
            </c:numRef>
          </c:xVal>
          <c:yVal>
            <c:numRef>
              <c:f>'Bor and Temperate Forestry'!$N$2:$N$31</c:f>
              <c:numCache>
                <c:formatCode>0.00_ </c:formatCode>
                <c:ptCount val="30"/>
                <c:pt idx="0">
                  <c:v>0.66346153846153832</c:v>
                </c:pt>
                <c:pt idx="1">
                  <c:v>0.64093137254902155</c:v>
                </c:pt>
                <c:pt idx="2">
                  <c:v>0.54215116279069997</c:v>
                </c:pt>
                <c:pt idx="3">
                  <c:v>5</c:v>
                </c:pt>
                <c:pt idx="4">
                  <c:v>7.9</c:v>
                </c:pt>
                <c:pt idx="5">
                  <c:v>2.66</c:v>
                </c:pt>
                <c:pt idx="6">
                  <c:v>2.5166666666666666</c:v>
                </c:pt>
                <c:pt idx="7">
                  <c:v>0.38333333333333336</c:v>
                </c:pt>
                <c:pt idx="8">
                  <c:v>0.23333333333333336</c:v>
                </c:pt>
                <c:pt idx="9">
                  <c:v>0.76666666666666672</c:v>
                </c:pt>
                <c:pt idx="10">
                  <c:v>0.83333333333333337</c:v>
                </c:pt>
                <c:pt idx="11">
                  <c:v>0.33333333333333337</c:v>
                </c:pt>
                <c:pt idx="12">
                  <c:v>0.81578947368421051</c:v>
                </c:pt>
                <c:pt idx="13">
                  <c:v>12</c:v>
                </c:pt>
                <c:pt idx="14">
                  <c:v>3.75</c:v>
                </c:pt>
                <c:pt idx="15">
                  <c:v>1</c:v>
                </c:pt>
                <c:pt idx="16">
                  <c:v>0.48148148148148151</c:v>
                </c:pt>
                <c:pt idx="17">
                  <c:v>0.89285714285714279</c:v>
                </c:pt>
                <c:pt idx="18">
                  <c:v>1.1340000000000001</c:v>
                </c:pt>
                <c:pt idx="19">
                  <c:v>1.1359999999999999</c:v>
                </c:pt>
                <c:pt idx="20">
                  <c:v>0.37931034482758619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B13-44DE-B2FF-054226AB69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17310719"/>
        <c:axId val="817319039"/>
      </c:scatterChart>
      <c:valAx>
        <c:axId val="8173107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7319039"/>
        <c:crosses val="autoZero"/>
        <c:crossBetween val="midCat"/>
      </c:valAx>
      <c:valAx>
        <c:axId val="8173190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81731071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'Bor and Temperate Grassland'!$N$1</c:f>
              <c:strCache>
                <c:ptCount val="1"/>
                <c:pt idx="0">
                  <c:v>subsidence rate (cm/year)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4.0854330708661415E-2"/>
                  <c:y val="-0.5594061679790026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'Bor and Temperate Grassland'!$L$2:$L$56</c:f>
              <c:numCache>
                <c:formatCode>General</c:formatCode>
                <c:ptCount val="55"/>
                <c:pt idx="0">
                  <c:v>30</c:v>
                </c:pt>
                <c:pt idx="1">
                  <c:v>30</c:v>
                </c:pt>
                <c:pt idx="2">
                  <c:v>2</c:v>
                </c:pt>
                <c:pt idx="3">
                  <c:v>3</c:v>
                </c:pt>
                <c:pt idx="4">
                  <c:v>7</c:v>
                </c:pt>
                <c:pt idx="5">
                  <c:v>13</c:v>
                </c:pt>
                <c:pt idx="6">
                  <c:v>3</c:v>
                </c:pt>
                <c:pt idx="7">
                  <c:v>8</c:v>
                </c:pt>
                <c:pt idx="8">
                  <c:v>13</c:v>
                </c:pt>
                <c:pt idx="9">
                  <c:v>16.5</c:v>
                </c:pt>
                <c:pt idx="10">
                  <c:v>21.5</c:v>
                </c:pt>
                <c:pt idx="11">
                  <c:v>27</c:v>
                </c:pt>
                <c:pt idx="12">
                  <c:v>0.5</c:v>
                </c:pt>
                <c:pt idx="13">
                  <c:v>1</c:v>
                </c:pt>
                <c:pt idx="14">
                  <c:v>10</c:v>
                </c:pt>
                <c:pt idx="15">
                  <c:v>0.5</c:v>
                </c:pt>
                <c:pt idx="16">
                  <c:v>1</c:v>
                </c:pt>
                <c:pt idx="17">
                  <c:v>10</c:v>
                </c:pt>
                <c:pt idx="18">
                  <c:v>207</c:v>
                </c:pt>
                <c:pt idx="19">
                  <c:v>241</c:v>
                </c:pt>
                <c:pt idx="20">
                  <c:v>252</c:v>
                </c:pt>
                <c:pt idx="21">
                  <c:v>11.5</c:v>
                </c:pt>
                <c:pt idx="22">
                  <c:v>23</c:v>
                </c:pt>
                <c:pt idx="23">
                  <c:v>52</c:v>
                </c:pt>
                <c:pt idx="24">
                  <c:v>66.5</c:v>
                </c:pt>
                <c:pt idx="25">
                  <c:v>20</c:v>
                </c:pt>
                <c:pt idx="26">
                  <c:v>33</c:v>
                </c:pt>
                <c:pt idx="27">
                  <c:v>17.5</c:v>
                </c:pt>
                <c:pt idx="28">
                  <c:v>3</c:v>
                </c:pt>
                <c:pt idx="29">
                  <c:v>44</c:v>
                </c:pt>
                <c:pt idx="30">
                  <c:v>40</c:v>
                </c:pt>
                <c:pt idx="31">
                  <c:v>20</c:v>
                </c:pt>
                <c:pt idx="32">
                  <c:v>6</c:v>
                </c:pt>
                <c:pt idx="33">
                  <c:v>14</c:v>
                </c:pt>
                <c:pt idx="34">
                  <c:v>15.5</c:v>
                </c:pt>
                <c:pt idx="35">
                  <c:v>19</c:v>
                </c:pt>
                <c:pt idx="36">
                  <c:v>5</c:v>
                </c:pt>
                <c:pt idx="37">
                  <c:v>14</c:v>
                </c:pt>
                <c:pt idx="38">
                  <c:v>30</c:v>
                </c:pt>
                <c:pt idx="39">
                  <c:v>30</c:v>
                </c:pt>
              </c:numCache>
            </c:numRef>
          </c:xVal>
          <c:yVal>
            <c:numRef>
              <c:f>'Bor and Temperate Grassland'!$N$2:$N$56</c:f>
              <c:numCache>
                <c:formatCode>0.00</c:formatCode>
                <c:ptCount val="55"/>
                <c:pt idx="0">
                  <c:v>2.1</c:v>
                </c:pt>
                <c:pt idx="1">
                  <c:v>0.90000000000000013</c:v>
                </c:pt>
                <c:pt idx="2">
                  <c:v>6.8000000000000007</c:v>
                </c:pt>
                <c:pt idx="3">
                  <c:v>5.5</c:v>
                </c:pt>
                <c:pt idx="4">
                  <c:v>3.36</c:v>
                </c:pt>
                <c:pt idx="5">
                  <c:v>2.1</c:v>
                </c:pt>
                <c:pt idx="6">
                  <c:v>4.833333333333333</c:v>
                </c:pt>
                <c:pt idx="7">
                  <c:v>3.75</c:v>
                </c:pt>
                <c:pt idx="8">
                  <c:v>2.7307692307692308</c:v>
                </c:pt>
                <c:pt idx="9">
                  <c:v>2.8181818181818183</c:v>
                </c:pt>
                <c:pt idx="10">
                  <c:v>2.2790697674418601</c:v>
                </c:pt>
                <c:pt idx="11">
                  <c:v>2.0925925925925926</c:v>
                </c:pt>
                <c:pt idx="12">
                  <c:v>9</c:v>
                </c:pt>
                <c:pt idx="13">
                  <c:v>6.5</c:v>
                </c:pt>
                <c:pt idx="14">
                  <c:v>1.6149999999999998</c:v>
                </c:pt>
                <c:pt idx="15">
                  <c:v>4.2699999999999996</c:v>
                </c:pt>
                <c:pt idx="16">
                  <c:v>3.7650000000000001</c:v>
                </c:pt>
                <c:pt idx="17">
                  <c:v>1.9315000000000002</c:v>
                </c:pt>
                <c:pt idx="18">
                  <c:v>0.68</c:v>
                </c:pt>
                <c:pt idx="19">
                  <c:v>1.5</c:v>
                </c:pt>
                <c:pt idx="20">
                  <c:v>0.83</c:v>
                </c:pt>
                <c:pt idx="21">
                  <c:v>1.2521739130434784</c:v>
                </c:pt>
                <c:pt idx="22">
                  <c:v>1.7673913043478258</c:v>
                </c:pt>
                <c:pt idx="23">
                  <c:v>1.9355769230769229</c:v>
                </c:pt>
                <c:pt idx="24">
                  <c:v>2.0443609022556388</c:v>
                </c:pt>
                <c:pt idx="25">
                  <c:v>0.83</c:v>
                </c:pt>
                <c:pt idx="26">
                  <c:v>0.67</c:v>
                </c:pt>
                <c:pt idx="27">
                  <c:v>0.5</c:v>
                </c:pt>
                <c:pt idx="28">
                  <c:v>5.3</c:v>
                </c:pt>
                <c:pt idx="29">
                  <c:v>0.06</c:v>
                </c:pt>
                <c:pt idx="30">
                  <c:v>2.56</c:v>
                </c:pt>
                <c:pt idx="31">
                  <c:v>3.4</c:v>
                </c:pt>
                <c:pt idx="32">
                  <c:v>1.9</c:v>
                </c:pt>
                <c:pt idx="33">
                  <c:v>2</c:v>
                </c:pt>
                <c:pt idx="34">
                  <c:v>1.04</c:v>
                </c:pt>
                <c:pt idx="35">
                  <c:v>0.17</c:v>
                </c:pt>
                <c:pt idx="36">
                  <c:v>0.62</c:v>
                </c:pt>
                <c:pt idx="37">
                  <c:v>2.2000000000000002</c:v>
                </c:pt>
                <c:pt idx="38">
                  <c:v>2.1</c:v>
                </c:pt>
                <c:pt idx="39">
                  <c:v>0.9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82E-43BD-8772-471D52D205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3918351"/>
        <c:axId val="543918767"/>
      </c:scatterChart>
      <c:valAx>
        <c:axId val="5439183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43918767"/>
        <c:crosses val="autoZero"/>
        <c:crossBetween val="midCat"/>
      </c:valAx>
      <c:valAx>
        <c:axId val="5439187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4391835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'Tropical Agriculture Forestry'!$G$1</c:f>
              <c:strCache>
                <c:ptCount val="1"/>
                <c:pt idx="0">
                  <c:v>subsidence rate (cm/year)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1528206675315012"/>
                  <c:y val="-0.5736456019920587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'Tropical Agriculture Forestry'!$E$2:$E$122</c:f>
              <c:numCache>
                <c:formatCode>0.00_);[Red]\(0.00\)</c:formatCode>
                <c:ptCount val="121"/>
                <c:pt idx="0">
                  <c:v>0.12777777777777799</c:v>
                </c:pt>
                <c:pt idx="1">
                  <c:v>0.25</c:v>
                </c:pt>
                <c:pt idx="2">
                  <c:v>0.49444444444444402</c:v>
                </c:pt>
                <c:pt idx="3">
                  <c:v>0.62777777777777799</c:v>
                </c:pt>
                <c:pt idx="4">
                  <c:v>0.75555555555555598</c:v>
                </c:pt>
                <c:pt idx="5">
                  <c:v>0.87777777777777799</c:v>
                </c:pt>
                <c:pt idx="6">
                  <c:v>1.01111111111111</c:v>
                </c:pt>
                <c:pt idx="7">
                  <c:v>1.12777777777778</c:v>
                </c:pt>
                <c:pt idx="8">
                  <c:v>1.38333333333333</c:v>
                </c:pt>
                <c:pt idx="9">
                  <c:v>1.51111111111111</c:v>
                </c:pt>
                <c:pt idx="10">
                  <c:v>1.63333333333333</c:v>
                </c:pt>
                <c:pt idx="11">
                  <c:v>2.0222222222222199</c:v>
                </c:pt>
                <c:pt idx="12">
                  <c:v>2.6388888888888902</c:v>
                </c:pt>
                <c:pt idx="13">
                  <c:v>6</c:v>
                </c:pt>
                <c:pt idx="14">
                  <c:v>7</c:v>
                </c:pt>
                <c:pt idx="15">
                  <c:v>1.5</c:v>
                </c:pt>
                <c:pt idx="16">
                  <c:v>1.9</c:v>
                </c:pt>
                <c:pt idx="17">
                  <c:v>2.9</c:v>
                </c:pt>
                <c:pt idx="18">
                  <c:v>3.1</c:v>
                </c:pt>
                <c:pt idx="19">
                  <c:v>14</c:v>
                </c:pt>
                <c:pt idx="20">
                  <c:v>11</c:v>
                </c:pt>
                <c:pt idx="21">
                  <c:v>49</c:v>
                </c:pt>
                <c:pt idx="22">
                  <c:v>43</c:v>
                </c:pt>
                <c:pt idx="23">
                  <c:v>0.17</c:v>
                </c:pt>
                <c:pt idx="24">
                  <c:v>6</c:v>
                </c:pt>
                <c:pt idx="25">
                  <c:v>20</c:v>
                </c:pt>
                <c:pt idx="26">
                  <c:v>4</c:v>
                </c:pt>
                <c:pt idx="27">
                  <c:v>33</c:v>
                </c:pt>
                <c:pt idx="28">
                  <c:v>3</c:v>
                </c:pt>
                <c:pt idx="29">
                  <c:v>2.9</c:v>
                </c:pt>
                <c:pt idx="30">
                  <c:v>5.5</c:v>
                </c:pt>
                <c:pt idx="31">
                  <c:v>2.6</c:v>
                </c:pt>
                <c:pt idx="32">
                  <c:v>2.6</c:v>
                </c:pt>
                <c:pt idx="33">
                  <c:v>6.1</c:v>
                </c:pt>
                <c:pt idx="34">
                  <c:v>6.1</c:v>
                </c:pt>
                <c:pt idx="35">
                  <c:v>7.8</c:v>
                </c:pt>
                <c:pt idx="36">
                  <c:v>6</c:v>
                </c:pt>
                <c:pt idx="37">
                  <c:v>5.0999999999999996</c:v>
                </c:pt>
                <c:pt idx="38">
                  <c:v>6.5</c:v>
                </c:pt>
                <c:pt idx="39">
                  <c:v>6.9</c:v>
                </c:pt>
                <c:pt idx="40">
                  <c:v>2.9</c:v>
                </c:pt>
                <c:pt idx="41">
                  <c:v>2.1</c:v>
                </c:pt>
                <c:pt idx="42">
                  <c:v>2.6</c:v>
                </c:pt>
                <c:pt idx="43">
                  <c:v>7.5</c:v>
                </c:pt>
                <c:pt idx="44">
                  <c:v>6.4</c:v>
                </c:pt>
                <c:pt idx="45">
                  <c:v>3.1</c:v>
                </c:pt>
                <c:pt idx="46">
                  <c:v>2.8</c:v>
                </c:pt>
                <c:pt idx="47">
                  <c:v>3.5</c:v>
                </c:pt>
                <c:pt idx="48">
                  <c:v>2.9</c:v>
                </c:pt>
                <c:pt idx="49">
                  <c:v>5.3</c:v>
                </c:pt>
                <c:pt idx="50">
                  <c:v>5.2</c:v>
                </c:pt>
                <c:pt idx="51">
                  <c:v>5.0999999999999996</c:v>
                </c:pt>
                <c:pt idx="52">
                  <c:v>16</c:v>
                </c:pt>
                <c:pt idx="53">
                  <c:v>10</c:v>
                </c:pt>
                <c:pt idx="54">
                  <c:v>8.5</c:v>
                </c:pt>
                <c:pt idx="55">
                  <c:v>10</c:v>
                </c:pt>
                <c:pt idx="56">
                  <c:v>5.5</c:v>
                </c:pt>
                <c:pt idx="57">
                  <c:v>49.5</c:v>
                </c:pt>
                <c:pt idx="58">
                  <c:v>14.5</c:v>
                </c:pt>
                <c:pt idx="59">
                  <c:v>11</c:v>
                </c:pt>
                <c:pt idx="60">
                  <c:v>12</c:v>
                </c:pt>
                <c:pt idx="61">
                  <c:v>8</c:v>
                </c:pt>
                <c:pt idx="62">
                  <c:v>11.5</c:v>
                </c:pt>
                <c:pt idx="63">
                  <c:v>8.5</c:v>
                </c:pt>
                <c:pt idx="64">
                  <c:v>12</c:v>
                </c:pt>
                <c:pt idx="65">
                  <c:v>5.5</c:v>
                </c:pt>
                <c:pt idx="66">
                  <c:v>3</c:v>
                </c:pt>
                <c:pt idx="67">
                  <c:v>2.5</c:v>
                </c:pt>
                <c:pt idx="68">
                  <c:v>9.5</c:v>
                </c:pt>
                <c:pt idx="69">
                  <c:v>17</c:v>
                </c:pt>
                <c:pt idx="70">
                  <c:v>19</c:v>
                </c:pt>
                <c:pt idx="71">
                  <c:v>7</c:v>
                </c:pt>
                <c:pt idx="72">
                  <c:v>14</c:v>
                </c:pt>
                <c:pt idx="73">
                  <c:v>7.5</c:v>
                </c:pt>
                <c:pt idx="74">
                  <c:v>7.5</c:v>
                </c:pt>
                <c:pt idx="75">
                  <c:v>10</c:v>
                </c:pt>
                <c:pt idx="76">
                  <c:v>18</c:v>
                </c:pt>
                <c:pt idx="77">
                  <c:v>6</c:v>
                </c:pt>
                <c:pt idx="78">
                  <c:v>2.5</c:v>
                </c:pt>
                <c:pt idx="79">
                  <c:v>9.5</c:v>
                </c:pt>
                <c:pt idx="80">
                  <c:v>6</c:v>
                </c:pt>
                <c:pt idx="81">
                  <c:v>6</c:v>
                </c:pt>
                <c:pt idx="82">
                  <c:v>7.5</c:v>
                </c:pt>
                <c:pt idx="83">
                  <c:v>15</c:v>
                </c:pt>
                <c:pt idx="84">
                  <c:v>10</c:v>
                </c:pt>
                <c:pt idx="85">
                  <c:v>20</c:v>
                </c:pt>
                <c:pt idx="86">
                  <c:v>5</c:v>
                </c:pt>
                <c:pt idx="87">
                  <c:v>3</c:v>
                </c:pt>
                <c:pt idx="88">
                  <c:v>12</c:v>
                </c:pt>
                <c:pt idx="89">
                  <c:v>3</c:v>
                </c:pt>
                <c:pt idx="90">
                  <c:v>7</c:v>
                </c:pt>
                <c:pt idx="91">
                  <c:v>7.5</c:v>
                </c:pt>
                <c:pt idx="92">
                  <c:v>10</c:v>
                </c:pt>
                <c:pt idx="93">
                  <c:v>12.5</c:v>
                </c:pt>
                <c:pt idx="94">
                  <c:v>3</c:v>
                </c:pt>
                <c:pt idx="95">
                  <c:v>0.5</c:v>
                </c:pt>
                <c:pt idx="96">
                  <c:v>7.96</c:v>
                </c:pt>
                <c:pt idx="97">
                  <c:v>8</c:v>
                </c:pt>
                <c:pt idx="98">
                  <c:v>2</c:v>
                </c:pt>
                <c:pt idx="99">
                  <c:v>12</c:v>
                </c:pt>
                <c:pt idx="100">
                  <c:v>19</c:v>
                </c:pt>
                <c:pt idx="101">
                  <c:v>15</c:v>
                </c:pt>
                <c:pt idx="102">
                  <c:v>4</c:v>
                </c:pt>
                <c:pt idx="103">
                  <c:v>12</c:v>
                </c:pt>
                <c:pt idx="104">
                  <c:v>39</c:v>
                </c:pt>
                <c:pt idx="105">
                  <c:v>4</c:v>
                </c:pt>
                <c:pt idx="106">
                  <c:v>22</c:v>
                </c:pt>
                <c:pt idx="107">
                  <c:v>22</c:v>
                </c:pt>
                <c:pt idx="108">
                  <c:v>5</c:v>
                </c:pt>
                <c:pt idx="109">
                  <c:v>1</c:v>
                </c:pt>
                <c:pt idx="110">
                  <c:v>1</c:v>
                </c:pt>
                <c:pt idx="111">
                  <c:v>22.5</c:v>
                </c:pt>
                <c:pt idx="112">
                  <c:v>20</c:v>
                </c:pt>
                <c:pt idx="113" formatCode="General">
                  <c:v>22</c:v>
                </c:pt>
                <c:pt idx="114" formatCode="General">
                  <c:v>22</c:v>
                </c:pt>
                <c:pt idx="115">
                  <c:v>11.5</c:v>
                </c:pt>
                <c:pt idx="116">
                  <c:v>11.5</c:v>
                </c:pt>
                <c:pt idx="117">
                  <c:v>1.5</c:v>
                </c:pt>
                <c:pt idx="118">
                  <c:v>1.5</c:v>
                </c:pt>
                <c:pt idx="119">
                  <c:v>4</c:v>
                </c:pt>
                <c:pt idx="120" formatCode="General">
                  <c:v>44</c:v>
                </c:pt>
              </c:numCache>
            </c:numRef>
          </c:xVal>
          <c:yVal>
            <c:numRef>
              <c:f>'Tropical Agriculture Forestry'!$G$2:$G$122</c:f>
              <c:numCache>
                <c:formatCode>0.00_);[Red]\(0.00\)</c:formatCode>
                <c:ptCount val="121"/>
                <c:pt idx="0">
                  <c:v>14.791304347826062</c:v>
                </c:pt>
                <c:pt idx="1">
                  <c:v>11.0091743119266</c:v>
                </c:pt>
                <c:pt idx="2">
                  <c:v>4.6112359550561832</c:v>
                </c:pt>
                <c:pt idx="3">
                  <c:v>4.2690265486725654</c:v>
                </c:pt>
                <c:pt idx="4">
                  <c:v>3.917647058823527</c:v>
                </c:pt>
                <c:pt idx="5">
                  <c:v>3.5274648705144602</c:v>
                </c:pt>
                <c:pt idx="6">
                  <c:v>4.2872265349329606</c:v>
                </c:pt>
                <c:pt idx="7">
                  <c:v>3.5996746056853586</c:v>
                </c:pt>
                <c:pt idx="8">
                  <c:v>3.6310379131203776</c:v>
                </c:pt>
                <c:pt idx="9">
                  <c:v>3.5061386940097172</c:v>
                </c:pt>
                <c:pt idx="10">
                  <c:v>4.034693877551029</c:v>
                </c:pt>
                <c:pt idx="11">
                  <c:v>3.6747656013711105</c:v>
                </c:pt>
                <c:pt idx="12">
                  <c:v>3.0507001448575548</c:v>
                </c:pt>
                <c:pt idx="13">
                  <c:v>5</c:v>
                </c:pt>
                <c:pt idx="14">
                  <c:v>4</c:v>
                </c:pt>
                <c:pt idx="15">
                  <c:v>10</c:v>
                </c:pt>
                <c:pt idx="16">
                  <c:v>8</c:v>
                </c:pt>
                <c:pt idx="17">
                  <c:v>4</c:v>
                </c:pt>
                <c:pt idx="18">
                  <c:v>6</c:v>
                </c:pt>
                <c:pt idx="19">
                  <c:v>3</c:v>
                </c:pt>
                <c:pt idx="20">
                  <c:v>3</c:v>
                </c:pt>
                <c:pt idx="21">
                  <c:v>1.49</c:v>
                </c:pt>
                <c:pt idx="22">
                  <c:v>1.45</c:v>
                </c:pt>
                <c:pt idx="23">
                  <c:v>20.100000000000001</c:v>
                </c:pt>
                <c:pt idx="24">
                  <c:v>5</c:v>
                </c:pt>
                <c:pt idx="25">
                  <c:v>2.2999999999999998</c:v>
                </c:pt>
                <c:pt idx="26">
                  <c:v>3.9</c:v>
                </c:pt>
                <c:pt idx="27">
                  <c:v>3.2</c:v>
                </c:pt>
                <c:pt idx="28">
                  <c:v>5.9</c:v>
                </c:pt>
                <c:pt idx="29">
                  <c:v>5.2</c:v>
                </c:pt>
                <c:pt idx="30">
                  <c:v>4.5</c:v>
                </c:pt>
                <c:pt idx="31">
                  <c:v>5.7</c:v>
                </c:pt>
                <c:pt idx="32">
                  <c:v>5.6</c:v>
                </c:pt>
                <c:pt idx="33">
                  <c:v>4</c:v>
                </c:pt>
                <c:pt idx="34">
                  <c:v>3.4</c:v>
                </c:pt>
                <c:pt idx="35">
                  <c:v>2.9</c:v>
                </c:pt>
                <c:pt idx="36">
                  <c:v>3.8</c:v>
                </c:pt>
                <c:pt idx="37">
                  <c:v>4.7</c:v>
                </c:pt>
                <c:pt idx="38">
                  <c:v>3.1</c:v>
                </c:pt>
                <c:pt idx="39">
                  <c:v>3.5</c:v>
                </c:pt>
                <c:pt idx="40">
                  <c:v>5.4</c:v>
                </c:pt>
                <c:pt idx="41">
                  <c:v>5.8</c:v>
                </c:pt>
                <c:pt idx="42">
                  <c:v>5.3</c:v>
                </c:pt>
                <c:pt idx="43">
                  <c:v>3.3</c:v>
                </c:pt>
                <c:pt idx="44">
                  <c:v>4</c:v>
                </c:pt>
                <c:pt idx="45">
                  <c:v>7.4</c:v>
                </c:pt>
                <c:pt idx="46">
                  <c:v>7.3</c:v>
                </c:pt>
                <c:pt idx="47">
                  <c:v>6.4</c:v>
                </c:pt>
                <c:pt idx="48">
                  <c:v>5.9</c:v>
                </c:pt>
                <c:pt idx="49">
                  <c:v>4.0999999999999996</c:v>
                </c:pt>
                <c:pt idx="50">
                  <c:v>2.8</c:v>
                </c:pt>
                <c:pt idx="51">
                  <c:v>2.4</c:v>
                </c:pt>
                <c:pt idx="52">
                  <c:v>3</c:v>
                </c:pt>
                <c:pt idx="53">
                  <c:v>3</c:v>
                </c:pt>
                <c:pt idx="54">
                  <c:v>2.36</c:v>
                </c:pt>
                <c:pt idx="55">
                  <c:v>1.45</c:v>
                </c:pt>
                <c:pt idx="56">
                  <c:v>1.5</c:v>
                </c:pt>
                <c:pt idx="57">
                  <c:v>1.8</c:v>
                </c:pt>
                <c:pt idx="58">
                  <c:v>2.5</c:v>
                </c:pt>
                <c:pt idx="59">
                  <c:v>1.23</c:v>
                </c:pt>
                <c:pt idx="60">
                  <c:v>2.02</c:v>
                </c:pt>
                <c:pt idx="61">
                  <c:v>5.96</c:v>
                </c:pt>
                <c:pt idx="62">
                  <c:v>3.3043478260869565</c:v>
                </c:pt>
                <c:pt idx="63">
                  <c:v>3.1176470588235294</c:v>
                </c:pt>
                <c:pt idx="64">
                  <c:v>3.375</c:v>
                </c:pt>
                <c:pt idx="65">
                  <c:v>5.1818181818181817</c:v>
                </c:pt>
                <c:pt idx="66">
                  <c:v>5</c:v>
                </c:pt>
                <c:pt idx="67">
                  <c:v>3.9</c:v>
                </c:pt>
                <c:pt idx="68">
                  <c:v>3.7</c:v>
                </c:pt>
                <c:pt idx="69">
                  <c:v>1.7</c:v>
                </c:pt>
                <c:pt idx="70">
                  <c:v>1.8</c:v>
                </c:pt>
                <c:pt idx="71">
                  <c:v>4.5999999999999996</c:v>
                </c:pt>
                <c:pt idx="72">
                  <c:v>2</c:v>
                </c:pt>
                <c:pt idx="73">
                  <c:v>1.1000000000000001</c:v>
                </c:pt>
                <c:pt idx="74">
                  <c:v>1.2</c:v>
                </c:pt>
                <c:pt idx="75">
                  <c:v>2</c:v>
                </c:pt>
                <c:pt idx="76">
                  <c:v>1.56</c:v>
                </c:pt>
                <c:pt idx="77">
                  <c:v>1.96</c:v>
                </c:pt>
                <c:pt idx="78">
                  <c:v>3.9</c:v>
                </c:pt>
                <c:pt idx="79">
                  <c:v>3.7</c:v>
                </c:pt>
                <c:pt idx="80">
                  <c:v>3.9</c:v>
                </c:pt>
                <c:pt idx="81">
                  <c:v>3.7</c:v>
                </c:pt>
                <c:pt idx="82">
                  <c:v>2.8</c:v>
                </c:pt>
                <c:pt idx="83">
                  <c:v>2.6</c:v>
                </c:pt>
                <c:pt idx="84">
                  <c:v>2.4</c:v>
                </c:pt>
                <c:pt idx="85">
                  <c:v>2.8</c:v>
                </c:pt>
                <c:pt idx="86">
                  <c:v>2.2000000000000002</c:v>
                </c:pt>
                <c:pt idx="87">
                  <c:v>3.21</c:v>
                </c:pt>
                <c:pt idx="88">
                  <c:v>4.3</c:v>
                </c:pt>
                <c:pt idx="89">
                  <c:v>5</c:v>
                </c:pt>
                <c:pt idx="90">
                  <c:v>5</c:v>
                </c:pt>
                <c:pt idx="91">
                  <c:v>4.8</c:v>
                </c:pt>
                <c:pt idx="92">
                  <c:v>4.68</c:v>
                </c:pt>
                <c:pt idx="93">
                  <c:v>4.25</c:v>
                </c:pt>
                <c:pt idx="94">
                  <c:v>5.27</c:v>
                </c:pt>
                <c:pt idx="95">
                  <c:v>8.1999999999999993</c:v>
                </c:pt>
                <c:pt idx="96">
                  <c:v>3.89</c:v>
                </c:pt>
                <c:pt idx="97">
                  <c:v>6.5</c:v>
                </c:pt>
                <c:pt idx="98">
                  <c:v>10.3</c:v>
                </c:pt>
                <c:pt idx="99">
                  <c:v>3.4</c:v>
                </c:pt>
                <c:pt idx="100">
                  <c:v>2.6</c:v>
                </c:pt>
                <c:pt idx="101">
                  <c:v>3.9</c:v>
                </c:pt>
                <c:pt idx="102">
                  <c:v>5.27</c:v>
                </c:pt>
                <c:pt idx="103">
                  <c:v>0.36</c:v>
                </c:pt>
                <c:pt idx="104">
                  <c:v>0.4</c:v>
                </c:pt>
                <c:pt idx="105">
                  <c:v>3.21</c:v>
                </c:pt>
                <c:pt idx="106">
                  <c:v>0.3</c:v>
                </c:pt>
                <c:pt idx="107">
                  <c:v>0.26</c:v>
                </c:pt>
                <c:pt idx="108">
                  <c:v>3.4</c:v>
                </c:pt>
                <c:pt idx="109">
                  <c:v>4.7</c:v>
                </c:pt>
                <c:pt idx="110">
                  <c:v>4.2</c:v>
                </c:pt>
                <c:pt idx="111" formatCode="General">
                  <c:v>3.1</c:v>
                </c:pt>
                <c:pt idx="112" formatCode="General">
                  <c:v>2.2000000000000002</c:v>
                </c:pt>
                <c:pt idx="113" formatCode="General">
                  <c:v>0.3</c:v>
                </c:pt>
                <c:pt idx="114" formatCode="General">
                  <c:v>0.26</c:v>
                </c:pt>
                <c:pt idx="115" formatCode="General">
                  <c:v>0.7</c:v>
                </c:pt>
                <c:pt idx="116" formatCode="General">
                  <c:v>2.2000000000000002</c:v>
                </c:pt>
                <c:pt idx="117" formatCode="General">
                  <c:v>1.8</c:v>
                </c:pt>
                <c:pt idx="118" formatCode="General">
                  <c:v>2.4</c:v>
                </c:pt>
                <c:pt idx="119" formatCode="General">
                  <c:v>3.4</c:v>
                </c:pt>
                <c:pt idx="120" formatCode="General">
                  <c:v>2.7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25B-44F7-88C6-EE58A3809C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43093376"/>
        <c:axId val="1243090048"/>
      </c:scatterChart>
      <c:valAx>
        <c:axId val="1243093376"/>
        <c:scaling>
          <c:orientation val="minMax"/>
          <c:max val="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43090048"/>
        <c:crosses val="autoZero"/>
        <c:crossBetween val="midCat"/>
      </c:valAx>
      <c:valAx>
        <c:axId val="1243090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;[Red]\(0.0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2430933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'Peat oxidation proportion'!$F$1</c:f>
              <c:strCache>
                <c:ptCount val="1"/>
                <c:pt idx="0">
                  <c:v>subsidence by peat oxidation (%)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1"/>
            <c:dispEq val="1"/>
            <c:trendlineLbl>
              <c:layout>
                <c:manualLayout>
                  <c:x val="6.1984158853757472E-2"/>
                  <c:y val="0.5243111618874251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'Peat oxidation proportion'!$E$2:$E$22</c:f>
              <c:numCache>
                <c:formatCode>0_);[Red]\(0\)</c:formatCode>
                <c:ptCount val="21"/>
                <c:pt idx="0">
                  <c:v>5</c:v>
                </c:pt>
                <c:pt idx="1">
                  <c:v>6.8</c:v>
                </c:pt>
                <c:pt idx="2">
                  <c:v>11</c:v>
                </c:pt>
                <c:pt idx="3">
                  <c:v>12</c:v>
                </c:pt>
                <c:pt idx="4">
                  <c:v>0.08</c:v>
                </c:pt>
                <c:pt idx="5">
                  <c:v>6</c:v>
                </c:pt>
                <c:pt idx="6">
                  <c:v>19</c:v>
                </c:pt>
                <c:pt idx="7">
                  <c:v>7</c:v>
                </c:pt>
                <c:pt idx="8">
                  <c:v>6</c:v>
                </c:pt>
                <c:pt idx="9">
                  <c:v>19</c:v>
                </c:pt>
                <c:pt idx="10">
                  <c:v>5</c:v>
                </c:pt>
                <c:pt idx="11">
                  <c:v>15</c:v>
                </c:pt>
                <c:pt idx="12">
                  <c:v>28</c:v>
                </c:pt>
                <c:pt idx="13">
                  <c:v>1.58</c:v>
                </c:pt>
                <c:pt idx="14">
                  <c:v>50</c:v>
                </c:pt>
                <c:pt idx="15">
                  <c:v>4</c:v>
                </c:pt>
                <c:pt idx="16">
                  <c:v>0.52</c:v>
                </c:pt>
                <c:pt idx="17">
                  <c:v>5</c:v>
                </c:pt>
                <c:pt idx="18">
                  <c:v>35</c:v>
                </c:pt>
              </c:numCache>
            </c:numRef>
          </c:xVal>
          <c:yVal>
            <c:numRef>
              <c:f>'Peat oxidation proportion'!$F$2:$F$22</c:f>
              <c:numCache>
                <c:formatCode>0_);[Red]\(0\)</c:formatCode>
                <c:ptCount val="21"/>
                <c:pt idx="0">
                  <c:v>51</c:v>
                </c:pt>
                <c:pt idx="1">
                  <c:v>69</c:v>
                </c:pt>
                <c:pt idx="2">
                  <c:v>67</c:v>
                </c:pt>
                <c:pt idx="3">
                  <c:v>72</c:v>
                </c:pt>
                <c:pt idx="4">
                  <c:v>10</c:v>
                </c:pt>
                <c:pt idx="5">
                  <c:v>75</c:v>
                </c:pt>
                <c:pt idx="6">
                  <c:v>92</c:v>
                </c:pt>
                <c:pt idx="7">
                  <c:v>60</c:v>
                </c:pt>
                <c:pt idx="8">
                  <c:v>78</c:v>
                </c:pt>
                <c:pt idx="9">
                  <c:v>70</c:v>
                </c:pt>
                <c:pt idx="10">
                  <c:v>76</c:v>
                </c:pt>
                <c:pt idx="11">
                  <c:v>69.8</c:v>
                </c:pt>
                <c:pt idx="12">
                  <c:v>95</c:v>
                </c:pt>
                <c:pt idx="13">
                  <c:v>27</c:v>
                </c:pt>
                <c:pt idx="14">
                  <c:v>90</c:v>
                </c:pt>
                <c:pt idx="15">
                  <c:v>58</c:v>
                </c:pt>
                <c:pt idx="16">
                  <c:v>20</c:v>
                </c:pt>
                <c:pt idx="17">
                  <c:v>45</c:v>
                </c:pt>
                <c:pt idx="18">
                  <c:v>84.752752053119039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6C2-46E3-9797-8E34D04910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6861376"/>
        <c:axId val="676875104"/>
      </c:scatterChart>
      <c:valAx>
        <c:axId val="676861376"/>
        <c:scaling>
          <c:orientation val="minMax"/>
        </c:scaling>
        <c:delete val="0"/>
        <c:axPos val="b"/>
        <c:numFmt formatCode="0_);[Red]\(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76875104"/>
        <c:crosses val="autoZero"/>
        <c:crossBetween val="midCat"/>
      </c:valAx>
      <c:valAx>
        <c:axId val="676875104"/>
        <c:scaling>
          <c:orientation val="minMax"/>
          <c:max val="100"/>
          <c:min val="0"/>
        </c:scaling>
        <c:delete val="0"/>
        <c:axPos val="l"/>
        <c:numFmt formatCode="0_);[Red]\(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768613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'Peat oxidation proportion'!$F$1</c:f>
              <c:strCache>
                <c:ptCount val="1"/>
                <c:pt idx="0">
                  <c:v>subsidence by peat oxidation (%)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og"/>
            <c:dispRSqr val="1"/>
            <c:dispEq val="1"/>
            <c:trendlineLbl>
              <c:layout>
                <c:manualLayout>
                  <c:x val="7.4087162394904052E-2"/>
                  <c:y val="0.4298615548455804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'Peat oxidation proportion'!$E$23:$E$55</c:f>
              <c:numCache>
                <c:formatCode>0_);[Red]\(0\)</c:formatCode>
                <c:ptCount val="33"/>
                <c:pt idx="0">
                  <c:v>7.5450854461321999</c:v>
                </c:pt>
                <c:pt idx="1">
                  <c:v>9.9526579013976502</c:v>
                </c:pt>
                <c:pt idx="2">
                  <c:v>14.900361617794751</c:v>
                </c:pt>
                <c:pt idx="3">
                  <c:v>12.922339249273399</c:v>
                </c:pt>
                <c:pt idx="4">
                  <c:v>20.448142034443201</c:v>
                </c:pt>
                <c:pt idx="5">
                  <c:v>26.972969867734051</c:v>
                </c:pt>
                <c:pt idx="6">
                  <c:v>70</c:v>
                </c:pt>
                <c:pt idx="7">
                  <c:v>271.87244526897899</c:v>
                </c:pt>
                <c:pt idx="8">
                  <c:v>171</c:v>
                </c:pt>
                <c:pt idx="9">
                  <c:v>133</c:v>
                </c:pt>
                <c:pt idx="10">
                  <c:v>96</c:v>
                </c:pt>
                <c:pt idx="11">
                  <c:v>104</c:v>
                </c:pt>
                <c:pt idx="12">
                  <c:v>296</c:v>
                </c:pt>
                <c:pt idx="13">
                  <c:v>95</c:v>
                </c:pt>
                <c:pt idx="14">
                  <c:v>100</c:v>
                </c:pt>
                <c:pt idx="15">
                  <c:v>80</c:v>
                </c:pt>
                <c:pt idx="16">
                  <c:v>55</c:v>
                </c:pt>
                <c:pt idx="17">
                  <c:v>55</c:v>
                </c:pt>
                <c:pt idx="18">
                  <c:v>25</c:v>
                </c:pt>
                <c:pt idx="19">
                  <c:v>15</c:v>
                </c:pt>
                <c:pt idx="20">
                  <c:v>20</c:v>
                </c:pt>
                <c:pt idx="21">
                  <c:v>30</c:v>
                </c:pt>
                <c:pt idx="22">
                  <c:v>0.5</c:v>
                </c:pt>
                <c:pt idx="23">
                  <c:v>1</c:v>
                </c:pt>
                <c:pt idx="24">
                  <c:v>2</c:v>
                </c:pt>
                <c:pt idx="25">
                  <c:v>3</c:v>
                </c:pt>
                <c:pt idx="26">
                  <c:v>5</c:v>
                </c:pt>
                <c:pt idx="27">
                  <c:v>10</c:v>
                </c:pt>
                <c:pt idx="28">
                  <c:v>12</c:v>
                </c:pt>
                <c:pt idx="29">
                  <c:v>25</c:v>
                </c:pt>
              </c:numCache>
            </c:numRef>
          </c:xVal>
          <c:yVal>
            <c:numRef>
              <c:f>'Peat oxidation proportion'!$F$23:$F$55</c:f>
              <c:numCache>
                <c:formatCode>0_);[Red]\(0\)</c:formatCode>
                <c:ptCount val="33"/>
                <c:pt idx="0">
                  <c:v>35.239234449760801</c:v>
                </c:pt>
                <c:pt idx="1">
                  <c:v>33.229665071770299</c:v>
                </c:pt>
                <c:pt idx="2">
                  <c:v>36</c:v>
                </c:pt>
                <c:pt idx="3">
                  <c:v>38.253588516746397</c:v>
                </c:pt>
                <c:pt idx="4">
                  <c:v>37.248803827751203</c:v>
                </c:pt>
                <c:pt idx="5">
                  <c:v>49.306220095693803</c:v>
                </c:pt>
                <c:pt idx="6">
                  <c:v>51.138755980861198</c:v>
                </c:pt>
                <c:pt idx="7">
                  <c:v>87</c:v>
                </c:pt>
                <c:pt idx="8">
                  <c:v>67</c:v>
                </c:pt>
                <c:pt idx="9">
                  <c:v>60</c:v>
                </c:pt>
                <c:pt idx="10">
                  <c:v>65</c:v>
                </c:pt>
                <c:pt idx="11">
                  <c:v>65.400000000000006</c:v>
                </c:pt>
                <c:pt idx="12">
                  <c:v>77.2</c:v>
                </c:pt>
                <c:pt idx="13">
                  <c:v>52</c:v>
                </c:pt>
                <c:pt idx="14">
                  <c:v>53</c:v>
                </c:pt>
                <c:pt idx="15">
                  <c:v>48</c:v>
                </c:pt>
                <c:pt idx="16">
                  <c:v>44</c:v>
                </c:pt>
                <c:pt idx="17">
                  <c:v>41</c:v>
                </c:pt>
                <c:pt idx="18">
                  <c:v>35</c:v>
                </c:pt>
                <c:pt idx="19">
                  <c:v>35</c:v>
                </c:pt>
                <c:pt idx="20">
                  <c:v>33</c:v>
                </c:pt>
                <c:pt idx="21">
                  <c:v>30</c:v>
                </c:pt>
                <c:pt idx="22">
                  <c:v>2</c:v>
                </c:pt>
                <c:pt idx="23">
                  <c:v>6</c:v>
                </c:pt>
                <c:pt idx="24">
                  <c:v>9</c:v>
                </c:pt>
                <c:pt idx="25">
                  <c:v>13</c:v>
                </c:pt>
                <c:pt idx="26">
                  <c:v>18</c:v>
                </c:pt>
                <c:pt idx="27">
                  <c:v>28</c:v>
                </c:pt>
                <c:pt idx="28">
                  <c:v>31</c:v>
                </c:pt>
                <c:pt idx="29">
                  <c:v>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5AB-4A6F-B541-D98312617A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6861376"/>
        <c:axId val="676875104"/>
      </c:scatterChart>
      <c:valAx>
        <c:axId val="676861376"/>
        <c:scaling>
          <c:orientation val="minMax"/>
        </c:scaling>
        <c:delete val="0"/>
        <c:axPos val="b"/>
        <c:numFmt formatCode="0_);[Red]\(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76875104"/>
        <c:crosses val="autoZero"/>
        <c:crossBetween val="midCat"/>
      </c:valAx>
      <c:valAx>
        <c:axId val="676875104"/>
        <c:scaling>
          <c:orientation val="minMax"/>
        </c:scaling>
        <c:delete val="0"/>
        <c:axPos val="l"/>
        <c:numFmt formatCode="0_);[Red]\(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768613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altLang="zh-CN"/>
              <a:t>observed vs.</a:t>
            </a:r>
            <a:r>
              <a:rPr lang="en-GB" altLang="zh-CN" baseline="0"/>
              <a:t> predicted</a:t>
            </a:r>
            <a:endParaRPr lang="en-GB" altLang="zh-C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6864643733318099"/>
                  <c:y val="3.8299663299663301E-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'Validation HR data-sets'!$L$2:$L$47</c:f>
              <c:numCache>
                <c:formatCode>General</c:formatCode>
                <c:ptCount val="46"/>
                <c:pt idx="0">
                  <c:v>31000</c:v>
                </c:pt>
                <c:pt idx="1">
                  <c:v>10000</c:v>
                </c:pt>
                <c:pt idx="2">
                  <c:v>16000</c:v>
                </c:pt>
                <c:pt idx="3">
                  <c:v>18000</c:v>
                </c:pt>
                <c:pt idx="4">
                  <c:v>14000</c:v>
                </c:pt>
                <c:pt idx="5">
                  <c:v>27000</c:v>
                </c:pt>
                <c:pt idx="6">
                  <c:v>25000</c:v>
                </c:pt>
                <c:pt idx="7">
                  <c:v>28000</c:v>
                </c:pt>
                <c:pt idx="8">
                  <c:v>22000</c:v>
                </c:pt>
                <c:pt idx="9">
                  <c:v>19000</c:v>
                </c:pt>
                <c:pt idx="10">
                  <c:v>26000</c:v>
                </c:pt>
                <c:pt idx="11">
                  <c:v>38000</c:v>
                </c:pt>
                <c:pt idx="12">
                  <c:v>20000</c:v>
                </c:pt>
                <c:pt idx="13">
                  <c:v>13000</c:v>
                </c:pt>
                <c:pt idx="14">
                  <c:v>6900</c:v>
                </c:pt>
                <c:pt idx="15">
                  <c:v>7600</c:v>
                </c:pt>
                <c:pt idx="16">
                  <c:v>7600</c:v>
                </c:pt>
                <c:pt idx="17">
                  <c:v>6100</c:v>
                </c:pt>
                <c:pt idx="18">
                  <c:v>3760</c:v>
                </c:pt>
                <c:pt idx="19">
                  <c:v>2480</c:v>
                </c:pt>
                <c:pt idx="20">
                  <c:v>2740</c:v>
                </c:pt>
                <c:pt idx="21">
                  <c:v>3520</c:v>
                </c:pt>
                <c:pt idx="22">
                  <c:v>4810</c:v>
                </c:pt>
                <c:pt idx="23">
                  <c:v>5150</c:v>
                </c:pt>
                <c:pt idx="24">
                  <c:v>14080</c:v>
                </c:pt>
                <c:pt idx="25" formatCode="0">
                  <c:v>6043.636363636364</c:v>
                </c:pt>
                <c:pt idx="26" formatCode="0">
                  <c:v>4090.909090909091</c:v>
                </c:pt>
                <c:pt idx="27" formatCode="0">
                  <c:v>14839.09090909091</c:v>
                </c:pt>
                <c:pt idx="28">
                  <c:v>7750</c:v>
                </c:pt>
                <c:pt idx="29">
                  <c:v>8250</c:v>
                </c:pt>
                <c:pt idx="30">
                  <c:v>9600</c:v>
                </c:pt>
                <c:pt idx="31">
                  <c:v>8400</c:v>
                </c:pt>
                <c:pt idx="32">
                  <c:v>8500</c:v>
                </c:pt>
                <c:pt idx="33">
                  <c:v>5400</c:v>
                </c:pt>
                <c:pt idx="34">
                  <c:v>6700</c:v>
                </c:pt>
                <c:pt idx="35">
                  <c:v>5300</c:v>
                </c:pt>
              </c:numCache>
            </c:numRef>
          </c:xVal>
          <c:yVal>
            <c:numRef>
              <c:f>'Validation HR data-sets'!$R$2:$R$47</c:f>
              <c:numCache>
                <c:formatCode>0_);[Red]\(0\)</c:formatCode>
                <c:ptCount val="46"/>
                <c:pt idx="0">
                  <c:v>29744.178993649617</c:v>
                </c:pt>
                <c:pt idx="1">
                  <c:v>10668.134903224454</c:v>
                </c:pt>
                <c:pt idx="2">
                  <c:v>14489.117014422847</c:v>
                </c:pt>
                <c:pt idx="3">
                  <c:v>14168.406005027387</c:v>
                </c:pt>
                <c:pt idx="4">
                  <c:v>13883.267213852154</c:v>
                </c:pt>
                <c:pt idx="5">
                  <c:v>23072.163738756659</c:v>
                </c:pt>
                <c:pt idx="6">
                  <c:v>22547.796381057644</c:v>
                </c:pt>
                <c:pt idx="7">
                  <c:v>25169.633169552722</c:v>
                </c:pt>
                <c:pt idx="8">
                  <c:v>23072.163738756659</c:v>
                </c:pt>
                <c:pt idx="9">
                  <c:v>22338.049437978036</c:v>
                </c:pt>
                <c:pt idx="10">
                  <c:v>25169.633169552722</c:v>
                </c:pt>
                <c:pt idx="11">
                  <c:v>30413.306746542868</c:v>
                </c:pt>
                <c:pt idx="12">
                  <c:v>20974.694307960599</c:v>
                </c:pt>
                <c:pt idx="13">
                  <c:v>13309.113577060718</c:v>
                </c:pt>
                <c:pt idx="14">
                  <c:v>7729.0717489146518</c:v>
                </c:pt>
                <c:pt idx="15">
                  <c:v>7546.9104836082952</c:v>
                </c:pt>
                <c:pt idx="16">
                  <c:v>9586.4525405338991</c:v>
                </c:pt>
                <c:pt idx="17">
                  <c:v>9423.2704146920187</c:v>
                </c:pt>
                <c:pt idx="18">
                  <c:v>860.34706386232165</c:v>
                </c:pt>
                <c:pt idx="19">
                  <c:v>626.17478150467537</c:v>
                </c:pt>
                <c:pt idx="20">
                  <c:v>1321.3996205084779</c:v>
                </c:pt>
                <c:pt idx="21">
                  <c:v>1775.5136150804365</c:v>
                </c:pt>
                <c:pt idx="22">
                  <c:v>2024.8286805753521</c:v>
                </c:pt>
                <c:pt idx="23">
                  <c:v>2052.1536651897882</c:v>
                </c:pt>
                <c:pt idx="24">
                  <c:v>13194.75581242499</c:v>
                </c:pt>
                <c:pt idx="25">
                  <c:v>3016.2489595249308</c:v>
                </c:pt>
                <c:pt idx="26">
                  <c:v>1985.5503376098536</c:v>
                </c:pt>
                <c:pt idx="27">
                  <c:v>10532.206280875691</c:v>
                </c:pt>
                <c:pt idx="28">
                  <c:v>8919.5134063186961</c:v>
                </c:pt>
                <c:pt idx="29">
                  <c:v>8919.5134063186961</c:v>
                </c:pt>
                <c:pt idx="30">
                  <c:v>9292.617945</c:v>
                </c:pt>
                <c:pt idx="31">
                  <c:v>8114.3345174776632</c:v>
                </c:pt>
                <c:pt idx="32">
                  <c:v>5839.1046495465926</c:v>
                </c:pt>
                <c:pt idx="33">
                  <c:v>5418.562602040035</c:v>
                </c:pt>
                <c:pt idx="34">
                  <c:v>4917.6870673976791</c:v>
                </c:pt>
                <c:pt idx="35">
                  <c:v>5447.0214392356238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88D-4926-B9F6-A3CD92F72F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23143823"/>
        <c:axId val="323142575"/>
      </c:scatterChart>
      <c:valAx>
        <c:axId val="323143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23142575"/>
        <c:crosses val="autoZero"/>
        <c:crossBetween val="midCat"/>
      </c:valAx>
      <c:valAx>
        <c:axId val="3231425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_);[Red]\(0\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23143823"/>
        <c:crosses val="autoZero"/>
        <c:crossBetween val="midCat"/>
        <c:majorUnit val="1000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240982</xdr:colOff>
      <xdr:row>3</xdr:row>
      <xdr:rowOff>138112</xdr:rowOff>
    </xdr:from>
    <xdr:to>
      <xdr:col>21</xdr:col>
      <xdr:colOff>12382</xdr:colOff>
      <xdr:row>18</xdr:row>
      <xdr:rowOff>23812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CF6382E-CCE9-4408-A9AB-5DDE00E9FEF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676274</xdr:colOff>
      <xdr:row>1</xdr:row>
      <xdr:rowOff>38100</xdr:rowOff>
    </xdr:from>
    <xdr:to>
      <xdr:col>14</xdr:col>
      <xdr:colOff>4747260</xdr:colOff>
      <xdr:row>16</xdr:row>
      <xdr:rowOff>66675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57F0521-373F-449D-8D5D-2566D27DE3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128587</xdr:colOff>
      <xdr:row>1</xdr:row>
      <xdr:rowOff>128587</xdr:rowOff>
    </xdr:from>
    <xdr:to>
      <xdr:col>20</xdr:col>
      <xdr:colOff>585787</xdr:colOff>
      <xdr:row>16</xdr:row>
      <xdr:rowOff>2857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598AC2B-CF19-45A0-88B4-E2C733C2EBB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38106</xdr:colOff>
      <xdr:row>1</xdr:row>
      <xdr:rowOff>38100</xdr:rowOff>
    </xdr:from>
    <xdr:to>
      <xdr:col>10</xdr:col>
      <xdr:colOff>952506</xdr:colOff>
      <xdr:row>16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8E742C8-7EC4-4E8D-AA19-767ED98819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5</xdr:row>
      <xdr:rowOff>0</xdr:rowOff>
    </xdr:from>
    <xdr:to>
      <xdr:col>12</xdr:col>
      <xdr:colOff>1303020</xdr:colOff>
      <xdr:row>18</xdr:row>
      <xdr:rowOff>151582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F524771-741C-442E-84AC-27EAAE7294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3809</xdr:colOff>
      <xdr:row>32</xdr:row>
      <xdr:rowOff>0</xdr:rowOff>
    </xdr:from>
    <xdr:to>
      <xdr:col>12</xdr:col>
      <xdr:colOff>1304924</xdr:colOff>
      <xdr:row>48</xdr:row>
      <xdr:rowOff>123824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20A8FE8-7F67-4282-86BB-305A6C8A7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365760</xdr:colOff>
      <xdr:row>1</xdr:row>
      <xdr:rowOff>175260</xdr:rowOff>
    </xdr:from>
    <xdr:to>
      <xdr:col>23</xdr:col>
      <xdr:colOff>499110</xdr:colOff>
      <xdr:row>17</xdr:row>
      <xdr:rowOff>144780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A2EF038-75C0-482E-8719-182E651F7A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200025</xdr:colOff>
      <xdr:row>4</xdr:row>
      <xdr:rowOff>47625</xdr:rowOff>
    </xdr:from>
    <xdr:to>
      <xdr:col>23</xdr:col>
      <xdr:colOff>200025</xdr:colOff>
      <xdr:row>16</xdr:row>
      <xdr:rowOff>38100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603ED027-052C-4E64-8CB6-A1978363DB6D}"/>
            </a:ext>
          </a:extLst>
        </xdr:cNvPr>
        <xdr:cNvCxnSpPr/>
      </xdr:nvCxnSpPr>
      <xdr:spPr>
        <a:xfrm flipV="1">
          <a:off x="14830425" y="847725"/>
          <a:ext cx="2743200" cy="23907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1353A-655D-4078-9B40-666A562FD14B}">
  <dimension ref="A1:N459"/>
  <sheetViews>
    <sheetView tabSelected="1" workbookViewId="0">
      <pane xSplit="3" ySplit="1" topLeftCell="I2" activePane="bottomRight" state="frozen"/>
      <selection pane="topRight" activeCell="D1" sqref="D1"/>
      <selection pane="bottomLeft" activeCell="A2" sqref="A2"/>
      <selection pane="bottomRight" activeCell="N1" sqref="N1:N1048576"/>
    </sheetView>
  </sheetViews>
  <sheetFormatPr defaultColWidth="9" defaultRowHeight="14.4"/>
  <cols>
    <col min="1" max="1" width="18.44140625" style="4" customWidth="1"/>
    <col min="2" max="10" width="9" style="4"/>
    <col min="11" max="11" width="23.5546875" style="24" bestFit="1" customWidth="1"/>
    <col min="12" max="12" width="20.21875" style="26" bestFit="1" customWidth="1"/>
    <col min="13" max="13" width="16.21875" style="27" bestFit="1" customWidth="1"/>
    <col min="14" max="14" width="23.77734375" style="29" bestFit="1" customWidth="1"/>
    <col min="15" max="16384" width="9" style="4"/>
  </cols>
  <sheetData>
    <row r="1" spans="1:14">
      <c r="A1" s="4" t="s">
        <v>61</v>
      </c>
      <c r="B1" s="4" t="s">
        <v>12</v>
      </c>
      <c r="C1" s="4" t="s">
        <v>39</v>
      </c>
      <c r="D1" s="4" t="s">
        <v>10</v>
      </c>
      <c r="E1" s="4" t="s">
        <v>38</v>
      </c>
      <c r="F1" s="4" t="s">
        <v>240</v>
      </c>
      <c r="G1" s="4" t="s">
        <v>67</v>
      </c>
      <c r="H1" s="4" t="s">
        <v>42</v>
      </c>
      <c r="I1" s="4" t="s">
        <v>80</v>
      </c>
      <c r="J1" s="4" t="s">
        <v>66</v>
      </c>
      <c r="K1" s="24" t="s">
        <v>14</v>
      </c>
      <c r="L1" s="25" t="s">
        <v>477</v>
      </c>
      <c r="M1" s="27" t="s">
        <v>62</v>
      </c>
      <c r="N1" s="28" t="s">
        <v>480</v>
      </c>
    </row>
    <row r="2" spans="1:14">
      <c r="A2" s="4" t="s">
        <v>28</v>
      </c>
      <c r="B2" s="4" t="s">
        <v>56</v>
      </c>
      <c r="C2" s="4" t="s">
        <v>153</v>
      </c>
      <c r="D2" s="4" t="s">
        <v>9</v>
      </c>
      <c r="E2" s="4">
        <v>476</v>
      </c>
      <c r="F2" s="4">
        <v>-0.5</v>
      </c>
      <c r="G2" s="4" t="s">
        <v>11</v>
      </c>
      <c r="H2" s="4" t="s">
        <v>41</v>
      </c>
      <c r="I2" s="4">
        <v>2.6</v>
      </c>
      <c r="J2" s="4" t="s">
        <v>11</v>
      </c>
      <c r="K2" s="24">
        <v>60</v>
      </c>
      <c r="L2" s="26">
        <f>K2/2</f>
        <v>30</v>
      </c>
      <c r="M2" s="27">
        <v>1.08</v>
      </c>
      <c r="N2" s="29">
        <f>M2/K2*100</f>
        <v>1.8000000000000003</v>
      </c>
    </row>
    <row r="3" spans="1:14">
      <c r="A3" s="4" t="s">
        <v>27</v>
      </c>
      <c r="B3" s="4" t="s">
        <v>56</v>
      </c>
      <c r="C3" s="4" t="s">
        <v>153</v>
      </c>
      <c r="D3" s="4" t="s">
        <v>8</v>
      </c>
      <c r="E3" s="4">
        <v>870</v>
      </c>
      <c r="F3" s="4">
        <v>6</v>
      </c>
      <c r="G3" s="4" t="s">
        <v>11</v>
      </c>
      <c r="H3" s="4" t="s">
        <v>34</v>
      </c>
      <c r="I3" s="4">
        <v>3.4</v>
      </c>
      <c r="J3" s="4" t="s">
        <v>70</v>
      </c>
      <c r="K3" s="24">
        <v>4</v>
      </c>
      <c r="L3" s="26">
        <f t="shared" ref="L3:L6" si="0">K3/2</f>
        <v>2</v>
      </c>
      <c r="M3" s="27">
        <v>0.42</v>
      </c>
      <c r="N3" s="29">
        <f>M3/K3*100</f>
        <v>10.5</v>
      </c>
    </row>
    <row r="4" spans="1:14">
      <c r="A4" s="4" t="s">
        <v>27</v>
      </c>
      <c r="B4" s="4" t="s">
        <v>56</v>
      </c>
      <c r="C4" s="4" t="s">
        <v>153</v>
      </c>
      <c r="D4" s="4" t="s">
        <v>8</v>
      </c>
      <c r="E4" s="4">
        <v>870</v>
      </c>
      <c r="F4" s="4">
        <v>6</v>
      </c>
      <c r="G4" s="4" t="s">
        <v>11</v>
      </c>
      <c r="H4" s="4" t="s">
        <v>34</v>
      </c>
      <c r="I4" s="4">
        <v>3.4</v>
      </c>
      <c r="J4" s="4" t="s">
        <v>70</v>
      </c>
      <c r="K4" s="24">
        <v>6</v>
      </c>
      <c r="L4" s="26">
        <f t="shared" si="0"/>
        <v>3</v>
      </c>
      <c r="M4" s="27">
        <v>0.5202</v>
      </c>
      <c r="N4" s="29">
        <f>M4/K4*100</f>
        <v>8.67</v>
      </c>
    </row>
    <row r="5" spans="1:14">
      <c r="A5" s="4" t="s">
        <v>27</v>
      </c>
      <c r="B5" s="4" t="s">
        <v>56</v>
      </c>
      <c r="C5" s="4" t="s">
        <v>153</v>
      </c>
      <c r="D5" s="4" t="s">
        <v>8</v>
      </c>
      <c r="E5" s="4">
        <v>870</v>
      </c>
      <c r="F5" s="4">
        <v>6</v>
      </c>
      <c r="G5" s="4" t="s">
        <v>11</v>
      </c>
      <c r="H5" s="4" t="s">
        <v>34</v>
      </c>
      <c r="I5" s="4">
        <v>3.4</v>
      </c>
      <c r="J5" s="4" t="s">
        <v>70</v>
      </c>
      <c r="K5" s="24">
        <v>14</v>
      </c>
      <c r="L5" s="26">
        <f t="shared" si="0"/>
        <v>7</v>
      </c>
      <c r="M5" s="27">
        <v>0.64959999999999996</v>
      </c>
      <c r="N5" s="29">
        <f>M5/K5*100</f>
        <v>4.6399999999999997</v>
      </c>
    </row>
    <row r="6" spans="1:14">
      <c r="A6" s="4" t="s">
        <v>27</v>
      </c>
      <c r="B6" s="4" t="s">
        <v>56</v>
      </c>
      <c r="C6" s="4" t="s">
        <v>153</v>
      </c>
      <c r="D6" s="4" t="s">
        <v>8</v>
      </c>
      <c r="E6" s="4">
        <v>870</v>
      </c>
      <c r="F6" s="4">
        <v>6</v>
      </c>
      <c r="G6" s="4" t="s">
        <v>11</v>
      </c>
      <c r="H6" s="4" t="s">
        <v>34</v>
      </c>
      <c r="I6" s="4">
        <v>3.4</v>
      </c>
      <c r="J6" s="4" t="s">
        <v>70</v>
      </c>
      <c r="K6" s="24">
        <v>26</v>
      </c>
      <c r="L6" s="26">
        <f t="shared" si="0"/>
        <v>13</v>
      </c>
      <c r="M6" s="27">
        <v>0.78</v>
      </c>
      <c r="N6" s="29">
        <f>M6/K6*100</f>
        <v>3.0000000000000004</v>
      </c>
    </row>
    <row r="7" spans="1:14">
      <c r="A7" s="4" t="s">
        <v>22</v>
      </c>
      <c r="B7" s="4" t="s">
        <v>48</v>
      </c>
      <c r="C7" s="4" t="s">
        <v>153</v>
      </c>
      <c r="D7" s="4" t="s">
        <v>9</v>
      </c>
      <c r="E7" s="4">
        <v>600</v>
      </c>
      <c r="F7" s="4">
        <v>9.4</v>
      </c>
      <c r="G7" s="4" t="s">
        <v>11</v>
      </c>
      <c r="H7" s="4" t="s">
        <v>11</v>
      </c>
      <c r="I7" s="4" t="s">
        <v>11</v>
      </c>
      <c r="J7" s="4" t="s">
        <v>11</v>
      </c>
      <c r="L7" s="26">
        <v>199</v>
      </c>
      <c r="N7" s="29">
        <v>1.89</v>
      </c>
    </row>
    <row r="8" spans="1:14">
      <c r="A8" s="4" t="s">
        <v>22</v>
      </c>
      <c r="B8" s="4" t="s">
        <v>48</v>
      </c>
      <c r="C8" s="4" t="s">
        <v>153</v>
      </c>
      <c r="D8" s="4" t="s">
        <v>9</v>
      </c>
      <c r="E8" s="4">
        <v>600</v>
      </c>
      <c r="F8" s="4">
        <v>9.4</v>
      </c>
      <c r="G8" s="4" t="s">
        <v>11</v>
      </c>
      <c r="H8" s="4" t="s">
        <v>11</v>
      </c>
      <c r="I8" s="4" t="s">
        <v>11</v>
      </c>
      <c r="J8" s="4" t="s">
        <v>11</v>
      </c>
      <c r="L8" s="26">
        <v>199</v>
      </c>
      <c r="N8" s="29">
        <v>0.88</v>
      </c>
    </row>
    <row r="9" spans="1:14">
      <c r="A9" s="4" t="s">
        <v>22</v>
      </c>
      <c r="B9" s="4" t="s">
        <v>48</v>
      </c>
      <c r="C9" s="4" t="s">
        <v>153</v>
      </c>
      <c r="D9" s="4" t="s">
        <v>9</v>
      </c>
      <c r="E9" s="4">
        <v>600</v>
      </c>
      <c r="F9" s="4">
        <v>9.4</v>
      </c>
      <c r="G9" s="4" t="s">
        <v>11</v>
      </c>
      <c r="H9" s="4" t="s">
        <v>11</v>
      </c>
      <c r="I9" s="4" t="s">
        <v>11</v>
      </c>
      <c r="J9" s="4" t="s">
        <v>11</v>
      </c>
      <c r="L9" s="26">
        <v>199</v>
      </c>
      <c r="N9" s="29">
        <v>1.5</v>
      </c>
    </row>
    <row r="10" spans="1:14">
      <c r="A10" s="4" t="s">
        <v>18</v>
      </c>
      <c r="B10" s="4" t="s">
        <v>52</v>
      </c>
      <c r="C10" s="4" t="s">
        <v>153</v>
      </c>
      <c r="D10" s="4" t="s">
        <v>9</v>
      </c>
      <c r="E10" s="4">
        <v>779</v>
      </c>
      <c r="F10" s="4">
        <v>13.4</v>
      </c>
      <c r="G10" s="4" t="s">
        <v>11</v>
      </c>
      <c r="H10" s="4" t="s">
        <v>11</v>
      </c>
      <c r="I10" s="4" t="s">
        <v>11</v>
      </c>
      <c r="J10" s="4" t="s">
        <v>71</v>
      </c>
      <c r="K10" s="24">
        <v>70</v>
      </c>
      <c r="L10" s="26">
        <f t="shared" ref="L10" si="1">K10/2</f>
        <v>35</v>
      </c>
      <c r="M10" s="27">
        <v>1.75</v>
      </c>
      <c r="N10" s="29">
        <f>M10/K10*100</f>
        <v>2.5</v>
      </c>
    </row>
    <row r="11" spans="1:14">
      <c r="A11" s="4" t="s">
        <v>60</v>
      </c>
      <c r="B11" s="4" t="s">
        <v>55</v>
      </c>
      <c r="C11" s="4" t="s">
        <v>153</v>
      </c>
      <c r="D11" s="4" t="s">
        <v>9</v>
      </c>
      <c r="E11" s="4">
        <v>800</v>
      </c>
      <c r="F11" s="4">
        <v>9</v>
      </c>
      <c r="G11" s="4">
        <v>-6.5</v>
      </c>
      <c r="H11" s="4" t="s">
        <v>11</v>
      </c>
      <c r="I11" s="4" t="s">
        <v>11</v>
      </c>
      <c r="J11" s="4" t="s">
        <v>73</v>
      </c>
      <c r="K11" s="24">
        <v>544.5</v>
      </c>
      <c r="L11" s="26">
        <f>K11/2</f>
        <v>272.25</v>
      </c>
      <c r="N11" s="29">
        <v>0.5</v>
      </c>
    </row>
    <row r="12" spans="1:14">
      <c r="A12" s="4" t="s">
        <v>19</v>
      </c>
      <c r="B12" s="4" t="s">
        <v>48</v>
      </c>
      <c r="C12" s="4" t="s">
        <v>153</v>
      </c>
      <c r="D12" s="4" t="s">
        <v>9</v>
      </c>
      <c r="E12" s="4">
        <v>545</v>
      </c>
      <c r="F12" s="4">
        <v>8</v>
      </c>
      <c r="G12" s="4">
        <v>-2.75</v>
      </c>
      <c r="H12" s="4" t="s">
        <v>31</v>
      </c>
      <c r="I12" s="4" t="s">
        <v>45</v>
      </c>
      <c r="J12" s="4" t="s">
        <v>74</v>
      </c>
      <c r="K12" s="24">
        <v>130</v>
      </c>
      <c r="L12" s="26">
        <f>K12/2</f>
        <v>65</v>
      </c>
      <c r="M12" s="27">
        <v>3.87</v>
      </c>
      <c r="N12" s="45">
        <f>M12/K12*100</f>
        <v>2.976923076923077</v>
      </c>
    </row>
    <row r="13" spans="1:14">
      <c r="A13" s="4" t="s">
        <v>20</v>
      </c>
      <c r="B13" s="4" t="s">
        <v>49</v>
      </c>
      <c r="C13" s="4" t="s">
        <v>153</v>
      </c>
      <c r="D13" s="4" t="s">
        <v>9</v>
      </c>
      <c r="E13" s="4">
        <v>994</v>
      </c>
      <c r="F13" s="4">
        <v>9.1</v>
      </c>
      <c r="G13" s="4">
        <v>430</v>
      </c>
      <c r="H13" s="4" t="s">
        <v>11</v>
      </c>
      <c r="I13" s="4" t="s">
        <v>50</v>
      </c>
      <c r="J13" s="4" t="s">
        <v>78</v>
      </c>
      <c r="K13" s="24">
        <v>140</v>
      </c>
      <c r="L13" s="26">
        <f t="shared" ref="L13:L49" si="2">K13/2</f>
        <v>70</v>
      </c>
      <c r="M13" s="27">
        <v>2.0099999999999998</v>
      </c>
      <c r="N13" s="45">
        <f t="shared" ref="N13:N24" si="3">M13/K13*100</f>
        <v>1.4357142857142855</v>
      </c>
    </row>
    <row r="14" spans="1:14">
      <c r="A14" s="4" t="s">
        <v>20</v>
      </c>
      <c r="B14" s="4" t="s">
        <v>49</v>
      </c>
      <c r="C14" s="4" t="s">
        <v>153</v>
      </c>
      <c r="D14" s="4" t="s">
        <v>9</v>
      </c>
      <c r="E14" s="4">
        <v>994</v>
      </c>
      <c r="F14" s="4">
        <v>9.1</v>
      </c>
      <c r="G14" s="4">
        <v>430</v>
      </c>
      <c r="H14" s="4" t="s">
        <v>11</v>
      </c>
      <c r="I14" s="4" t="s">
        <v>50</v>
      </c>
      <c r="J14" s="4" t="s">
        <v>78</v>
      </c>
      <c r="K14" s="24">
        <v>140</v>
      </c>
      <c r="L14" s="26">
        <f t="shared" si="2"/>
        <v>70</v>
      </c>
      <c r="M14" s="27">
        <v>1.98</v>
      </c>
      <c r="N14" s="45">
        <f t="shared" si="3"/>
        <v>1.4142857142857144</v>
      </c>
    </row>
    <row r="15" spans="1:14">
      <c r="A15" s="4" t="s">
        <v>20</v>
      </c>
      <c r="B15" s="4" t="s">
        <v>49</v>
      </c>
      <c r="C15" s="4" t="s">
        <v>153</v>
      </c>
      <c r="D15" s="4" t="s">
        <v>9</v>
      </c>
      <c r="E15" s="4">
        <v>994</v>
      </c>
      <c r="F15" s="4">
        <v>9.1</v>
      </c>
      <c r="G15" s="4">
        <v>430</v>
      </c>
      <c r="H15" s="4" t="s">
        <v>11</v>
      </c>
      <c r="I15" s="4" t="s">
        <v>50</v>
      </c>
      <c r="J15" s="4" t="s">
        <v>78</v>
      </c>
      <c r="K15" s="24">
        <v>140</v>
      </c>
      <c r="L15" s="26">
        <f t="shared" si="2"/>
        <v>70</v>
      </c>
      <c r="M15" s="27">
        <v>1.84</v>
      </c>
      <c r="N15" s="45">
        <f t="shared" si="3"/>
        <v>1.3142857142857143</v>
      </c>
    </row>
    <row r="16" spans="1:14">
      <c r="A16" s="4" t="s">
        <v>20</v>
      </c>
      <c r="B16" s="4" t="s">
        <v>49</v>
      </c>
      <c r="C16" s="4" t="s">
        <v>153</v>
      </c>
      <c r="D16" s="4" t="s">
        <v>9</v>
      </c>
      <c r="E16" s="4">
        <v>994</v>
      </c>
      <c r="F16" s="4">
        <v>9.1</v>
      </c>
      <c r="G16" s="4">
        <v>430</v>
      </c>
      <c r="H16" s="4" t="s">
        <v>11</v>
      </c>
      <c r="I16" s="4" t="s">
        <v>50</v>
      </c>
      <c r="J16" s="4" t="s">
        <v>78</v>
      </c>
      <c r="K16" s="24">
        <v>140</v>
      </c>
      <c r="L16" s="26">
        <f t="shared" si="2"/>
        <v>70</v>
      </c>
      <c r="M16" s="27">
        <v>1.4</v>
      </c>
      <c r="N16" s="45">
        <f t="shared" si="3"/>
        <v>1</v>
      </c>
    </row>
    <row r="17" spans="1:14">
      <c r="A17" s="4" t="s">
        <v>20</v>
      </c>
      <c r="B17" s="4" t="s">
        <v>49</v>
      </c>
      <c r="C17" s="4" t="s">
        <v>153</v>
      </c>
      <c r="D17" s="4" t="s">
        <v>9</v>
      </c>
      <c r="E17" s="4">
        <v>994</v>
      </c>
      <c r="F17" s="4">
        <v>9.1</v>
      </c>
      <c r="G17" s="4">
        <v>430</v>
      </c>
      <c r="H17" s="4" t="s">
        <v>11</v>
      </c>
      <c r="I17" s="4" t="s">
        <v>50</v>
      </c>
      <c r="J17" s="4" t="s">
        <v>78</v>
      </c>
      <c r="K17" s="24">
        <v>100</v>
      </c>
      <c r="L17" s="26">
        <f t="shared" si="2"/>
        <v>50</v>
      </c>
      <c r="M17" s="27">
        <v>1.1000000000000001</v>
      </c>
      <c r="N17" s="45">
        <f t="shared" si="3"/>
        <v>1.1000000000000001</v>
      </c>
    </row>
    <row r="18" spans="1:14">
      <c r="A18" s="4" t="s">
        <v>20</v>
      </c>
      <c r="B18" s="4" t="s">
        <v>49</v>
      </c>
      <c r="C18" s="4" t="s">
        <v>153</v>
      </c>
      <c r="D18" s="4" t="s">
        <v>9</v>
      </c>
      <c r="E18" s="4">
        <v>994</v>
      </c>
      <c r="F18" s="4">
        <v>9.1</v>
      </c>
      <c r="G18" s="4">
        <v>430</v>
      </c>
      <c r="H18" s="4" t="s">
        <v>11</v>
      </c>
      <c r="I18" s="4" t="s">
        <v>50</v>
      </c>
      <c r="J18" s="4" t="s">
        <v>78</v>
      </c>
      <c r="K18" s="24">
        <v>100</v>
      </c>
      <c r="L18" s="26">
        <f t="shared" si="2"/>
        <v>50</v>
      </c>
      <c r="M18" s="27">
        <v>1.6</v>
      </c>
      <c r="N18" s="45">
        <f t="shared" si="3"/>
        <v>1.6</v>
      </c>
    </row>
    <row r="19" spans="1:14">
      <c r="A19" s="4" t="s">
        <v>29</v>
      </c>
      <c r="B19" s="4" t="s">
        <v>13</v>
      </c>
      <c r="C19" s="4" t="s">
        <v>153</v>
      </c>
      <c r="D19" s="4" t="s">
        <v>8</v>
      </c>
      <c r="E19" s="4">
        <v>1000</v>
      </c>
      <c r="F19" s="4">
        <v>7.4</v>
      </c>
      <c r="G19" s="4" t="s">
        <v>11</v>
      </c>
      <c r="H19" s="4" t="s">
        <v>11</v>
      </c>
      <c r="I19" s="4">
        <v>2</v>
      </c>
      <c r="J19" s="4" t="s">
        <v>11</v>
      </c>
      <c r="K19" s="24">
        <v>5</v>
      </c>
      <c r="L19" s="26">
        <f>K19/2</f>
        <v>2.5</v>
      </c>
      <c r="M19" s="27">
        <v>0.3</v>
      </c>
      <c r="N19" s="45">
        <f t="shared" si="3"/>
        <v>6</v>
      </c>
    </row>
    <row r="20" spans="1:14">
      <c r="A20" s="4" t="s">
        <v>29</v>
      </c>
      <c r="B20" s="4" t="s">
        <v>13</v>
      </c>
      <c r="C20" s="4" t="s">
        <v>153</v>
      </c>
      <c r="D20" s="4" t="s">
        <v>8</v>
      </c>
      <c r="E20" s="4">
        <v>1000</v>
      </c>
      <c r="F20" s="4">
        <v>7.4</v>
      </c>
      <c r="G20" s="4" t="s">
        <v>11</v>
      </c>
      <c r="H20" s="4" t="s">
        <v>11</v>
      </c>
      <c r="I20" s="4">
        <v>2</v>
      </c>
      <c r="J20" s="4" t="s">
        <v>11</v>
      </c>
      <c r="K20" s="24">
        <v>15</v>
      </c>
      <c r="L20" s="26">
        <f t="shared" si="2"/>
        <v>7.5</v>
      </c>
      <c r="M20" s="27">
        <v>0.55049999999999999</v>
      </c>
      <c r="N20" s="45">
        <f t="shared" si="3"/>
        <v>3.6699999999999995</v>
      </c>
    </row>
    <row r="21" spans="1:14">
      <c r="A21" s="4" t="s">
        <v>83</v>
      </c>
      <c r="B21" s="4" t="s">
        <v>56</v>
      </c>
      <c r="C21" s="4" t="s">
        <v>153</v>
      </c>
      <c r="D21" s="4" t="s">
        <v>8</v>
      </c>
      <c r="E21" s="4">
        <v>576</v>
      </c>
      <c r="F21" s="4">
        <v>6.5</v>
      </c>
      <c r="G21" s="4" t="s">
        <v>11</v>
      </c>
      <c r="H21" s="4" t="s">
        <v>34</v>
      </c>
      <c r="I21" s="4" t="s">
        <v>84</v>
      </c>
      <c r="J21" s="4" t="s">
        <v>69</v>
      </c>
      <c r="K21" s="24">
        <v>30</v>
      </c>
      <c r="L21" s="26">
        <f t="shared" si="2"/>
        <v>15</v>
      </c>
      <c r="M21" s="27">
        <v>0.68399999999999994</v>
      </c>
      <c r="N21" s="45">
        <f t="shared" si="3"/>
        <v>2.2799999999999998</v>
      </c>
    </row>
    <row r="22" spans="1:14">
      <c r="A22" s="4" t="s">
        <v>83</v>
      </c>
      <c r="B22" s="4" t="s">
        <v>56</v>
      </c>
      <c r="C22" s="4" t="s">
        <v>153</v>
      </c>
      <c r="D22" s="4" t="s">
        <v>8</v>
      </c>
      <c r="E22" s="4">
        <v>576</v>
      </c>
      <c r="F22" s="4">
        <v>6.5</v>
      </c>
      <c r="G22" s="4" t="s">
        <v>11</v>
      </c>
      <c r="H22" s="4" t="s">
        <v>34</v>
      </c>
      <c r="I22" s="4" t="s">
        <v>84</v>
      </c>
      <c r="J22" s="4" t="s">
        <v>69</v>
      </c>
      <c r="K22" s="24">
        <v>56</v>
      </c>
      <c r="L22" s="26">
        <f t="shared" si="2"/>
        <v>28</v>
      </c>
      <c r="M22" s="27">
        <v>1.036</v>
      </c>
      <c r="N22" s="45">
        <f t="shared" si="3"/>
        <v>1.8499999999999999</v>
      </c>
    </row>
    <row r="23" spans="1:14">
      <c r="A23" s="4" t="s">
        <v>83</v>
      </c>
      <c r="B23" s="4" t="s">
        <v>56</v>
      </c>
      <c r="C23" s="4" t="s">
        <v>153</v>
      </c>
      <c r="D23" s="4" t="s">
        <v>8</v>
      </c>
      <c r="E23" s="4">
        <v>576</v>
      </c>
      <c r="F23" s="4">
        <v>6.5</v>
      </c>
      <c r="G23" s="4" t="s">
        <v>11</v>
      </c>
      <c r="H23" s="4" t="s">
        <v>34</v>
      </c>
      <c r="I23" s="4" t="s">
        <v>84</v>
      </c>
      <c r="J23" s="4" t="s">
        <v>69</v>
      </c>
      <c r="K23" s="24">
        <v>76</v>
      </c>
      <c r="L23" s="26">
        <f t="shared" si="2"/>
        <v>38</v>
      </c>
      <c r="M23" s="27">
        <v>1.5427999999999997</v>
      </c>
      <c r="N23" s="45">
        <f t="shared" si="3"/>
        <v>2.0299999999999994</v>
      </c>
    </row>
    <row r="24" spans="1:14">
      <c r="A24" s="4" t="s">
        <v>24</v>
      </c>
      <c r="B24" s="4" t="s">
        <v>13</v>
      </c>
      <c r="C24" s="4" t="s">
        <v>153</v>
      </c>
      <c r="D24" s="4" t="s">
        <v>8</v>
      </c>
      <c r="E24" s="4">
        <v>1025</v>
      </c>
      <c r="F24" s="4">
        <v>3.7</v>
      </c>
      <c r="G24" s="4" t="s">
        <v>51</v>
      </c>
      <c r="H24" s="4" t="s">
        <v>11</v>
      </c>
      <c r="I24" s="4" t="s">
        <v>85</v>
      </c>
      <c r="J24" s="4" t="s">
        <v>11</v>
      </c>
      <c r="K24" s="24">
        <v>38</v>
      </c>
      <c r="L24" s="26">
        <f t="shared" si="2"/>
        <v>19</v>
      </c>
      <c r="M24" s="27">
        <v>0.78659999999999997</v>
      </c>
      <c r="N24" s="45">
        <f t="shared" si="3"/>
        <v>2.0699999999999998</v>
      </c>
    </row>
    <row r="25" spans="1:14">
      <c r="A25" s="4" t="s">
        <v>26</v>
      </c>
      <c r="B25" s="4" t="s">
        <v>13</v>
      </c>
      <c r="C25" s="4" t="s">
        <v>153</v>
      </c>
      <c r="D25" s="4" t="s">
        <v>11</v>
      </c>
      <c r="E25" s="4">
        <v>800</v>
      </c>
      <c r="F25" s="4">
        <v>6.5</v>
      </c>
      <c r="G25" s="4">
        <v>220</v>
      </c>
      <c r="H25" s="4" t="s">
        <v>11</v>
      </c>
      <c r="I25" s="4">
        <v>2.1</v>
      </c>
      <c r="J25" s="4" t="s">
        <v>79</v>
      </c>
      <c r="K25" s="24">
        <v>14</v>
      </c>
      <c r="L25" s="26">
        <f t="shared" si="2"/>
        <v>7</v>
      </c>
      <c r="N25" s="29">
        <v>3.3000000000000003</v>
      </c>
    </row>
    <row r="26" spans="1:14">
      <c r="A26" s="4" t="s">
        <v>53</v>
      </c>
      <c r="B26" s="4" t="s">
        <v>54</v>
      </c>
      <c r="C26" s="4" t="s">
        <v>153</v>
      </c>
      <c r="D26" s="4" t="s">
        <v>8</v>
      </c>
      <c r="E26" s="4" t="s">
        <v>11</v>
      </c>
      <c r="F26" s="4" t="s">
        <v>11</v>
      </c>
      <c r="G26" s="4" t="s">
        <v>11</v>
      </c>
      <c r="H26" s="4" t="s">
        <v>11</v>
      </c>
      <c r="I26" s="4">
        <v>2.8</v>
      </c>
      <c r="J26" s="4" t="s">
        <v>11</v>
      </c>
      <c r="K26" s="24">
        <v>30</v>
      </c>
      <c r="L26" s="26">
        <f t="shared" si="2"/>
        <v>15</v>
      </c>
      <c r="M26" s="27">
        <v>0.87</v>
      </c>
      <c r="N26" s="45">
        <f>M26/K26*100</f>
        <v>2.9000000000000004</v>
      </c>
    </row>
    <row r="27" spans="1:14">
      <c r="A27" s="4" t="s">
        <v>53</v>
      </c>
      <c r="B27" s="4" t="s">
        <v>54</v>
      </c>
      <c r="C27" s="4" t="s">
        <v>153</v>
      </c>
      <c r="D27" s="4" t="s">
        <v>8</v>
      </c>
      <c r="E27" s="4" t="s">
        <v>11</v>
      </c>
      <c r="F27" s="4" t="s">
        <v>11</v>
      </c>
      <c r="G27" s="4" t="s">
        <v>11</v>
      </c>
      <c r="H27" s="4" t="s">
        <v>11</v>
      </c>
      <c r="I27" s="4">
        <v>2.8</v>
      </c>
      <c r="J27" s="4" t="s">
        <v>11</v>
      </c>
      <c r="K27" s="24">
        <v>30</v>
      </c>
      <c r="L27" s="26">
        <f t="shared" si="2"/>
        <v>15</v>
      </c>
      <c r="M27" s="27">
        <v>0.63</v>
      </c>
      <c r="N27" s="45">
        <f>M27/K27*100</f>
        <v>2.1</v>
      </c>
    </row>
    <row r="28" spans="1:14">
      <c r="A28" s="4" t="s">
        <v>53</v>
      </c>
      <c r="B28" s="4" t="s">
        <v>54</v>
      </c>
      <c r="C28" s="4" t="s">
        <v>153</v>
      </c>
      <c r="D28" s="4" t="s">
        <v>8</v>
      </c>
      <c r="E28" s="4" t="s">
        <v>11</v>
      </c>
      <c r="F28" s="4" t="s">
        <v>11</v>
      </c>
      <c r="G28" s="4" t="s">
        <v>11</v>
      </c>
      <c r="H28" s="4" t="s">
        <v>11</v>
      </c>
      <c r="I28" s="4">
        <v>2.8</v>
      </c>
      <c r="J28" s="4" t="s">
        <v>11</v>
      </c>
      <c r="K28" s="24">
        <v>47</v>
      </c>
      <c r="L28" s="26">
        <f t="shared" si="2"/>
        <v>23.5</v>
      </c>
      <c r="M28" s="27">
        <v>0.98699999999999999</v>
      </c>
      <c r="N28" s="45">
        <f>M28/K28*100</f>
        <v>2.1</v>
      </c>
    </row>
    <row r="29" spans="1:14">
      <c r="A29" s="4" t="s">
        <v>65</v>
      </c>
      <c r="B29" s="4" t="s">
        <v>48</v>
      </c>
      <c r="C29" s="4" t="s">
        <v>153</v>
      </c>
      <c r="D29" s="4" t="s">
        <v>9</v>
      </c>
      <c r="E29" s="4">
        <v>545</v>
      </c>
      <c r="F29" s="4">
        <v>8</v>
      </c>
      <c r="G29" s="4">
        <v>-2.75</v>
      </c>
      <c r="H29" s="4" t="s">
        <v>31</v>
      </c>
      <c r="I29" s="4" t="s">
        <v>45</v>
      </c>
      <c r="J29" s="4" t="s">
        <v>74</v>
      </c>
      <c r="K29" s="24">
        <v>80</v>
      </c>
      <c r="L29" s="26">
        <f t="shared" si="2"/>
        <v>40</v>
      </c>
      <c r="M29" s="27">
        <v>2.96</v>
      </c>
      <c r="N29" s="45">
        <f>M29/K29*100</f>
        <v>3.6999999999999997</v>
      </c>
    </row>
    <row r="30" spans="1:14">
      <c r="A30" s="4" t="s">
        <v>65</v>
      </c>
      <c r="B30" s="4" t="s">
        <v>48</v>
      </c>
      <c r="C30" s="4" t="s">
        <v>153</v>
      </c>
      <c r="K30" s="24">
        <v>485.5</v>
      </c>
      <c r="L30" s="26">
        <f t="shared" si="2"/>
        <v>242.75</v>
      </c>
      <c r="N30" s="29">
        <v>0.6</v>
      </c>
    </row>
    <row r="31" spans="1:14">
      <c r="A31" s="4" t="s">
        <v>231</v>
      </c>
      <c r="B31" s="4" t="s">
        <v>223</v>
      </c>
      <c r="C31" s="4" t="s">
        <v>153</v>
      </c>
      <c r="K31" s="24">
        <v>7.5</v>
      </c>
      <c r="L31" s="26">
        <f t="shared" si="2"/>
        <v>3.75</v>
      </c>
      <c r="N31" s="29">
        <v>8.1</v>
      </c>
    </row>
    <row r="32" spans="1:14">
      <c r="A32" s="4" t="s">
        <v>231</v>
      </c>
      <c r="B32" s="4" t="s">
        <v>223</v>
      </c>
      <c r="C32" s="4" t="s">
        <v>153</v>
      </c>
      <c r="K32" s="24">
        <v>10</v>
      </c>
      <c r="L32" s="26">
        <f t="shared" si="2"/>
        <v>5</v>
      </c>
      <c r="N32" s="29">
        <v>5.0999999999999996</v>
      </c>
    </row>
    <row r="33" spans="1:14">
      <c r="A33" s="4" t="s">
        <v>231</v>
      </c>
      <c r="B33" s="4" t="s">
        <v>223</v>
      </c>
      <c r="C33" s="4" t="s">
        <v>153</v>
      </c>
      <c r="K33" s="24">
        <v>15</v>
      </c>
      <c r="L33" s="26">
        <f t="shared" si="2"/>
        <v>7.5</v>
      </c>
      <c r="N33" s="29">
        <v>4.5999999999999996</v>
      </c>
    </row>
    <row r="34" spans="1:14">
      <c r="A34" s="4" t="s">
        <v>216</v>
      </c>
      <c r="B34" s="4" t="s">
        <v>215</v>
      </c>
      <c r="C34" s="4" t="s">
        <v>153</v>
      </c>
      <c r="K34" s="24">
        <v>20.5</v>
      </c>
      <c r="L34" s="26">
        <f t="shared" si="2"/>
        <v>10.25</v>
      </c>
      <c r="N34" s="29">
        <v>3.4000000000000004</v>
      </c>
    </row>
    <row r="35" spans="1:14">
      <c r="A35" s="4" t="s">
        <v>232</v>
      </c>
      <c r="B35" s="4" t="s">
        <v>223</v>
      </c>
      <c r="C35" s="4" t="s">
        <v>153</v>
      </c>
      <c r="K35" s="24">
        <v>25</v>
      </c>
      <c r="L35" s="26">
        <f t="shared" si="2"/>
        <v>12.5</v>
      </c>
      <c r="N35" s="29">
        <v>3.2</v>
      </c>
    </row>
    <row r="36" spans="1:14">
      <c r="A36" s="4" t="s">
        <v>233</v>
      </c>
      <c r="B36" s="4" t="s">
        <v>223</v>
      </c>
      <c r="C36" s="4" t="s">
        <v>153</v>
      </c>
      <c r="K36" s="24">
        <v>33.5</v>
      </c>
      <c r="L36" s="26">
        <f t="shared" si="2"/>
        <v>16.75</v>
      </c>
      <c r="N36" s="29">
        <v>2.81</v>
      </c>
    </row>
    <row r="37" spans="1:14">
      <c r="A37" s="4" t="s">
        <v>233</v>
      </c>
      <c r="B37" s="4" t="s">
        <v>223</v>
      </c>
      <c r="C37" s="4" t="s">
        <v>153</v>
      </c>
      <c r="K37" s="24">
        <v>76</v>
      </c>
      <c r="L37" s="26">
        <f t="shared" si="2"/>
        <v>38</v>
      </c>
      <c r="N37" s="29">
        <v>1.4000000000000001</v>
      </c>
    </row>
    <row r="38" spans="1:14">
      <c r="A38" s="4" t="s">
        <v>262</v>
      </c>
      <c r="B38" s="4" t="s">
        <v>223</v>
      </c>
      <c r="C38" s="4" t="s">
        <v>153</v>
      </c>
      <c r="K38" s="24">
        <v>47</v>
      </c>
      <c r="L38" s="26">
        <f t="shared" si="2"/>
        <v>23.5</v>
      </c>
      <c r="N38" s="29">
        <v>1.8</v>
      </c>
    </row>
    <row r="39" spans="1:14">
      <c r="A39" s="4" t="s">
        <v>234</v>
      </c>
      <c r="B39" s="4" t="s">
        <v>223</v>
      </c>
      <c r="C39" s="4" t="s">
        <v>153</v>
      </c>
      <c r="K39" s="24">
        <v>56.5</v>
      </c>
      <c r="L39" s="26">
        <f t="shared" si="2"/>
        <v>28.25</v>
      </c>
      <c r="N39" s="29">
        <v>2.2999999999999998</v>
      </c>
    </row>
    <row r="40" spans="1:14">
      <c r="A40" s="4" t="s">
        <v>235</v>
      </c>
      <c r="B40" s="4" t="s">
        <v>223</v>
      </c>
      <c r="C40" s="4" t="s">
        <v>153</v>
      </c>
      <c r="K40" s="24">
        <v>63.5</v>
      </c>
      <c r="L40" s="26">
        <f t="shared" si="2"/>
        <v>31.75</v>
      </c>
      <c r="N40" s="29">
        <v>2.4</v>
      </c>
    </row>
    <row r="41" spans="1:14">
      <c r="A41" s="4" t="s">
        <v>236</v>
      </c>
      <c r="B41" s="4" t="s">
        <v>223</v>
      </c>
      <c r="C41" s="4" t="s">
        <v>153</v>
      </c>
      <c r="K41" s="24">
        <v>75.5</v>
      </c>
      <c r="L41" s="26">
        <f t="shared" si="2"/>
        <v>37.75</v>
      </c>
      <c r="N41" s="29">
        <v>1.5</v>
      </c>
    </row>
    <row r="42" spans="1:14">
      <c r="A42" s="4" t="s">
        <v>237</v>
      </c>
      <c r="B42" s="4" t="s">
        <v>48</v>
      </c>
      <c r="C42" s="4" t="s">
        <v>153</v>
      </c>
      <c r="K42" s="24">
        <v>161</v>
      </c>
      <c r="L42" s="26">
        <f t="shared" si="2"/>
        <v>80.5</v>
      </c>
      <c r="N42" s="29">
        <v>1.4000000000000001</v>
      </c>
    </row>
    <row r="43" spans="1:14">
      <c r="A43" s="4" t="s">
        <v>217</v>
      </c>
      <c r="B43" s="4" t="s">
        <v>215</v>
      </c>
      <c r="C43" s="4" t="s">
        <v>153</v>
      </c>
      <c r="K43" s="24">
        <v>36.5</v>
      </c>
      <c r="L43" s="26">
        <f t="shared" si="2"/>
        <v>18.25</v>
      </c>
      <c r="N43" s="29">
        <v>2.6</v>
      </c>
    </row>
    <row r="44" spans="1:14">
      <c r="A44" s="4" t="s">
        <v>217</v>
      </c>
      <c r="B44" s="4" t="s">
        <v>215</v>
      </c>
      <c r="C44" s="4" t="s">
        <v>153</v>
      </c>
      <c r="K44" s="24">
        <v>80.5</v>
      </c>
      <c r="L44" s="26">
        <f t="shared" si="2"/>
        <v>40.25</v>
      </c>
      <c r="N44" s="29">
        <v>1.9</v>
      </c>
    </row>
    <row r="45" spans="1:14">
      <c r="A45" s="4" t="s">
        <v>238</v>
      </c>
      <c r="B45" s="4" t="s">
        <v>58</v>
      </c>
      <c r="C45" s="4" t="s">
        <v>153</v>
      </c>
      <c r="K45" s="24">
        <v>38</v>
      </c>
      <c r="L45" s="26">
        <f t="shared" si="2"/>
        <v>19</v>
      </c>
      <c r="N45" s="29">
        <v>1.66</v>
      </c>
    </row>
    <row r="46" spans="1:14">
      <c r="A46" s="4" t="s">
        <v>202</v>
      </c>
      <c r="B46" s="4" t="s">
        <v>58</v>
      </c>
      <c r="C46" s="4" t="s">
        <v>153</v>
      </c>
      <c r="K46" s="24">
        <v>47</v>
      </c>
      <c r="L46" s="26">
        <f t="shared" si="2"/>
        <v>23.5</v>
      </c>
      <c r="M46" s="27">
        <v>0.433</v>
      </c>
      <c r="N46" s="29">
        <f>M46/K46*100</f>
        <v>0.9212765957446809</v>
      </c>
    </row>
    <row r="47" spans="1:14">
      <c r="A47" s="4" t="s">
        <v>260</v>
      </c>
      <c r="B47" s="4" t="s">
        <v>261</v>
      </c>
      <c r="C47" s="4" t="s">
        <v>153</v>
      </c>
      <c r="K47" s="24">
        <v>60</v>
      </c>
      <c r="L47" s="26">
        <f t="shared" si="2"/>
        <v>30</v>
      </c>
      <c r="N47" s="29">
        <v>1.8</v>
      </c>
    </row>
    <row r="48" spans="1:14">
      <c r="A48" s="4" t="s">
        <v>263</v>
      </c>
      <c r="B48" s="4" t="s">
        <v>223</v>
      </c>
      <c r="C48" s="4" t="s">
        <v>153</v>
      </c>
      <c r="K48" s="24">
        <v>88</v>
      </c>
      <c r="L48" s="26">
        <f t="shared" si="2"/>
        <v>44</v>
      </c>
      <c r="M48" s="27">
        <v>1.6</v>
      </c>
      <c r="N48" s="29">
        <f>M48/K48*100</f>
        <v>1.8181818181818183</v>
      </c>
    </row>
    <row r="49" spans="1:14">
      <c r="A49" s="4" t="s">
        <v>263</v>
      </c>
      <c r="B49" s="4" t="s">
        <v>223</v>
      </c>
      <c r="C49" s="4" t="s">
        <v>153</v>
      </c>
      <c r="K49" s="24">
        <v>120</v>
      </c>
      <c r="L49" s="26">
        <f t="shared" si="2"/>
        <v>60</v>
      </c>
      <c r="M49" s="27">
        <v>1.7</v>
      </c>
      <c r="N49" s="29">
        <f>M49/K49*100</f>
        <v>1.4166666666666665</v>
      </c>
    </row>
    <row r="50" spans="1:14">
      <c r="K50" s="7"/>
      <c r="L50" s="7"/>
      <c r="M50" s="5"/>
      <c r="N50" s="9"/>
    </row>
    <row r="51" spans="1:14">
      <c r="K51" s="7"/>
      <c r="L51" s="7"/>
      <c r="M51" s="5"/>
      <c r="N51" s="9"/>
    </row>
    <row r="52" spans="1:14">
      <c r="K52" s="7"/>
      <c r="L52" s="7"/>
      <c r="M52" s="5"/>
      <c r="N52" s="9"/>
    </row>
    <row r="53" spans="1:14">
      <c r="K53" s="7"/>
      <c r="L53" s="7"/>
      <c r="M53" s="5"/>
      <c r="N53" s="9"/>
    </row>
    <row r="54" spans="1:14">
      <c r="K54" s="7"/>
      <c r="L54" s="7"/>
      <c r="M54" s="5"/>
      <c r="N54" s="9"/>
    </row>
    <row r="55" spans="1:14">
      <c r="K55" s="7"/>
      <c r="L55" s="7"/>
      <c r="M55" s="5"/>
      <c r="N55" s="9"/>
    </row>
    <row r="56" spans="1:14">
      <c r="K56" s="7"/>
      <c r="L56" s="7"/>
      <c r="M56" s="5"/>
      <c r="N56" s="9"/>
    </row>
    <row r="57" spans="1:14">
      <c r="K57" s="7"/>
      <c r="L57" s="7"/>
      <c r="M57" s="5"/>
      <c r="N57" s="9"/>
    </row>
    <row r="58" spans="1:14">
      <c r="K58" s="7"/>
      <c r="L58" s="7"/>
      <c r="M58" s="5"/>
      <c r="N58" s="9"/>
    </row>
    <row r="59" spans="1:14">
      <c r="K59" s="7"/>
      <c r="L59" s="7"/>
      <c r="M59" s="5"/>
      <c r="N59" s="9"/>
    </row>
    <row r="60" spans="1:14">
      <c r="K60" s="7"/>
      <c r="L60" s="7"/>
      <c r="M60" s="5"/>
      <c r="N60" s="9"/>
    </row>
    <row r="61" spans="1:14">
      <c r="K61" s="7"/>
      <c r="L61" s="7"/>
      <c r="M61" s="5"/>
      <c r="N61" s="9"/>
    </row>
    <row r="62" spans="1:14">
      <c r="K62" s="7"/>
      <c r="L62" s="7"/>
      <c r="M62" s="5"/>
      <c r="N62" s="9"/>
    </row>
    <row r="63" spans="1:14">
      <c r="K63" s="7"/>
      <c r="L63" s="7"/>
      <c r="M63" s="5"/>
      <c r="N63" s="9"/>
    </row>
    <row r="64" spans="1:14">
      <c r="K64" s="7"/>
      <c r="L64" s="7"/>
      <c r="M64" s="5"/>
      <c r="N64" s="9"/>
    </row>
    <row r="65" spans="11:14">
      <c r="K65" s="7"/>
      <c r="L65" s="7"/>
      <c r="M65" s="5"/>
      <c r="N65" s="9"/>
    </row>
    <row r="66" spans="11:14">
      <c r="K66" s="7"/>
      <c r="L66" s="7"/>
      <c r="M66" s="5"/>
      <c r="N66" s="9"/>
    </row>
    <row r="67" spans="11:14">
      <c r="K67" s="7"/>
      <c r="L67" s="7"/>
      <c r="M67" s="5"/>
      <c r="N67" s="9"/>
    </row>
    <row r="68" spans="11:14">
      <c r="K68" s="7"/>
      <c r="L68" s="7"/>
      <c r="M68" s="5"/>
      <c r="N68" s="9"/>
    </row>
    <row r="69" spans="11:14">
      <c r="K69" s="7"/>
      <c r="L69" s="7"/>
      <c r="M69" s="5"/>
      <c r="N69" s="9"/>
    </row>
    <row r="70" spans="11:14">
      <c r="K70" s="7"/>
      <c r="L70" s="7"/>
      <c r="M70" s="5"/>
      <c r="N70" s="9"/>
    </row>
    <row r="71" spans="11:14">
      <c r="K71" s="7"/>
      <c r="L71" s="7"/>
      <c r="M71" s="5"/>
      <c r="N71" s="9"/>
    </row>
    <row r="72" spans="11:14">
      <c r="K72" s="7"/>
      <c r="L72" s="7"/>
      <c r="M72" s="5"/>
      <c r="N72" s="9"/>
    </row>
    <row r="73" spans="11:14">
      <c r="K73" s="7"/>
      <c r="L73" s="7"/>
      <c r="M73" s="5"/>
      <c r="N73" s="9"/>
    </row>
    <row r="74" spans="11:14">
      <c r="K74" s="7"/>
      <c r="L74" s="7"/>
      <c r="M74" s="5"/>
      <c r="N74" s="9"/>
    </row>
    <row r="75" spans="11:14">
      <c r="K75" s="7"/>
      <c r="L75" s="7"/>
      <c r="M75" s="5"/>
      <c r="N75" s="9"/>
    </row>
    <row r="76" spans="11:14">
      <c r="K76" s="7"/>
      <c r="L76" s="7"/>
      <c r="M76" s="5"/>
      <c r="N76" s="9"/>
    </row>
    <row r="77" spans="11:14">
      <c r="K77" s="7"/>
      <c r="L77" s="7"/>
      <c r="M77" s="5"/>
      <c r="N77" s="9"/>
    </row>
    <row r="78" spans="11:14">
      <c r="K78" s="7"/>
      <c r="L78" s="7"/>
      <c r="M78" s="5"/>
      <c r="N78" s="9"/>
    </row>
    <row r="79" spans="11:14">
      <c r="K79" s="7"/>
      <c r="L79" s="7"/>
      <c r="M79" s="5"/>
      <c r="N79" s="9"/>
    </row>
    <row r="80" spans="11:14">
      <c r="K80" s="7"/>
      <c r="L80" s="7"/>
      <c r="M80" s="5"/>
      <c r="N80" s="9"/>
    </row>
    <row r="81" spans="11:14">
      <c r="K81" s="7"/>
      <c r="L81" s="7"/>
      <c r="M81" s="5"/>
      <c r="N81" s="9"/>
    </row>
    <row r="82" spans="11:14">
      <c r="K82" s="7"/>
      <c r="L82" s="7"/>
      <c r="M82" s="5"/>
      <c r="N82" s="9"/>
    </row>
    <row r="83" spans="11:14">
      <c r="K83" s="7"/>
      <c r="L83" s="7"/>
      <c r="M83" s="5"/>
      <c r="N83" s="9"/>
    </row>
    <row r="84" spans="11:14">
      <c r="K84" s="7"/>
      <c r="L84" s="7"/>
      <c r="M84" s="5"/>
      <c r="N84" s="9"/>
    </row>
    <row r="85" spans="11:14">
      <c r="K85" s="7"/>
      <c r="L85" s="7"/>
      <c r="M85" s="5"/>
      <c r="N85" s="9"/>
    </row>
    <row r="86" spans="11:14">
      <c r="K86" s="7"/>
      <c r="L86" s="7"/>
      <c r="M86" s="5"/>
      <c r="N86" s="9"/>
    </row>
    <row r="87" spans="11:14">
      <c r="K87" s="7"/>
      <c r="L87" s="7"/>
      <c r="M87" s="5"/>
      <c r="N87" s="9"/>
    </row>
    <row r="88" spans="11:14">
      <c r="K88" s="7"/>
      <c r="L88" s="7"/>
      <c r="M88" s="5"/>
      <c r="N88" s="9"/>
    </row>
    <row r="89" spans="11:14">
      <c r="K89" s="7"/>
      <c r="L89" s="7"/>
      <c r="M89" s="5"/>
      <c r="N89" s="9"/>
    </row>
    <row r="90" spans="11:14">
      <c r="K90" s="7"/>
      <c r="L90" s="7"/>
      <c r="M90" s="5"/>
      <c r="N90" s="9"/>
    </row>
    <row r="91" spans="11:14">
      <c r="K91" s="7"/>
      <c r="L91" s="7"/>
      <c r="M91" s="5"/>
      <c r="N91" s="9"/>
    </row>
    <row r="92" spans="11:14">
      <c r="K92" s="7"/>
      <c r="L92" s="7"/>
      <c r="M92" s="5"/>
      <c r="N92" s="9"/>
    </row>
    <row r="93" spans="11:14">
      <c r="K93" s="7"/>
      <c r="L93" s="7"/>
      <c r="M93" s="5"/>
      <c r="N93" s="9"/>
    </row>
    <row r="94" spans="11:14">
      <c r="K94" s="7"/>
      <c r="L94" s="7"/>
      <c r="M94" s="5"/>
      <c r="N94" s="9"/>
    </row>
    <row r="95" spans="11:14">
      <c r="K95" s="7"/>
      <c r="L95" s="7"/>
      <c r="M95" s="5"/>
      <c r="N95" s="9"/>
    </row>
    <row r="96" spans="11:14">
      <c r="K96" s="7"/>
      <c r="L96" s="7"/>
      <c r="M96" s="5"/>
      <c r="N96" s="9"/>
    </row>
    <row r="97" spans="11:14">
      <c r="K97" s="7"/>
      <c r="L97" s="7"/>
      <c r="M97" s="5"/>
      <c r="N97" s="9"/>
    </row>
    <row r="98" spans="11:14">
      <c r="K98" s="7"/>
      <c r="L98" s="7"/>
      <c r="M98" s="5"/>
      <c r="N98" s="9"/>
    </row>
    <row r="99" spans="11:14">
      <c r="K99" s="7"/>
      <c r="L99" s="7"/>
      <c r="M99" s="5"/>
      <c r="N99" s="9"/>
    </row>
    <row r="100" spans="11:14">
      <c r="K100" s="7"/>
      <c r="L100" s="7"/>
      <c r="M100" s="5"/>
      <c r="N100" s="9"/>
    </row>
    <row r="101" spans="11:14">
      <c r="K101" s="7"/>
      <c r="L101" s="7"/>
      <c r="M101" s="5"/>
      <c r="N101" s="9"/>
    </row>
    <row r="102" spans="11:14">
      <c r="K102" s="7"/>
      <c r="L102" s="7"/>
      <c r="M102" s="5"/>
      <c r="N102" s="9"/>
    </row>
    <row r="103" spans="11:14">
      <c r="K103" s="7"/>
      <c r="L103" s="7"/>
      <c r="M103" s="5"/>
      <c r="N103" s="9"/>
    </row>
    <row r="104" spans="11:14">
      <c r="K104" s="7"/>
      <c r="L104" s="7"/>
      <c r="M104" s="5"/>
      <c r="N104" s="9"/>
    </row>
    <row r="105" spans="11:14">
      <c r="K105" s="7"/>
      <c r="L105" s="7"/>
      <c r="M105" s="5"/>
      <c r="N105" s="9"/>
    </row>
    <row r="106" spans="11:14">
      <c r="K106" s="7"/>
      <c r="L106" s="7"/>
      <c r="M106" s="5"/>
      <c r="N106" s="9"/>
    </row>
    <row r="107" spans="11:14">
      <c r="K107" s="7"/>
      <c r="L107" s="7"/>
      <c r="M107" s="5"/>
      <c r="N107" s="9"/>
    </row>
    <row r="108" spans="11:14">
      <c r="K108" s="7"/>
      <c r="L108" s="7"/>
      <c r="M108" s="5"/>
      <c r="N108" s="9"/>
    </row>
    <row r="109" spans="11:14">
      <c r="K109" s="7"/>
      <c r="L109" s="7"/>
      <c r="M109" s="5"/>
      <c r="N109" s="9"/>
    </row>
    <row r="110" spans="11:14">
      <c r="K110" s="7"/>
      <c r="L110" s="7"/>
      <c r="M110" s="5"/>
      <c r="N110" s="9"/>
    </row>
    <row r="111" spans="11:14">
      <c r="K111" s="7"/>
      <c r="L111" s="7"/>
      <c r="M111" s="5"/>
      <c r="N111" s="9"/>
    </row>
    <row r="112" spans="11:14">
      <c r="K112" s="7"/>
      <c r="L112" s="7"/>
      <c r="M112" s="5"/>
      <c r="N112" s="9"/>
    </row>
    <row r="113" spans="11:14">
      <c r="K113" s="7"/>
      <c r="L113" s="7"/>
      <c r="M113" s="5"/>
      <c r="N113" s="9"/>
    </row>
    <row r="114" spans="11:14">
      <c r="K114" s="7"/>
      <c r="L114" s="7"/>
      <c r="M114" s="5"/>
      <c r="N114" s="9"/>
    </row>
    <row r="115" spans="11:14">
      <c r="K115" s="7"/>
      <c r="L115" s="7"/>
      <c r="M115" s="5"/>
      <c r="N115" s="9"/>
    </row>
    <row r="116" spans="11:14">
      <c r="K116" s="7"/>
      <c r="L116" s="7"/>
      <c r="M116" s="5"/>
      <c r="N116" s="9"/>
    </row>
    <row r="117" spans="11:14">
      <c r="K117" s="7"/>
      <c r="L117" s="7"/>
      <c r="M117" s="5"/>
      <c r="N117" s="9"/>
    </row>
    <row r="118" spans="11:14">
      <c r="K118" s="7"/>
      <c r="L118" s="7"/>
      <c r="M118" s="5"/>
      <c r="N118" s="9"/>
    </row>
    <row r="119" spans="11:14">
      <c r="K119" s="7"/>
      <c r="L119" s="7"/>
      <c r="M119" s="5"/>
      <c r="N119" s="9"/>
    </row>
    <row r="120" spans="11:14">
      <c r="K120" s="7"/>
      <c r="L120" s="7"/>
      <c r="M120" s="5"/>
      <c r="N120" s="9"/>
    </row>
    <row r="121" spans="11:14">
      <c r="K121" s="7"/>
      <c r="L121" s="7"/>
      <c r="M121" s="5"/>
      <c r="N121" s="9"/>
    </row>
    <row r="122" spans="11:14">
      <c r="K122" s="7"/>
      <c r="L122" s="7"/>
      <c r="M122" s="5"/>
      <c r="N122" s="9"/>
    </row>
    <row r="123" spans="11:14">
      <c r="K123" s="7"/>
      <c r="L123" s="7"/>
      <c r="M123" s="5"/>
      <c r="N123" s="9"/>
    </row>
    <row r="124" spans="11:14">
      <c r="K124" s="7"/>
      <c r="L124" s="7"/>
      <c r="M124" s="5"/>
      <c r="N124" s="9"/>
    </row>
    <row r="125" spans="11:14">
      <c r="K125" s="7"/>
      <c r="L125" s="7"/>
      <c r="M125" s="5"/>
      <c r="N125" s="9"/>
    </row>
    <row r="126" spans="11:14">
      <c r="K126" s="7"/>
      <c r="L126" s="7"/>
      <c r="M126" s="5"/>
      <c r="N126" s="9"/>
    </row>
    <row r="127" spans="11:14">
      <c r="K127" s="7"/>
      <c r="L127" s="7"/>
      <c r="M127" s="5"/>
      <c r="N127" s="9"/>
    </row>
    <row r="128" spans="11:14">
      <c r="K128" s="7"/>
      <c r="L128" s="7"/>
      <c r="M128" s="5"/>
      <c r="N128" s="9"/>
    </row>
    <row r="129" spans="11:14">
      <c r="K129" s="7"/>
      <c r="L129" s="7"/>
      <c r="M129" s="5"/>
      <c r="N129" s="9"/>
    </row>
    <row r="130" spans="11:14">
      <c r="K130" s="7"/>
      <c r="L130" s="7"/>
      <c r="M130" s="5"/>
      <c r="N130" s="9"/>
    </row>
    <row r="131" spans="11:14">
      <c r="K131" s="7"/>
      <c r="L131" s="7"/>
      <c r="M131" s="5"/>
      <c r="N131" s="9"/>
    </row>
    <row r="132" spans="11:14">
      <c r="K132" s="7"/>
      <c r="L132" s="7"/>
      <c r="M132" s="5"/>
      <c r="N132" s="9"/>
    </row>
    <row r="133" spans="11:14">
      <c r="K133" s="7"/>
      <c r="L133" s="7"/>
      <c r="M133" s="5"/>
      <c r="N133" s="9"/>
    </row>
    <row r="134" spans="11:14">
      <c r="K134" s="7"/>
      <c r="L134" s="7"/>
      <c r="M134" s="5"/>
      <c r="N134" s="9"/>
    </row>
    <row r="135" spans="11:14">
      <c r="K135" s="7"/>
      <c r="L135" s="7"/>
      <c r="M135" s="5"/>
      <c r="N135" s="9"/>
    </row>
    <row r="136" spans="11:14">
      <c r="K136" s="7"/>
      <c r="L136" s="7"/>
      <c r="M136" s="5"/>
      <c r="N136" s="9"/>
    </row>
    <row r="137" spans="11:14">
      <c r="K137" s="7"/>
      <c r="L137" s="7"/>
      <c r="M137" s="5"/>
      <c r="N137" s="9"/>
    </row>
    <row r="138" spans="11:14">
      <c r="K138" s="7"/>
      <c r="L138" s="7"/>
      <c r="M138" s="5"/>
      <c r="N138" s="9"/>
    </row>
    <row r="139" spans="11:14">
      <c r="K139" s="7"/>
      <c r="L139" s="7"/>
      <c r="M139" s="5"/>
      <c r="N139" s="9"/>
    </row>
    <row r="140" spans="11:14">
      <c r="K140" s="7"/>
      <c r="L140" s="7"/>
      <c r="M140" s="5"/>
      <c r="N140" s="9"/>
    </row>
    <row r="141" spans="11:14">
      <c r="K141" s="7"/>
      <c r="L141" s="7"/>
      <c r="M141" s="5"/>
      <c r="N141" s="9"/>
    </row>
    <row r="142" spans="11:14">
      <c r="K142" s="7"/>
      <c r="L142" s="7"/>
      <c r="M142" s="5"/>
      <c r="N142" s="9"/>
    </row>
    <row r="143" spans="11:14">
      <c r="K143" s="7"/>
      <c r="L143" s="7"/>
      <c r="M143" s="5"/>
      <c r="N143" s="9"/>
    </row>
    <row r="144" spans="11:14">
      <c r="K144" s="7"/>
      <c r="L144" s="7"/>
      <c r="M144" s="5"/>
      <c r="N144" s="9"/>
    </row>
    <row r="145" spans="11:14">
      <c r="K145" s="7"/>
      <c r="L145" s="7"/>
      <c r="M145" s="5"/>
      <c r="N145" s="9"/>
    </row>
    <row r="146" spans="11:14">
      <c r="K146" s="7"/>
      <c r="L146" s="7"/>
      <c r="M146" s="5"/>
      <c r="N146" s="9"/>
    </row>
    <row r="147" spans="11:14">
      <c r="K147" s="7"/>
      <c r="L147" s="7"/>
      <c r="M147" s="5"/>
      <c r="N147" s="9"/>
    </row>
    <row r="148" spans="11:14">
      <c r="K148" s="7"/>
      <c r="L148" s="7"/>
      <c r="M148" s="5"/>
      <c r="N148" s="9"/>
    </row>
    <row r="149" spans="11:14">
      <c r="K149" s="7"/>
      <c r="L149" s="7"/>
      <c r="M149" s="5"/>
      <c r="N149" s="9"/>
    </row>
    <row r="150" spans="11:14">
      <c r="K150" s="7"/>
      <c r="L150" s="7"/>
      <c r="M150" s="5"/>
      <c r="N150" s="9"/>
    </row>
    <row r="151" spans="11:14">
      <c r="K151" s="7"/>
      <c r="L151" s="7"/>
      <c r="M151" s="5"/>
      <c r="N151" s="9"/>
    </row>
    <row r="152" spans="11:14">
      <c r="K152" s="7"/>
      <c r="L152" s="7"/>
      <c r="M152" s="5"/>
      <c r="N152" s="9"/>
    </row>
    <row r="153" spans="11:14">
      <c r="K153" s="7"/>
      <c r="L153" s="7"/>
      <c r="M153" s="5"/>
      <c r="N153" s="9"/>
    </row>
    <row r="154" spans="11:14">
      <c r="K154" s="7"/>
      <c r="L154" s="7"/>
      <c r="M154" s="5"/>
      <c r="N154" s="9"/>
    </row>
    <row r="155" spans="11:14">
      <c r="K155" s="7"/>
      <c r="L155" s="7"/>
      <c r="M155" s="5"/>
      <c r="N155" s="9"/>
    </row>
    <row r="156" spans="11:14">
      <c r="K156" s="7"/>
      <c r="L156" s="7"/>
      <c r="M156" s="5"/>
      <c r="N156" s="9"/>
    </row>
    <row r="157" spans="11:14">
      <c r="K157" s="7"/>
      <c r="L157" s="7"/>
      <c r="M157" s="5"/>
      <c r="N157" s="9"/>
    </row>
    <row r="158" spans="11:14">
      <c r="K158" s="7"/>
      <c r="L158" s="7"/>
      <c r="M158" s="5"/>
      <c r="N158" s="9"/>
    </row>
    <row r="159" spans="11:14">
      <c r="K159" s="7"/>
      <c r="L159" s="7"/>
      <c r="M159" s="5"/>
      <c r="N159" s="9"/>
    </row>
    <row r="160" spans="11:14">
      <c r="K160" s="7"/>
      <c r="L160" s="7"/>
      <c r="M160" s="5"/>
      <c r="N160" s="9"/>
    </row>
    <row r="161" spans="11:14">
      <c r="K161" s="7"/>
      <c r="L161" s="7"/>
      <c r="M161" s="5"/>
      <c r="N161" s="9"/>
    </row>
    <row r="162" spans="11:14">
      <c r="K162" s="7"/>
      <c r="L162" s="7"/>
      <c r="M162" s="5"/>
      <c r="N162" s="9"/>
    </row>
    <row r="163" spans="11:14">
      <c r="K163" s="7"/>
      <c r="L163" s="7"/>
      <c r="M163" s="5"/>
      <c r="N163" s="9"/>
    </row>
    <row r="164" spans="11:14">
      <c r="K164" s="7"/>
      <c r="L164" s="7"/>
      <c r="M164" s="5"/>
      <c r="N164" s="9"/>
    </row>
    <row r="165" spans="11:14">
      <c r="K165" s="7"/>
      <c r="L165" s="7"/>
      <c r="M165" s="5"/>
      <c r="N165" s="9"/>
    </row>
    <row r="166" spans="11:14">
      <c r="K166" s="7"/>
      <c r="L166" s="7"/>
      <c r="M166" s="5"/>
      <c r="N166" s="9"/>
    </row>
    <row r="167" spans="11:14">
      <c r="K167" s="7"/>
      <c r="L167" s="7"/>
      <c r="M167" s="5"/>
      <c r="N167" s="9"/>
    </row>
    <row r="168" spans="11:14">
      <c r="K168" s="7"/>
      <c r="L168" s="7"/>
      <c r="M168" s="5"/>
      <c r="N168" s="9"/>
    </row>
    <row r="169" spans="11:14">
      <c r="K169" s="7"/>
      <c r="L169" s="7"/>
      <c r="M169" s="5"/>
      <c r="N169" s="9"/>
    </row>
    <row r="170" spans="11:14">
      <c r="K170" s="7"/>
      <c r="L170" s="7"/>
      <c r="M170" s="5"/>
      <c r="N170" s="9"/>
    </row>
    <row r="171" spans="11:14">
      <c r="K171" s="7"/>
      <c r="L171" s="7"/>
      <c r="M171" s="5"/>
      <c r="N171" s="9"/>
    </row>
    <row r="172" spans="11:14">
      <c r="K172" s="7"/>
      <c r="L172" s="7"/>
      <c r="M172" s="5"/>
      <c r="N172" s="9"/>
    </row>
    <row r="173" spans="11:14">
      <c r="K173" s="7"/>
      <c r="L173" s="7"/>
      <c r="M173" s="5"/>
      <c r="N173" s="9"/>
    </row>
    <row r="174" spans="11:14">
      <c r="K174" s="7"/>
      <c r="L174" s="7"/>
      <c r="M174" s="5"/>
      <c r="N174" s="9"/>
    </row>
    <row r="175" spans="11:14">
      <c r="K175" s="7"/>
      <c r="L175" s="7"/>
      <c r="M175" s="5"/>
      <c r="N175" s="9"/>
    </row>
    <row r="176" spans="11:14">
      <c r="K176" s="7"/>
      <c r="L176" s="7"/>
      <c r="M176" s="5"/>
      <c r="N176" s="9"/>
    </row>
    <row r="177" spans="11:14">
      <c r="K177" s="7"/>
      <c r="L177" s="7"/>
      <c r="M177" s="5"/>
      <c r="N177" s="9"/>
    </row>
    <row r="178" spans="11:14">
      <c r="K178" s="7"/>
      <c r="L178" s="7"/>
      <c r="M178" s="5"/>
      <c r="N178" s="9"/>
    </row>
    <row r="179" spans="11:14">
      <c r="K179" s="7"/>
      <c r="L179" s="7"/>
      <c r="M179" s="5"/>
      <c r="N179" s="9"/>
    </row>
    <row r="180" spans="11:14">
      <c r="K180" s="7"/>
      <c r="L180" s="7"/>
      <c r="M180" s="5"/>
      <c r="N180" s="9"/>
    </row>
    <row r="181" spans="11:14">
      <c r="K181" s="7"/>
      <c r="L181" s="7"/>
      <c r="M181" s="5"/>
      <c r="N181" s="9"/>
    </row>
    <row r="182" spans="11:14">
      <c r="K182" s="7"/>
      <c r="L182" s="7"/>
      <c r="M182" s="5"/>
      <c r="N182" s="9"/>
    </row>
    <row r="183" spans="11:14">
      <c r="K183" s="7"/>
      <c r="L183" s="7"/>
      <c r="M183" s="5"/>
      <c r="N183" s="9"/>
    </row>
    <row r="184" spans="11:14">
      <c r="K184" s="7"/>
      <c r="L184" s="7"/>
      <c r="M184" s="5"/>
      <c r="N184" s="9"/>
    </row>
    <row r="185" spans="11:14">
      <c r="K185" s="7"/>
      <c r="L185" s="7"/>
      <c r="M185" s="5"/>
      <c r="N185" s="9"/>
    </row>
    <row r="186" spans="11:14">
      <c r="K186" s="7"/>
      <c r="L186" s="7"/>
      <c r="M186" s="5"/>
      <c r="N186" s="9"/>
    </row>
    <row r="187" spans="11:14">
      <c r="K187" s="7"/>
      <c r="L187" s="7"/>
      <c r="M187" s="5"/>
      <c r="N187" s="9"/>
    </row>
    <row r="188" spans="11:14">
      <c r="K188" s="7"/>
      <c r="L188" s="7"/>
      <c r="M188" s="5"/>
      <c r="N188" s="9"/>
    </row>
    <row r="189" spans="11:14">
      <c r="K189" s="7"/>
      <c r="L189" s="7"/>
      <c r="M189" s="5"/>
      <c r="N189" s="9"/>
    </row>
    <row r="190" spans="11:14">
      <c r="K190" s="7"/>
      <c r="L190" s="7"/>
      <c r="M190" s="5"/>
      <c r="N190" s="9"/>
    </row>
    <row r="191" spans="11:14">
      <c r="K191" s="7"/>
      <c r="L191" s="7"/>
      <c r="M191" s="5"/>
      <c r="N191" s="9"/>
    </row>
    <row r="192" spans="11:14">
      <c r="K192" s="7"/>
      <c r="L192" s="7"/>
      <c r="M192" s="5"/>
      <c r="N192" s="9"/>
    </row>
    <row r="193" spans="11:14">
      <c r="K193" s="7"/>
      <c r="L193" s="7"/>
      <c r="M193" s="5"/>
      <c r="N193" s="9"/>
    </row>
    <row r="194" spans="11:14">
      <c r="K194" s="7"/>
      <c r="L194" s="7"/>
      <c r="M194" s="5"/>
      <c r="N194" s="9"/>
    </row>
    <row r="195" spans="11:14">
      <c r="K195" s="7"/>
      <c r="L195" s="7"/>
      <c r="M195" s="5"/>
      <c r="N195" s="9"/>
    </row>
    <row r="196" spans="11:14">
      <c r="K196" s="7"/>
      <c r="L196" s="7"/>
      <c r="M196" s="5"/>
      <c r="N196" s="9"/>
    </row>
    <row r="197" spans="11:14">
      <c r="K197" s="7"/>
      <c r="L197" s="7"/>
      <c r="M197" s="5"/>
      <c r="N197" s="9"/>
    </row>
    <row r="198" spans="11:14">
      <c r="K198" s="7"/>
      <c r="L198" s="7"/>
      <c r="M198" s="5"/>
      <c r="N198" s="9"/>
    </row>
    <row r="199" spans="11:14">
      <c r="K199" s="7"/>
      <c r="L199" s="7"/>
      <c r="M199" s="5"/>
      <c r="N199" s="9"/>
    </row>
    <row r="200" spans="11:14">
      <c r="K200" s="7"/>
      <c r="L200" s="7"/>
      <c r="M200" s="5"/>
      <c r="N200" s="9"/>
    </row>
    <row r="201" spans="11:14">
      <c r="K201" s="7"/>
      <c r="L201" s="7"/>
      <c r="M201" s="5"/>
      <c r="N201" s="9"/>
    </row>
    <row r="202" spans="11:14">
      <c r="K202" s="7"/>
      <c r="L202" s="7"/>
      <c r="M202" s="5"/>
      <c r="N202" s="9"/>
    </row>
    <row r="203" spans="11:14">
      <c r="K203" s="7"/>
      <c r="L203" s="7"/>
      <c r="M203" s="5"/>
      <c r="N203" s="9"/>
    </row>
    <row r="204" spans="11:14">
      <c r="K204" s="7"/>
      <c r="L204" s="7"/>
      <c r="M204" s="5"/>
      <c r="N204" s="9"/>
    </row>
    <row r="205" spans="11:14">
      <c r="K205" s="7"/>
      <c r="L205" s="7"/>
      <c r="M205" s="5"/>
      <c r="N205" s="9"/>
    </row>
    <row r="206" spans="11:14">
      <c r="K206" s="7"/>
      <c r="L206" s="7"/>
      <c r="M206" s="5"/>
      <c r="N206" s="9"/>
    </row>
    <row r="207" spans="11:14">
      <c r="K207" s="7"/>
      <c r="L207" s="7"/>
      <c r="M207" s="5"/>
      <c r="N207" s="9"/>
    </row>
    <row r="208" spans="11:14">
      <c r="K208" s="7"/>
      <c r="L208" s="7"/>
      <c r="M208" s="5"/>
      <c r="N208" s="9"/>
    </row>
    <row r="209" spans="11:14">
      <c r="K209" s="7"/>
      <c r="L209" s="7"/>
      <c r="M209" s="5"/>
      <c r="N209" s="9"/>
    </row>
    <row r="210" spans="11:14">
      <c r="K210" s="7"/>
      <c r="L210" s="7"/>
      <c r="M210" s="5"/>
      <c r="N210" s="9"/>
    </row>
    <row r="211" spans="11:14">
      <c r="K211" s="7"/>
      <c r="L211" s="7"/>
      <c r="M211" s="5"/>
      <c r="N211" s="9"/>
    </row>
    <row r="212" spans="11:14">
      <c r="K212" s="7"/>
      <c r="L212" s="7"/>
      <c r="M212" s="5"/>
      <c r="N212" s="9"/>
    </row>
    <row r="213" spans="11:14">
      <c r="K213" s="7"/>
      <c r="L213" s="7"/>
      <c r="M213" s="5"/>
      <c r="N213" s="9"/>
    </row>
    <row r="214" spans="11:14">
      <c r="K214" s="7"/>
      <c r="L214" s="7"/>
      <c r="M214" s="5"/>
      <c r="N214" s="9"/>
    </row>
    <row r="215" spans="11:14">
      <c r="K215" s="7"/>
      <c r="L215" s="7"/>
      <c r="M215" s="5"/>
      <c r="N215" s="9"/>
    </row>
    <row r="216" spans="11:14">
      <c r="K216" s="7"/>
      <c r="L216" s="7"/>
      <c r="M216" s="5"/>
      <c r="N216" s="9"/>
    </row>
    <row r="217" spans="11:14">
      <c r="K217" s="7"/>
      <c r="L217" s="7"/>
      <c r="M217" s="5"/>
      <c r="N217" s="9"/>
    </row>
    <row r="218" spans="11:14">
      <c r="K218" s="7"/>
      <c r="L218" s="7"/>
      <c r="M218" s="5"/>
      <c r="N218" s="9"/>
    </row>
    <row r="219" spans="11:14">
      <c r="K219" s="7"/>
      <c r="L219" s="7"/>
      <c r="M219" s="5"/>
      <c r="N219" s="9"/>
    </row>
    <row r="220" spans="11:14">
      <c r="K220" s="7"/>
      <c r="L220" s="7"/>
      <c r="M220" s="5"/>
      <c r="N220" s="9"/>
    </row>
    <row r="221" spans="11:14">
      <c r="K221" s="7"/>
      <c r="L221" s="7"/>
      <c r="M221" s="5"/>
      <c r="N221" s="9"/>
    </row>
    <row r="222" spans="11:14">
      <c r="K222" s="7"/>
      <c r="L222" s="7"/>
      <c r="M222" s="5"/>
      <c r="N222" s="9"/>
    </row>
    <row r="223" spans="11:14">
      <c r="K223" s="7"/>
      <c r="L223" s="7"/>
      <c r="M223" s="5"/>
      <c r="N223" s="9"/>
    </row>
    <row r="224" spans="11:14">
      <c r="K224" s="7"/>
      <c r="L224" s="7"/>
      <c r="M224" s="5"/>
      <c r="N224" s="9"/>
    </row>
    <row r="225" spans="11:14">
      <c r="K225" s="7"/>
      <c r="L225" s="7"/>
      <c r="M225" s="5"/>
      <c r="N225" s="9"/>
    </row>
    <row r="226" spans="11:14">
      <c r="K226" s="7"/>
      <c r="L226" s="7"/>
      <c r="M226" s="5"/>
      <c r="N226" s="9"/>
    </row>
    <row r="227" spans="11:14">
      <c r="K227" s="7"/>
      <c r="L227" s="7"/>
      <c r="M227" s="5"/>
      <c r="N227" s="9"/>
    </row>
    <row r="228" spans="11:14">
      <c r="K228" s="7"/>
      <c r="L228" s="7"/>
      <c r="M228" s="5"/>
      <c r="N228" s="9"/>
    </row>
    <row r="229" spans="11:14">
      <c r="K229" s="7"/>
      <c r="L229" s="7"/>
      <c r="M229" s="5"/>
      <c r="N229" s="9"/>
    </row>
    <row r="230" spans="11:14">
      <c r="K230" s="7"/>
      <c r="L230" s="7"/>
      <c r="M230" s="5"/>
      <c r="N230" s="9"/>
    </row>
    <row r="231" spans="11:14">
      <c r="K231" s="7"/>
      <c r="L231" s="7"/>
      <c r="M231" s="5"/>
      <c r="N231" s="9"/>
    </row>
    <row r="232" spans="11:14">
      <c r="K232" s="7"/>
      <c r="L232" s="7"/>
      <c r="M232" s="5"/>
      <c r="N232" s="9"/>
    </row>
    <row r="233" spans="11:14">
      <c r="K233" s="7"/>
      <c r="L233" s="7"/>
      <c r="M233" s="5"/>
      <c r="N233" s="9"/>
    </row>
    <row r="234" spans="11:14">
      <c r="K234" s="7"/>
      <c r="L234" s="7"/>
      <c r="M234" s="5"/>
      <c r="N234" s="9"/>
    </row>
    <row r="235" spans="11:14">
      <c r="K235" s="7"/>
      <c r="L235" s="7"/>
      <c r="M235" s="5"/>
      <c r="N235" s="9"/>
    </row>
    <row r="236" spans="11:14">
      <c r="K236" s="7"/>
      <c r="L236" s="7"/>
      <c r="M236" s="5"/>
      <c r="N236" s="9"/>
    </row>
    <row r="237" spans="11:14">
      <c r="K237" s="7"/>
      <c r="L237" s="7"/>
      <c r="M237" s="5"/>
      <c r="N237" s="9"/>
    </row>
    <row r="238" spans="11:14">
      <c r="K238" s="7"/>
      <c r="L238" s="7"/>
      <c r="M238" s="5"/>
      <c r="N238" s="9"/>
    </row>
    <row r="239" spans="11:14">
      <c r="K239" s="7"/>
      <c r="L239" s="7"/>
      <c r="M239" s="5"/>
      <c r="N239" s="9"/>
    </row>
    <row r="240" spans="11:14">
      <c r="K240" s="7"/>
      <c r="L240" s="7"/>
      <c r="M240" s="5"/>
      <c r="N240" s="9"/>
    </row>
    <row r="241" spans="11:14">
      <c r="K241" s="7"/>
      <c r="L241" s="7"/>
      <c r="M241" s="5"/>
      <c r="N241" s="9"/>
    </row>
    <row r="242" spans="11:14">
      <c r="K242" s="7"/>
      <c r="L242" s="7"/>
      <c r="M242" s="5"/>
      <c r="N242" s="9"/>
    </row>
    <row r="243" spans="11:14">
      <c r="K243" s="7"/>
      <c r="L243" s="7"/>
      <c r="M243" s="5"/>
      <c r="N243" s="9"/>
    </row>
    <row r="244" spans="11:14">
      <c r="K244" s="7"/>
      <c r="L244" s="7"/>
      <c r="M244" s="5"/>
      <c r="N244" s="9"/>
    </row>
    <row r="245" spans="11:14">
      <c r="K245" s="7"/>
      <c r="L245" s="7"/>
      <c r="M245" s="5"/>
      <c r="N245" s="9"/>
    </row>
    <row r="246" spans="11:14">
      <c r="K246" s="7"/>
      <c r="L246" s="7"/>
      <c r="M246" s="5"/>
      <c r="N246" s="9"/>
    </row>
    <row r="247" spans="11:14">
      <c r="K247" s="7"/>
      <c r="L247" s="7"/>
      <c r="M247" s="5"/>
      <c r="N247" s="9"/>
    </row>
    <row r="248" spans="11:14">
      <c r="K248" s="7"/>
      <c r="L248" s="7"/>
      <c r="M248" s="5"/>
      <c r="N248" s="9"/>
    </row>
    <row r="249" spans="11:14">
      <c r="K249" s="7"/>
      <c r="L249" s="7"/>
      <c r="M249" s="5"/>
      <c r="N249" s="9"/>
    </row>
    <row r="250" spans="11:14">
      <c r="K250" s="7"/>
      <c r="L250" s="7"/>
      <c r="M250" s="5"/>
      <c r="N250" s="9"/>
    </row>
    <row r="251" spans="11:14">
      <c r="K251" s="7"/>
      <c r="L251" s="7"/>
      <c r="M251" s="5"/>
      <c r="N251" s="9"/>
    </row>
    <row r="252" spans="11:14">
      <c r="K252" s="7"/>
      <c r="L252" s="7"/>
      <c r="M252" s="5"/>
      <c r="N252" s="9"/>
    </row>
    <row r="253" spans="11:14">
      <c r="K253" s="7"/>
      <c r="L253" s="7"/>
      <c r="M253" s="5"/>
      <c r="N253" s="9"/>
    </row>
    <row r="254" spans="11:14">
      <c r="K254" s="7"/>
      <c r="L254" s="7"/>
      <c r="M254" s="5"/>
      <c r="N254" s="9"/>
    </row>
    <row r="255" spans="11:14">
      <c r="K255" s="7"/>
      <c r="L255" s="7"/>
      <c r="M255" s="5"/>
      <c r="N255" s="9"/>
    </row>
    <row r="256" spans="11:14">
      <c r="K256" s="7"/>
      <c r="L256" s="7"/>
      <c r="M256" s="5"/>
      <c r="N256" s="9"/>
    </row>
    <row r="257" spans="11:14">
      <c r="K257" s="7"/>
      <c r="L257" s="7"/>
      <c r="M257" s="5"/>
      <c r="N257" s="9"/>
    </row>
    <row r="258" spans="11:14">
      <c r="K258" s="7"/>
      <c r="L258" s="7"/>
      <c r="M258" s="5"/>
      <c r="N258" s="9"/>
    </row>
    <row r="259" spans="11:14">
      <c r="K259" s="7"/>
      <c r="L259" s="7"/>
      <c r="M259" s="5"/>
      <c r="N259" s="9"/>
    </row>
    <row r="260" spans="11:14">
      <c r="K260" s="7"/>
      <c r="L260" s="7"/>
      <c r="M260" s="5"/>
      <c r="N260" s="9"/>
    </row>
    <row r="261" spans="11:14">
      <c r="K261" s="7"/>
      <c r="L261" s="7"/>
      <c r="M261" s="5"/>
      <c r="N261" s="9"/>
    </row>
    <row r="262" spans="11:14">
      <c r="K262" s="7"/>
      <c r="L262" s="7"/>
      <c r="M262" s="5"/>
      <c r="N262" s="9"/>
    </row>
    <row r="263" spans="11:14">
      <c r="K263" s="7"/>
      <c r="L263" s="7"/>
      <c r="M263" s="5"/>
      <c r="N263" s="9"/>
    </row>
    <row r="264" spans="11:14">
      <c r="K264" s="7"/>
      <c r="L264" s="7"/>
      <c r="M264" s="5"/>
      <c r="N264" s="9"/>
    </row>
    <row r="265" spans="11:14">
      <c r="K265" s="7"/>
      <c r="L265" s="7"/>
      <c r="M265" s="5"/>
      <c r="N265" s="9"/>
    </row>
    <row r="266" spans="11:14">
      <c r="K266" s="7"/>
      <c r="L266" s="7"/>
      <c r="M266" s="5"/>
      <c r="N266" s="9"/>
    </row>
    <row r="267" spans="11:14">
      <c r="K267" s="7"/>
      <c r="L267" s="7"/>
      <c r="M267" s="5"/>
      <c r="N267" s="9"/>
    </row>
    <row r="268" spans="11:14">
      <c r="K268" s="7"/>
      <c r="L268" s="7"/>
      <c r="M268" s="5"/>
      <c r="N268" s="9"/>
    </row>
    <row r="269" spans="11:14">
      <c r="K269" s="7"/>
      <c r="L269" s="7"/>
      <c r="M269" s="5"/>
      <c r="N269" s="9"/>
    </row>
    <row r="270" spans="11:14">
      <c r="K270" s="7"/>
      <c r="L270" s="7"/>
      <c r="M270" s="5"/>
      <c r="N270" s="9"/>
    </row>
    <row r="271" spans="11:14">
      <c r="K271" s="7"/>
      <c r="L271" s="7"/>
      <c r="M271" s="5"/>
      <c r="N271" s="9"/>
    </row>
    <row r="272" spans="11:14">
      <c r="K272" s="7"/>
      <c r="L272" s="7"/>
      <c r="M272" s="5"/>
      <c r="N272" s="9"/>
    </row>
    <row r="273" spans="11:14">
      <c r="K273" s="7"/>
      <c r="L273" s="7"/>
      <c r="M273" s="5"/>
      <c r="N273" s="9"/>
    </row>
    <row r="274" spans="11:14">
      <c r="K274" s="7"/>
      <c r="L274" s="7"/>
      <c r="M274" s="5"/>
      <c r="N274" s="9"/>
    </row>
    <row r="275" spans="11:14">
      <c r="K275" s="7"/>
      <c r="L275" s="7"/>
      <c r="M275" s="5"/>
      <c r="N275" s="9"/>
    </row>
    <row r="276" spans="11:14">
      <c r="K276" s="7"/>
      <c r="L276" s="7"/>
      <c r="M276" s="5"/>
      <c r="N276" s="9"/>
    </row>
    <row r="277" spans="11:14">
      <c r="K277" s="7"/>
      <c r="L277" s="7"/>
      <c r="M277" s="5"/>
      <c r="N277" s="9"/>
    </row>
    <row r="278" spans="11:14">
      <c r="K278" s="7"/>
      <c r="L278" s="7"/>
      <c r="M278" s="5"/>
      <c r="N278" s="9"/>
    </row>
    <row r="279" spans="11:14">
      <c r="K279" s="7"/>
      <c r="L279" s="7"/>
      <c r="M279" s="5"/>
      <c r="N279" s="9"/>
    </row>
    <row r="280" spans="11:14">
      <c r="K280" s="7"/>
      <c r="L280" s="7"/>
      <c r="M280" s="5"/>
      <c r="N280" s="9"/>
    </row>
    <row r="281" spans="11:14">
      <c r="K281" s="7"/>
      <c r="L281" s="7"/>
      <c r="M281" s="5"/>
      <c r="N281" s="9"/>
    </row>
    <row r="282" spans="11:14">
      <c r="K282" s="7"/>
      <c r="L282" s="7"/>
      <c r="M282" s="5"/>
      <c r="N282" s="9"/>
    </row>
    <row r="283" spans="11:14">
      <c r="K283" s="7"/>
      <c r="L283" s="7"/>
      <c r="M283" s="5"/>
      <c r="N283" s="9"/>
    </row>
    <row r="284" spans="11:14">
      <c r="K284" s="7"/>
      <c r="L284" s="7"/>
      <c r="M284" s="5"/>
      <c r="N284" s="9"/>
    </row>
    <row r="285" spans="11:14">
      <c r="K285" s="7"/>
      <c r="L285" s="7"/>
      <c r="M285" s="5"/>
      <c r="N285" s="9"/>
    </row>
    <row r="286" spans="11:14">
      <c r="K286" s="7"/>
      <c r="L286" s="7"/>
      <c r="M286" s="5"/>
      <c r="N286" s="9"/>
    </row>
    <row r="287" spans="11:14">
      <c r="K287" s="7"/>
      <c r="L287" s="7"/>
      <c r="M287" s="5"/>
      <c r="N287" s="9"/>
    </row>
    <row r="288" spans="11:14">
      <c r="K288" s="7"/>
      <c r="L288" s="7"/>
      <c r="M288" s="5"/>
      <c r="N288" s="9"/>
    </row>
    <row r="289" spans="11:14">
      <c r="K289" s="7"/>
      <c r="L289" s="7"/>
      <c r="M289" s="5"/>
      <c r="N289" s="9"/>
    </row>
    <row r="290" spans="11:14">
      <c r="K290" s="7"/>
      <c r="L290" s="7"/>
      <c r="M290" s="5"/>
      <c r="N290" s="9"/>
    </row>
    <row r="291" spans="11:14">
      <c r="K291" s="7"/>
      <c r="L291" s="7"/>
      <c r="M291" s="5"/>
      <c r="N291" s="9"/>
    </row>
    <row r="292" spans="11:14">
      <c r="K292" s="7"/>
      <c r="L292" s="7"/>
      <c r="M292" s="5"/>
      <c r="N292" s="9"/>
    </row>
    <row r="293" spans="11:14">
      <c r="K293" s="7"/>
      <c r="L293" s="7"/>
      <c r="M293" s="5"/>
      <c r="N293" s="9"/>
    </row>
    <row r="294" spans="11:14">
      <c r="K294" s="7"/>
      <c r="L294" s="7"/>
      <c r="M294" s="5"/>
      <c r="N294" s="9"/>
    </row>
    <row r="295" spans="11:14">
      <c r="K295" s="7"/>
      <c r="L295" s="7"/>
      <c r="M295" s="5"/>
      <c r="N295" s="9"/>
    </row>
    <row r="296" spans="11:14">
      <c r="K296" s="7"/>
      <c r="L296" s="7"/>
      <c r="M296" s="5"/>
      <c r="N296" s="9"/>
    </row>
    <row r="297" spans="11:14">
      <c r="K297" s="7"/>
      <c r="L297" s="7"/>
      <c r="M297" s="5"/>
      <c r="N297" s="9"/>
    </row>
    <row r="298" spans="11:14">
      <c r="K298" s="7"/>
      <c r="L298" s="7"/>
      <c r="M298" s="5"/>
      <c r="N298" s="9"/>
    </row>
    <row r="299" spans="11:14">
      <c r="K299" s="7"/>
      <c r="L299" s="7"/>
      <c r="M299" s="5"/>
      <c r="N299" s="9"/>
    </row>
    <row r="300" spans="11:14">
      <c r="K300" s="7"/>
      <c r="L300" s="7"/>
      <c r="M300" s="5"/>
      <c r="N300" s="9"/>
    </row>
    <row r="301" spans="11:14">
      <c r="K301" s="7"/>
      <c r="L301" s="7"/>
      <c r="M301" s="5"/>
      <c r="N301" s="9"/>
    </row>
    <row r="302" spans="11:14">
      <c r="K302" s="7"/>
      <c r="L302" s="7"/>
      <c r="M302" s="5"/>
      <c r="N302" s="9"/>
    </row>
    <row r="303" spans="11:14">
      <c r="K303" s="7"/>
      <c r="L303" s="7"/>
      <c r="M303" s="5"/>
      <c r="N303" s="9"/>
    </row>
    <row r="304" spans="11:14">
      <c r="K304" s="7"/>
      <c r="L304" s="7"/>
      <c r="M304" s="5"/>
      <c r="N304" s="9"/>
    </row>
    <row r="305" spans="11:14">
      <c r="K305" s="7"/>
      <c r="L305" s="7"/>
      <c r="M305" s="5"/>
      <c r="N305" s="9"/>
    </row>
    <row r="306" spans="11:14">
      <c r="K306" s="7"/>
      <c r="L306" s="7"/>
      <c r="M306" s="5"/>
      <c r="N306" s="9"/>
    </row>
    <row r="307" spans="11:14">
      <c r="K307" s="7"/>
      <c r="L307" s="7"/>
      <c r="M307" s="5"/>
      <c r="N307" s="9"/>
    </row>
    <row r="308" spans="11:14">
      <c r="K308" s="7"/>
      <c r="L308" s="7"/>
      <c r="M308" s="5"/>
      <c r="N308" s="9"/>
    </row>
    <row r="309" spans="11:14">
      <c r="K309" s="7"/>
      <c r="L309" s="7"/>
      <c r="M309" s="5"/>
      <c r="N309" s="9"/>
    </row>
    <row r="310" spans="11:14">
      <c r="K310" s="7"/>
      <c r="L310" s="7"/>
      <c r="M310" s="5"/>
      <c r="N310" s="9"/>
    </row>
    <row r="311" spans="11:14">
      <c r="K311" s="7"/>
      <c r="L311" s="7"/>
      <c r="M311" s="5"/>
      <c r="N311" s="9"/>
    </row>
    <row r="312" spans="11:14">
      <c r="K312" s="7"/>
      <c r="L312" s="7"/>
      <c r="M312" s="5"/>
      <c r="N312" s="9"/>
    </row>
    <row r="313" spans="11:14">
      <c r="K313" s="7"/>
      <c r="L313" s="7"/>
      <c r="M313" s="5"/>
      <c r="N313" s="9"/>
    </row>
    <row r="314" spans="11:14">
      <c r="K314" s="7"/>
      <c r="L314" s="7"/>
      <c r="M314" s="5"/>
      <c r="N314" s="9"/>
    </row>
    <row r="315" spans="11:14">
      <c r="K315" s="7"/>
      <c r="L315" s="7"/>
      <c r="M315" s="5"/>
      <c r="N315" s="9"/>
    </row>
    <row r="316" spans="11:14">
      <c r="K316" s="7"/>
      <c r="L316" s="7"/>
      <c r="M316" s="5"/>
      <c r="N316" s="9"/>
    </row>
    <row r="317" spans="11:14">
      <c r="K317" s="7"/>
      <c r="L317" s="7"/>
      <c r="M317" s="5"/>
      <c r="N317" s="9"/>
    </row>
    <row r="318" spans="11:14">
      <c r="K318" s="7"/>
      <c r="L318" s="7"/>
      <c r="M318" s="5"/>
      <c r="N318" s="9"/>
    </row>
    <row r="319" spans="11:14">
      <c r="K319" s="7"/>
      <c r="L319" s="7"/>
      <c r="M319" s="5"/>
      <c r="N319" s="9"/>
    </row>
    <row r="320" spans="11:14">
      <c r="K320" s="7"/>
      <c r="L320" s="7"/>
      <c r="M320" s="5"/>
      <c r="N320" s="9"/>
    </row>
    <row r="321" spans="11:14">
      <c r="K321" s="7"/>
      <c r="L321" s="7"/>
      <c r="M321" s="5"/>
      <c r="N321" s="9"/>
    </row>
    <row r="322" spans="11:14">
      <c r="K322" s="7"/>
      <c r="L322" s="7"/>
      <c r="M322" s="5"/>
      <c r="N322" s="9"/>
    </row>
    <row r="323" spans="11:14">
      <c r="K323" s="7"/>
      <c r="L323" s="7"/>
      <c r="M323" s="5"/>
      <c r="N323" s="9"/>
    </row>
    <row r="324" spans="11:14">
      <c r="K324" s="7"/>
      <c r="L324" s="7"/>
      <c r="M324" s="5"/>
      <c r="N324" s="9"/>
    </row>
    <row r="325" spans="11:14">
      <c r="K325" s="7"/>
      <c r="L325" s="7"/>
      <c r="M325" s="5"/>
      <c r="N325" s="9"/>
    </row>
    <row r="326" spans="11:14">
      <c r="K326" s="7"/>
      <c r="L326" s="7"/>
      <c r="M326" s="5"/>
      <c r="N326" s="9"/>
    </row>
    <row r="327" spans="11:14">
      <c r="K327" s="7"/>
      <c r="L327" s="7"/>
      <c r="M327" s="5"/>
      <c r="N327" s="9"/>
    </row>
    <row r="328" spans="11:14">
      <c r="K328" s="7"/>
      <c r="L328" s="7"/>
      <c r="M328" s="5"/>
      <c r="N328" s="9"/>
    </row>
    <row r="329" spans="11:14">
      <c r="K329" s="7"/>
      <c r="L329" s="7"/>
      <c r="M329" s="5"/>
      <c r="N329" s="9"/>
    </row>
    <row r="330" spans="11:14">
      <c r="K330" s="7"/>
      <c r="L330" s="7"/>
      <c r="M330" s="5"/>
      <c r="N330" s="9"/>
    </row>
    <row r="331" spans="11:14">
      <c r="K331" s="7"/>
      <c r="L331" s="7"/>
      <c r="M331" s="5"/>
      <c r="N331" s="9"/>
    </row>
    <row r="332" spans="11:14">
      <c r="K332" s="7"/>
      <c r="L332" s="7"/>
      <c r="M332" s="5"/>
      <c r="N332" s="9"/>
    </row>
    <row r="333" spans="11:14">
      <c r="K333" s="7"/>
      <c r="L333" s="7"/>
      <c r="M333" s="5"/>
      <c r="N333" s="9"/>
    </row>
    <row r="334" spans="11:14">
      <c r="K334" s="7"/>
      <c r="L334" s="7"/>
      <c r="M334" s="5"/>
      <c r="N334" s="9"/>
    </row>
    <row r="335" spans="11:14">
      <c r="K335" s="7"/>
      <c r="L335" s="7"/>
      <c r="M335" s="5"/>
      <c r="N335" s="9"/>
    </row>
    <row r="336" spans="11:14">
      <c r="K336" s="7"/>
      <c r="L336" s="7"/>
      <c r="M336" s="5"/>
      <c r="N336" s="9"/>
    </row>
    <row r="337" spans="11:14">
      <c r="K337" s="7"/>
      <c r="L337" s="7"/>
      <c r="M337" s="5"/>
      <c r="N337" s="9"/>
    </row>
    <row r="338" spans="11:14">
      <c r="K338" s="7"/>
      <c r="L338" s="7"/>
      <c r="M338" s="5"/>
      <c r="N338" s="9"/>
    </row>
    <row r="339" spans="11:14">
      <c r="K339" s="7"/>
      <c r="L339" s="7"/>
      <c r="M339" s="5"/>
      <c r="N339" s="9"/>
    </row>
    <row r="340" spans="11:14">
      <c r="K340" s="7"/>
      <c r="L340" s="7"/>
      <c r="M340" s="5"/>
      <c r="N340" s="9"/>
    </row>
    <row r="341" spans="11:14">
      <c r="K341" s="7"/>
      <c r="L341" s="7"/>
      <c r="M341" s="5"/>
      <c r="N341" s="9"/>
    </row>
    <row r="342" spans="11:14">
      <c r="K342" s="7"/>
      <c r="L342" s="7"/>
      <c r="M342" s="5"/>
      <c r="N342" s="9"/>
    </row>
    <row r="343" spans="11:14">
      <c r="K343" s="7"/>
      <c r="L343" s="7"/>
      <c r="M343" s="5"/>
      <c r="N343" s="9"/>
    </row>
    <row r="344" spans="11:14">
      <c r="K344" s="7"/>
      <c r="L344" s="7"/>
      <c r="M344" s="5"/>
      <c r="N344" s="9"/>
    </row>
    <row r="345" spans="11:14">
      <c r="K345" s="7"/>
      <c r="L345" s="7"/>
      <c r="M345" s="5"/>
      <c r="N345" s="9"/>
    </row>
    <row r="346" spans="11:14">
      <c r="K346" s="7"/>
      <c r="L346" s="7"/>
      <c r="M346" s="5"/>
      <c r="N346" s="9"/>
    </row>
    <row r="347" spans="11:14">
      <c r="K347" s="7"/>
      <c r="L347" s="7"/>
      <c r="M347" s="5"/>
      <c r="N347" s="9"/>
    </row>
    <row r="348" spans="11:14">
      <c r="K348" s="7"/>
      <c r="L348" s="7"/>
      <c r="M348" s="5"/>
      <c r="N348" s="9"/>
    </row>
    <row r="349" spans="11:14">
      <c r="K349" s="7"/>
      <c r="L349" s="7"/>
      <c r="M349" s="5"/>
      <c r="N349" s="9"/>
    </row>
    <row r="350" spans="11:14">
      <c r="K350" s="7"/>
      <c r="L350" s="7"/>
      <c r="M350" s="5"/>
      <c r="N350" s="9"/>
    </row>
    <row r="351" spans="11:14">
      <c r="K351" s="7"/>
      <c r="L351" s="7"/>
      <c r="M351" s="5"/>
      <c r="N351" s="9"/>
    </row>
    <row r="352" spans="11:14">
      <c r="K352" s="7"/>
      <c r="L352" s="7"/>
      <c r="M352" s="5"/>
      <c r="N352" s="9"/>
    </row>
    <row r="353" spans="11:14">
      <c r="K353" s="7"/>
      <c r="L353" s="7"/>
      <c r="M353" s="5"/>
      <c r="N353" s="9"/>
    </row>
    <row r="354" spans="11:14">
      <c r="K354" s="7"/>
      <c r="L354" s="7"/>
      <c r="M354" s="5"/>
      <c r="N354" s="9"/>
    </row>
    <row r="355" spans="11:14">
      <c r="K355" s="7"/>
      <c r="L355" s="7"/>
      <c r="M355" s="5"/>
      <c r="N355" s="9"/>
    </row>
    <row r="356" spans="11:14">
      <c r="K356" s="7"/>
      <c r="L356" s="7"/>
      <c r="M356" s="5"/>
      <c r="N356" s="9"/>
    </row>
    <row r="357" spans="11:14">
      <c r="K357" s="7"/>
      <c r="L357" s="7"/>
      <c r="M357" s="5"/>
      <c r="N357" s="9"/>
    </row>
    <row r="358" spans="11:14">
      <c r="K358" s="7"/>
      <c r="L358" s="7"/>
      <c r="M358" s="5"/>
      <c r="N358" s="9"/>
    </row>
    <row r="359" spans="11:14">
      <c r="K359" s="7"/>
      <c r="L359" s="7"/>
      <c r="M359" s="5"/>
      <c r="N359" s="9"/>
    </row>
    <row r="360" spans="11:14">
      <c r="K360" s="7"/>
      <c r="L360" s="7"/>
      <c r="M360" s="5"/>
      <c r="N360" s="9"/>
    </row>
    <row r="361" spans="11:14">
      <c r="K361" s="7"/>
      <c r="L361" s="7"/>
      <c r="M361" s="5"/>
      <c r="N361" s="9"/>
    </row>
    <row r="362" spans="11:14">
      <c r="K362" s="7"/>
      <c r="L362" s="7"/>
      <c r="M362" s="5"/>
      <c r="N362" s="9"/>
    </row>
    <row r="363" spans="11:14">
      <c r="K363" s="7"/>
      <c r="L363" s="7"/>
      <c r="M363" s="5"/>
      <c r="N363" s="9"/>
    </row>
    <row r="364" spans="11:14">
      <c r="K364" s="7"/>
      <c r="L364" s="7"/>
      <c r="M364" s="5"/>
      <c r="N364" s="9"/>
    </row>
    <row r="365" spans="11:14">
      <c r="K365" s="7"/>
      <c r="L365" s="7"/>
      <c r="M365" s="5"/>
      <c r="N365" s="9"/>
    </row>
    <row r="366" spans="11:14">
      <c r="K366" s="7"/>
      <c r="L366" s="7"/>
      <c r="M366" s="5"/>
      <c r="N366" s="9"/>
    </row>
    <row r="367" spans="11:14">
      <c r="K367" s="7"/>
      <c r="L367" s="7"/>
      <c r="M367" s="5"/>
      <c r="N367" s="9"/>
    </row>
    <row r="368" spans="11:14">
      <c r="K368" s="7"/>
      <c r="L368" s="7"/>
      <c r="M368" s="5"/>
      <c r="N368" s="9"/>
    </row>
    <row r="369" spans="11:14">
      <c r="K369" s="7"/>
      <c r="L369" s="7"/>
      <c r="M369" s="5"/>
      <c r="N369" s="9"/>
    </row>
    <row r="370" spans="11:14">
      <c r="K370" s="7"/>
      <c r="L370" s="7"/>
      <c r="M370" s="5"/>
      <c r="N370" s="9"/>
    </row>
    <row r="371" spans="11:14">
      <c r="K371" s="7"/>
      <c r="L371" s="7"/>
      <c r="M371" s="5"/>
      <c r="N371" s="9"/>
    </row>
    <row r="372" spans="11:14">
      <c r="K372" s="7"/>
      <c r="L372" s="7"/>
      <c r="M372" s="5"/>
      <c r="N372" s="9"/>
    </row>
    <row r="373" spans="11:14">
      <c r="K373" s="7"/>
      <c r="L373" s="7"/>
      <c r="M373" s="5"/>
      <c r="N373" s="9"/>
    </row>
    <row r="374" spans="11:14">
      <c r="K374" s="7"/>
      <c r="L374" s="7"/>
      <c r="M374" s="5"/>
      <c r="N374" s="9"/>
    </row>
    <row r="375" spans="11:14">
      <c r="K375" s="7"/>
      <c r="L375" s="7"/>
      <c r="M375" s="5"/>
      <c r="N375" s="9"/>
    </row>
    <row r="376" spans="11:14">
      <c r="K376" s="7"/>
      <c r="L376" s="7"/>
      <c r="M376" s="5"/>
      <c r="N376" s="9"/>
    </row>
    <row r="377" spans="11:14">
      <c r="K377" s="7"/>
      <c r="L377" s="7"/>
      <c r="M377" s="5"/>
      <c r="N377" s="9"/>
    </row>
    <row r="378" spans="11:14">
      <c r="K378" s="7"/>
      <c r="L378" s="7"/>
      <c r="M378" s="5"/>
      <c r="N378" s="9"/>
    </row>
    <row r="379" spans="11:14">
      <c r="K379" s="7"/>
      <c r="L379" s="7"/>
      <c r="M379" s="5"/>
      <c r="N379" s="9"/>
    </row>
    <row r="380" spans="11:14">
      <c r="K380" s="7"/>
      <c r="L380" s="7"/>
      <c r="M380" s="5"/>
      <c r="N380" s="9"/>
    </row>
    <row r="381" spans="11:14">
      <c r="K381" s="7"/>
      <c r="L381" s="7"/>
      <c r="M381" s="5"/>
      <c r="N381" s="9"/>
    </row>
    <row r="382" spans="11:14">
      <c r="K382" s="7"/>
      <c r="L382" s="7"/>
      <c r="M382" s="5"/>
      <c r="N382" s="9"/>
    </row>
    <row r="383" spans="11:14">
      <c r="K383" s="7"/>
      <c r="L383" s="7"/>
      <c r="M383" s="5"/>
      <c r="N383" s="9"/>
    </row>
    <row r="384" spans="11:14">
      <c r="K384" s="7"/>
      <c r="L384" s="7"/>
      <c r="M384" s="5"/>
      <c r="N384" s="9"/>
    </row>
    <row r="385" spans="11:14">
      <c r="K385" s="7"/>
      <c r="L385" s="7"/>
      <c r="M385" s="5"/>
      <c r="N385" s="9"/>
    </row>
    <row r="386" spans="11:14">
      <c r="K386" s="7"/>
      <c r="L386" s="7"/>
      <c r="M386" s="5"/>
      <c r="N386" s="9"/>
    </row>
    <row r="387" spans="11:14">
      <c r="K387" s="7"/>
      <c r="L387" s="7"/>
      <c r="M387" s="5"/>
      <c r="N387" s="9"/>
    </row>
    <row r="388" spans="11:14">
      <c r="K388" s="7"/>
      <c r="L388" s="7"/>
      <c r="M388" s="5"/>
      <c r="N388" s="9"/>
    </row>
    <row r="389" spans="11:14">
      <c r="K389" s="7"/>
      <c r="L389" s="7"/>
      <c r="M389" s="5"/>
      <c r="N389" s="9"/>
    </row>
    <row r="390" spans="11:14">
      <c r="K390" s="7"/>
      <c r="L390" s="7"/>
      <c r="M390" s="5"/>
      <c r="N390" s="9"/>
    </row>
    <row r="391" spans="11:14">
      <c r="K391" s="7"/>
      <c r="L391" s="7"/>
      <c r="M391" s="5"/>
      <c r="N391" s="9"/>
    </row>
    <row r="392" spans="11:14">
      <c r="K392" s="7"/>
      <c r="L392" s="7"/>
      <c r="M392" s="5"/>
      <c r="N392" s="9"/>
    </row>
    <row r="393" spans="11:14">
      <c r="K393" s="7"/>
      <c r="L393" s="7"/>
      <c r="M393" s="5"/>
      <c r="N393" s="9"/>
    </row>
    <row r="394" spans="11:14">
      <c r="K394" s="7"/>
      <c r="L394" s="7"/>
      <c r="M394" s="5"/>
      <c r="N394" s="9"/>
    </row>
    <row r="395" spans="11:14">
      <c r="K395" s="7"/>
      <c r="L395" s="7"/>
      <c r="M395" s="5"/>
      <c r="N395" s="9"/>
    </row>
    <row r="396" spans="11:14">
      <c r="K396" s="7"/>
      <c r="L396" s="7"/>
      <c r="M396" s="5"/>
      <c r="N396" s="9"/>
    </row>
    <row r="397" spans="11:14">
      <c r="K397" s="7"/>
      <c r="L397" s="7"/>
      <c r="M397" s="5"/>
      <c r="N397" s="9"/>
    </row>
    <row r="398" spans="11:14">
      <c r="K398" s="7"/>
      <c r="L398" s="7"/>
      <c r="M398" s="5"/>
      <c r="N398" s="9"/>
    </row>
    <row r="399" spans="11:14">
      <c r="K399" s="7"/>
      <c r="L399" s="7"/>
      <c r="M399" s="5"/>
      <c r="N399" s="9"/>
    </row>
    <row r="400" spans="11:14">
      <c r="K400" s="7"/>
      <c r="L400" s="7"/>
      <c r="M400" s="5"/>
      <c r="N400" s="9"/>
    </row>
    <row r="401" spans="11:14">
      <c r="K401" s="7"/>
      <c r="L401" s="7"/>
      <c r="M401" s="5"/>
      <c r="N401" s="9"/>
    </row>
    <row r="402" spans="11:14">
      <c r="K402" s="7"/>
      <c r="L402" s="7"/>
      <c r="M402" s="5"/>
      <c r="N402" s="9"/>
    </row>
    <row r="403" spans="11:14">
      <c r="K403" s="7"/>
      <c r="L403" s="7"/>
      <c r="M403" s="5"/>
      <c r="N403" s="9"/>
    </row>
    <row r="404" spans="11:14">
      <c r="K404" s="7"/>
      <c r="L404" s="7"/>
      <c r="M404" s="5"/>
      <c r="N404" s="9"/>
    </row>
    <row r="405" spans="11:14">
      <c r="K405" s="7"/>
      <c r="L405" s="7"/>
      <c r="M405" s="5"/>
      <c r="N405" s="9"/>
    </row>
    <row r="406" spans="11:14">
      <c r="K406" s="7"/>
      <c r="L406" s="7"/>
      <c r="M406" s="5"/>
      <c r="N406" s="9"/>
    </row>
    <row r="407" spans="11:14">
      <c r="K407" s="7"/>
      <c r="L407" s="7"/>
      <c r="M407" s="5"/>
      <c r="N407" s="9"/>
    </row>
    <row r="408" spans="11:14">
      <c r="K408" s="7"/>
      <c r="L408" s="7"/>
      <c r="M408" s="5"/>
      <c r="N408" s="9"/>
    </row>
    <row r="409" spans="11:14">
      <c r="K409" s="7"/>
      <c r="L409" s="7"/>
      <c r="M409" s="5"/>
      <c r="N409" s="9"/>
    </row>
    <row r="410" spans="11:14">
      <c r="K410" s="7"/>
      <c r="L410" s="7"/>
      <c r="M410" s="5"/>
      <c r="N410" s="9"/>
    </row>
    <row r="411" spans="11:14">
      <c r="K411" s="7"/>
      <c r="L411" s="7"/>
      <c r="M411" s="5"/>
      <c r="N411" s="9"/>
    </row>
    <row r="412" spans="11:14">
      <c r="K412" s="7"/>
      <c r="L412" s="7"/>
      <c r="M412" s="5"/>
      <c r="N412" s="9"/>
    </row>
    <row r="413" spans="11:14">
      <c r="K413" s="7"/>
      <c r="L413" s="7"/>
      <c r="M413" s="5"/>
      <c r="N413" s="9"/>
    </row>
    <row r="414" spans="11:14">
      <c r="K414" s="7"/>
      <c r="L414" s="7"/>
      <c r="M414" s="5"/>
      <c r="N414" s="9"/>
    </row>
    <row r="415" spans="11:14">
      <c r="K415" s="7"/>
      <c r="L415" s="7"/>
      <c r="M415" s="5"/>
      <c r="N415" s="9"/>
    </row>
    <row r="416" spans="11:14">
      <c r="K416" s="7"/>
      <c r="L416" s="7"/>
      <c r="M416" s="5"/>
      <c r="N416" s="9"/>
    </row>
    <row r="417" spans="11:14">
      <c r="K417" s="7"/>
      <c r="L417" s="7"/>
      <c r="M417" s="5"/>
      <c r="N417" s="9"/>
    </row>
    <row r="418" spans="11:14">
      <c r="K418" s="7"/>
      <c r="L418" s="7"/>
      <c r="M418" s="5"/>
      <c r="N418" s="9"/>
    </row>
    <row r="419" spans="11:14">
      <c r="K419" s="7"/>
      <c r="L419" s="7"/>
      <c r="M419" s="5"/>
      <c r="N419" s="9"/>
    </row>
    <row r="420" spans="11:14">
      <c r="K420" s="7"/>
      <c r="L420" s="7"/>
      <c r="M420" s="5"/>
      <c r="N420" s="9"/>
    </row>
    <row r="421" spans="11:14">
      <c r="K421" s="7"/>
      <c r="L421" s="7"/>
      <c r="M421" s="5"/>
      <c r="N421" s="9"/>
    </row>
    <row r="422" spans="11:14">
      <c r="K422" s="7"/>
      <c r="L422" s="7"/>
      <c r="M422" s="5"/>
      <c r="N422" s="9"/>
    </row>
    <row r="423" spans="11:14">
      <c r="K423" s="7"/>
      <c r="L423" s="7"/>
      <c r="M423" s="5"/>
      <c r="N423" s="9"/>
    </row>
    <row r="424" spans="11:14">
      <c r="K424" s="7"/>
      <c r="L424" s="7"/>
      <c r="M424" s="5"/>
      <c r="N424" s="9"/>
    </row>
    <row r="425" spans="11:14">
      <c r="K425" s="7"/>
      <c r="L425" s="7"/>
      <c r="M425" s="5"/>
      <c r="N425" s="9"/>
    </row>
    <row r="426" spans="11:14">
      <c r="K426" s="7"/>
      <c r="L426" s="7"/>
      <c r="M426" s="5"/>
      <c r="N426" s="9"/>
    </row>
    <row r="427" spans="11:14">
      <c r="K427" s="7"/>
      <c r="L427" s="7"/>
      <c r="M427" s="5"/>
      <c r="N427" s="9"/>
    </row>
    <row r="428" spans="11:14">
      <c r="K428" s="7"/>
      <c r="L428" s="7"/>
      <c r="M428" s="5"/>
      <c r="N428" s="9"/>
    </row>
    <row r="429" spans="11:14">
      <c r="K429" s="7"/>
      <c r="L429" s="7"/>
      <c r="M429" s="5"/>
      <c r="N429" s="9"/>
    </row>
    <row r="430" spans="11:14">
      <c r="K430" s="7"/>
      <c r="L430" s="7"/>
      <c r="M430" s="5"/>
      <c r="N430" s="9"/>
    </row>
    <row r="431" spans="11:14">
      <c r="K431" s="7"/>
      <c r="L431" s="7"/>
      <c r="M431" s="5"/>
      <c r="N431" s="9"/>
    </row>
    <row r="432" spans="11:14">
      <c r="K432" s="7"/>
      <c r="L432" s="7"/>
      <c r="M432" s="5"/>
      <c r="N432" s="9"/>
    </row>
    <row r="433" spans="11:14">
      <c r="K433" s="7"/>
      <c r="L433" s="7"/>
      <c r="M433" s="5"/>
      <c r="N433" s="9"/>
    </row>
    <row r="434" spans="11:14">
      <c r="K434" s="7"/>
      <c r="L434" s="7"/>
      <c r="M434" s="5"/>
      <c r="N434" s="9"/>
    </row>
    <row r="435" spans="11:14">
      <c r="K435" s="7"/>
      <c r="L435" s="7"/>
      <c r="M435" s="5"/>
      <c r="N435" s="9"/>
    </row>
    <row r="436" spans="11:14">
      <c r="K436" s="7"/>
      <c r="L436" s="7"/>
      <c r="M436" s="5"/>
      <c r="N436" s="9"/>
    </row>
    <row r="437" spans="11:14">
      <c r="K437" s="7"/>
      <c r="L437" s="7"/>
      <c r="M437" s="5"/>
      <c r="N437" s="9"/>
    </row>
    <row r="438" spans="11:14">
      <c r="K438" s="7"/>
      <c r="L438" s="7"/>
      <c r="M438" s="5"/>
      <c r="N438" s="9"/>
    </row>
    <row r="439" spans="11:14">
      <c r="K439" s="7"/>
      <c r="L439" s="7"/>
      <c r="M439" s="5"/>
      <c r="N439" s="9"/>
    </row>
    <row r="440" spans="11:14">
      <c r="K440" s="7"/>
      <c r="L440" s="7"/>
      <c r="M440" s="5"/>
      <c r="N440" s="9"/>
    </row>
    <row r="441" spans="11:14">
      <c r="K441" s="7"/>
      <c r="L441" s="7"/>
      <c r="M441" s="5"/>
      <c r="N441" s="9"/>
    </row>
    <row r="442" spans="11:14">
      <c r="K442" s="7"/>
      <c r="L442" s="7"/>
      <c r="M442" s="5"/>
      <c r="N442" s="9"/>
    </row>
    <row r="443" spans="11:14">
      <c r="K443" s="7"/>
      <c r="L443" s="7"/>
      <c r="M443" s="5"/>
      <c r="N443" s="9"/>
    </row>
    <row r="444" spans="11:14">
      <c r="K444" s="7"/>
      <c r="L444" s="7"/>
      <c r="M444" s="5"/>
      <c r="N444" s="9"/>
    </row>
    <row r="445" spans="11:14">
      <c r="K445" s="7"/>
      <c r="L445" s="7"/>
      <c r="M445" s="5"/>
      <c r="N445" s="9"/>
    </row>
    <row r="446" spans="11:14">
      <c r="K446" s="7"/>
      <c r="L446" s="7"/>
      <c r="M446" s="5"/>
      <c r="N446" s="9"/>
    </row>
    <row r="447" spans="11:14">
      <c r="K447" s="7"/>
      <c r="L447" s="7"/>
      <c r="M447" s="5"/>
      <c r="N447" s="9"/>
    </row>
    <row r="448" spans="11:14">
      <c r="K448" s="7"/>
      <c r="L448" s="7"/>
      <c r="M448" s="5"/>
      <c r="N448" s="9"/>
    </row>
    <row r="449" spans="11:14">
      <c r="K449" s="7"/>
      <c r="L449" s="7"/>
      <c r="M449" s="5"/>
      <c r="N449" s="9"/>
    </row>
    <row r="450" spans="11:14">
      <c r="K450" s="7"/>
      <c r="L450" s="7"/>
      <c r="M450" s="5"/>
      <c r="N450" s="9"/>
    </row>
    <row r="451" spans="11:14">
      <c r="K451" s="7"/>
      <c r="L451" s="7"/>
      <c r="M451" s="5"/>
      <c r="N451" s="9"/>
    </row>
    <row r="452" spans="11:14">
      <c r="K452" s="7"/>
      <c r="L452" s="7"/>
      <c r="M452" s="5"/>
      <c r="N452" s="9"/>
    </row>
    <row r="453" spans="11:14">
      <c r="K453" s="7"/>
      <c r="L453" s="7"/>
      <c r="M453" s="5"/>
      <c r="N453" s="9"/>
    </row>
    <row r="454" spans="11:14">
      <c r="K454" s="7"/>
      <c r="L454" s="7"/>
      <c r="M454" s="5"/>
      <c r="N454" s="9"/>
    </row>
    <row r="455" spans="11:14">
      <c r="K455" s="7"/>
      <c r="L455" s="7"/>
      <c r="M455" s="5"/>
      <c r="N455" s="9"/>
    </row>
    <row r="456" spans="11:14">
      <c r="K456" s="7"/>
      <c r="L456" s="7"/>
      <c r="M456" s="5"/>
      <c r="N456" s="9"/>
    </row>
    <row r="457" spans="11:14">
      <c r="K457" s="7"/>
      <c r="L457" s="7"/>
      <c r="M457" s="5"/>
      <c r="N457" s="9"/>
    </row>
    <row r="458" spans="11:14">
      <c r="K458" s="7"/>
      <c r="L458" s="7"/>
      <c r="M458" s="5"/>
      <c r="N458" s="9"/>
    </row>
    <row r="459" spans="11:14">
      <c r="K459" s="7"/>
      <c r="L459" s="7"/>
      <c r="M459" s="5"/>
      <c r="N459" s="9"/>
    </row>
  </sheetData>
  <autoFilter ref="A1:M49" xr:uid="{3C51353A-655D-4078-9B40-666A562FD14B}"/>
  <phoneticPr fontId="1" type="noConversion"/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8E945-92A7-4171-88D5-D2ADB94DECB0}">
  <dimension ref="A1:N22"/>
  <sheetViews>
    <sheetView workbookViewId="0">
      <pane xSplit="3" ySplit="1" topLeftCell="K2" activePane="bottomRight" state="frozen"/>
      <selection pane="topRight" activeCell="D1" sqref="D1"/>
      <selection pane="bottomLeft" activeCell="A2" sqref="A2"/>
      <selection pane="bottomRight" activeCell="K28" sqref="K28"/>
    </sheetView>
  </sheetViews>
  <sheetFormatPr defaultColWidth="9" defaultRowHeight="14.4"/>
  <cols>
    <col min="1" max="1" width="26.77734375" style="4" customWidth="1"/>
    <col min="2" max="2" width="8.6640625" style="4" customWidth="1"/>
    <col min="3" max="3" width="8.21875" style="4" bestFit="1" customWidth="1"/>
    <col min="4" max="4" width="9.21875" style="4" bestFit="1" customWidth="1"/>
    <col min="5" max="5" width="23.88671875" style="4" bestFit="1" customWidth="1"/>
    <col min="6" max="6" width="27.33203125" style="4" bestFit="1" customWidth="1"/>
    <col min="7" max="7" width="25.44140625" style="4" bestFit="1" customWidth="1"/>
    <col min="8" max="8" width="13.44140625" style="4" bestFit="1" customWidth="1"/>
    <col min="9" max="9" width="24.21875" style="4" bestFit="1" customWidth="1"/>
    <col min="10" max="10" width="20.44140625" style="4" bestFit="1" customWidth="1"/>
    <col min="11" max="11" width="21.6640625" style="4" bestFit="1" customWidth="1"/>
    <col min="12" max="12" width="21.6640625" style="4" customWidth="1"/>
    <col min="13" max="13" width="16.21875" style="9" bestFit="1" customWidth="1"/>
    <col min="14" max="14" width="23.88671875" style="9" bestFit="1" customWidth="1"/>
    <col min="15" max="15" width="116.77734375" style="4" bestFit="1" customWidth="1"/>
    <col min="16" max="16384" width="9" style="4"/>
  </cols>
  <sheetData>
    <row r="1" spans="1:14">
      <c r="A1" s="4" t="s">
        <v>61</v>
      </c>
      <c r="B1" s="4" t="s">
        <v>102</v>
      </c>
      <c r="C1" s="4" t="s">
        <v>4</v>
      </c>
      <c r="D1" s="4" t="s">
        <v>37</v>
      </c>
      <c r="E1" s="4" t="s">
        <v>38</v>
      </c>
      <c r="F1" s="4" t="s">
        <v>479</v>
      </c>
      <c r="G1" s="4" t="s">
        <v>67</v>
      </c>
      <c r="H1" s="4" t="s">
        <v>42</v>
      </c>
      <c r="I1" s="4" t="s">
        <v>80</v>
      </c>
      <c r="J1" s="4" t="s">
        <v>66</v>
      </c>
      <c r="K1" s="30" t="s">
        <v>14</v>
      </c>
      <c r="L1" s="25" t="s">
        <v>477</v>
      </c>
      <c r="M1" s="32" t="s">
        <v>62</v>
      </c>
      <c r="N1" s="29" t="s">
        <v>239</v>
      </c>
    </row>
    <row r="2" spans="1:14">
      <c r="A2" s="4" t="s">
        <v>15</v>
      </c>
      <c r="B2" s="4" t="s">
        <v>182</v>
      </c>
      <c r="C2" s="4" t="s">
        <v>144</v>
      </c>
      <c r="D2" s="4" t="s">
        <v>8</v>
      </c>
      <c r="E2" s="4">
        <v>600</v>
      </c>
      <c r="F2" s="4">
        <v>3.4</v>
      </c>
      <c r="G2" s="4" t="s">
        <v>30</v>
      </c>
      <c r="H2" s="4" t="s">
        <v>63</v>
      </c>
      <c r="I2" s="4">
        <v>2.5</v>
      </c>
      <c r="J2" s="4" t="s">
        <v>11</v>
      </c>
      <c r="K2" s="30">
        <v>26</v>
      </c>
      <c r="L2" s="31">
        <v>13</v>
      </c>
      <c r="M2" s="32">
        <v>0.17249999999999999</v>
      </c>
      <c r="N2" s="29">
        <f>M2/K2*100</f>
        <v>0.66346153846153832</v>
      </c>
    </row>
    <row r="3" spans="1:14">
      <c r="A3" s="4" t="s">
        <v>15</v>
      </c>
      <c r="B3" s="4" t="s">
        <v>182</v>
      </c>
      <c r="C3" s="4" t="s">
        <v>144</v>
      </c>
      <c r="D3" s="4" t="s">
        <v>8</v>
      </c>
      <c r="E3" s="4">
        <v>600</v>
      </c>
      <c r="F3" s="4">
        <v>3.4</v>
      </c>
      <c r="G3" s="4" t="s">
        <v>30</v>
      </c>
      <c r="H3" s="4" t="s">
        <v>64</v>
      </c>
      <c r="I3" s="4">
        <v>2.5</v>
      </c>
      <c r="J3" s="4" t="s">
        <v>11</v>
      </c>
      <c r="K3" s="30">
        <v>51</v>
      </c>
      <c r="L3" s="31">
        <v>25.5</v>
      </c>
      <c r="M3" s="32">
        <v>0.32687500000000097</v>
      </c>
      <c r="N3" s="29">
        <f t="shared" ref="N3:N21" si="0">M3/K3*100</f>
        <v>0.64093137254902155</v>
      </c>
    </row>
    <row r="4" spans="1:14">
      <c r="A4" s="4" t="s">
        <v>15</v>
      </c>
      <c r="B4" s="4" t="s">
        <v>182</v>
      </c>
      <c r="C4" s="4" t="s">
        <v>144</v>
      </c>
      <c r="D4" s="4" t="s">
        <v>8</v>
      </c>
      <c r="E4" s="4">
        <v>600</v>
      </c>
      <c r="F4" s="4">
        <v>3.4</v>
      </c>
      <c r="G4" s="4" t="s">
        <v>30</v>
      </c>
      <c r="H4" s="4" t="s">
        <v>64</v>
      </c>
      <c r="I4" s="4">
        <v>2.5</v>
      </c>
      <c r="J4" s="4" t="s">
        <v>11</v>
      </c>
      <c r="K4" s="30">
        <v>86</v>
      </c>
      <c r="L4" s="31">
        <v>43</v>
      </c>
      <c r="M4" s="32">
        <v>0.466250000000002</v>
      </c>
      <c r="N4" s="29">
        <f t="shared" si="0"/>
        <v>0.54215116279069997</v>
      </c>
    </row>
    <row r="5" spans="1:14">
      <c r="A5" s="4" t="s">
        <v>35</v>
      </c>
      <c r="B5" s="4" t="s">
        <v>182</v>
      </c>
      <c r="C5" s="4" t="s">
        <v>144</v>
      </c>
      <c r="D5" s="4" t="s">
        <v>9</v>
      </c>
      <c r="E5" s="4">
        <v>469</v>
      </c>
      <c r="F5" s="4">
        <v>0.9</v>
      </c>
      <c r="G5" s="4" t="s">
        <v>11</v>
      </c>
      <c r="H5" s="4" t="s">
        <v>31</v>
      </c>
      <c r="I5" s="4">
        <v>1.5</v>
      </c>
      <c r="J5" s="4">
        <v>0.8</v>
      </c>
      <c r="K5" s="30">
        <v>2</v>
      </c>
      <c r="L5" s="31">
        <v>1</v>
      </c>
      <c r="M5" s="32">
        <v>0.1</v>
      </c>
      <c r="N5" s="29">
        <f t="shared" si="0"/>
        <v>5</v>
      </c>
    </row>
    <row r="6" spans="1:14">
      <c r="A6" s="4" t="s">
        <v>3</v>
      </c>
      <c r="B6" s="4" t="s">
        <v>182</v>
      </c>
      <c r="C6" s="4" t="s">
        <v>144</v>
      </c>
      <c r="D6" s="4" t="s">
        <v>9</v>
      </c>
      <c r="E6" s="4">
        <v>950</v>
      </c>
      <c r="F6" s="4">
        <v>1.1000000000000001</v>
      </c>
      <c r="G6" s="4">
        <v>536</v>
      </c>
      <c r="H6" s="4" t="s">
        <v>31</v>
      </c>
      <c r="I6" s="4">
        <v>1.7</v>
      </c>
      <c r="J6" s="4">
        <v>0.52</v>
      </c>
      <c r="K6" s="30">
        <v>1</v>
      </c>
      <c r="L6" s="31">
        <v>0.5</v>
      </c>
      <c r="M6" s="32">
        <v>7.9000000000000001E-2</v>
      </c>
      <c r="N6" s="29">
        <f t="shared" si="0"/>
        <v>7.9</v>
      </c>
    </row>
    <row r="7" spans="1:14">
      <c r="A7" s="4" t="s">
        <v>3</v>
      </c>
      <c r="B7" s="4" t="s">
        <v>182</v>
      </c>
      <c r="C7" s="4" t="s">
        <v>144</v>
      </c>
      <c r="D7" s="4" t="s">
        <v>9</v>
      </c>
      <c r="E7" s="4">
        <v>950</v>
      </c>
      <c r="F7" s="4">
        <v>1.1000000000000001</v>
      </c>
      <c r="G7" s="4">
        <v>536</v>
      </c>
      <c r="H7" s="4" t="s">
        <v>31</v>
      </c>
      <c r="I7" s="4">
        <v>1.7</v>
      </c>
      <c r="J7" s="4">
        <v>0.62</v>
      </c>
      <c r="K7" s="30">
        <v>5</v>
      </c>
      <c r="L7" s="31">
        <v>2.5</v>
      </c>
      <c r="M7" s="32">
        <v>0.13300000000000001</v>
      </c>
      <c r="N7" s="29">
        <f t="shared" si="0"/>
        <v>2.66</v>
      </c>
    </row>
    <row r="8" spans="1:14">
      <c r="A8" s="4" t="s">
        <v>3</v>
      </c>
      <c r="B8" s="4" t="s">
        <v>182</v>
      </c>
      <c r="C8" s="4" t="s">
        <v>144</v>
      </c>
      <c r="D8" s="4" t="s">
        <v>9</v>
      </c>
      <c r="E8" s="4">
        <v>950</v>
      </c>
      <c r="F8" s="4">
        <v>1.1000000000000001</v>
      </c>
      <c r="G8" s="4">
        <v>536</v>
      </c>
      <c r="H8" s="4" t="s">
        <v>31</v>
      </c>
      <c r="I8" s="4">
        <v>1.7</v>
      </c>
      <c r="J8" s="4" t="s">
        <v>11</v>
      </c>
      <c r="K8" s="30">
        <v>6</v>
      </c>
      <c r="L8" s="31">
        <v>3</v>
      </c>
      <c r="M8" s="32">
        <v>0.151</v>
      </c>
      <c r="N8" s="29">
        <f t="shared" si="0"/>
        <v>2.5166666666666666</v>
      </c>
    </row>
    <row r="9" spans="1:14">
      <c r="A9" s="4" t="s">
        <v>0</v>
      </c>
      <c r="B9" s="4" t="s">
        <v>182</v>
      </c>
      <c r="C9" s="4" t="s">
        <v>144</v>
      </c>
      <c r="D9" s="4" t="s">
        <v>9</v>
      </c>
      <c r="E9" s="4">
        <v>700</v>
      </c>
      <c r="F9" s="4">
        <v>3</v>
      </c>
      <c r="G9" s="4" t="s">
        <v>32</v>
      </c>
      <c r="H9" s="4" t="s">
        <v>31</v>
      </c>
      <c r="I9" s="4" t="s">
        <v>87</v>
      </c>
      <c r="J9" s="4" t="s">
        <v>68</v>
      </c>
      <c r="K9" s="30">
        <v>60</v>
      </c>
      <c r="L9" s="31">
        <v>30</v>
      </c>
      <c r="M9" s="32">
        <v>0.23</v>
      </c>
      <c r="N9" s="29">
        <f t="shared" si="0"/>
        <v>0.38333333333333336</v>
      </c>
    </row>
    <row r="10" spans="1:14">
      <c r="A10" s="4" t="s">
        <v>0</v>
      </c>
      <c r="B10" s="4" t="s">
        <v>182</v>
      </c>
      <c r="C10" s="4" t="s">
        <v>144</v>
      </c>
      <c r="D10" s="4" t="s">
        <v>8</v>
      </c>
      <c r="E10" s="4">
        <v>700</v>
      </c>
      <c r="F10" s="4">
        <v>3</v>
      </c>
      <c r="G10" s="4" t="s">
        <v>32</v>
      </c>
      <c r="H10" s="4" t="s">
        <v>34</v>
      </c>
      <c r="I10" s="4" t="s">
        <v>88</v>
      </c>
      <c r="J10" s="4" t="s">
        <v>68</v>
      </c>
      <c r="K10" s="30">
        <v>60</v>
      </c>
      <c r="L10" s="31">
        <v>30</v>
      </c>
      <c r="M10" s="32">
        <v>0.14000000000000001</v>
      </c>
      <c r="N10" s="29">
        <f t="shared" si="0"/>
        <v>0.23333333333333336</v>
      </c>
    </row>
    <row r="11" spans="1:14">
      <c r="A11" s="4" t="s">
        <v>1</v>
      </c>
      <c r="B11" s="4" t="s">
        <v>182</v>
      </c>
      <c r="C11" s="4" t="s">
        <v>144</v>
      </c>
      <c r="D11" s="4" t="s">
        <v>9</v>
      </c>
      <c r="E11" s="4">
        <v>700</v>
      </c>
      <c r="F11" s="4">
        <v>3</v>
      </c>
      <c r="G11" s="4">
        <v>150</v>
      </c>
      <c r="H11" s="4" t="s">
        <v>31</v>
      </c>
      <c r="I11" s="4">
        <v>1.7</v>
      </c>
      <c r="J11" s="4">
        <v>0.36</v>
      </c>
      <c r="K11" s="30">
        <v>30</v>
      </c>
      <c r="L11" s="31">
        <v>15</v>
      </c>
      <c r="M11" s="32">
        <v>0.23</v>
      </c>
      <c r="N11" s="29">
        <f t="shared" si="0"/>
        <v>0.76666666666666672</v>
      </c>
    </row>
    <row r="12" spans="1:14">
      <c r="A12" s="4" t="s">
        <v>1</v>
      </c>
      <c r="B12" s="4" t="s">
        <v>182</v>
      </c>
      <c r="C12" s="4" t="s">
        <v>144</v>
      </c>
      <c r="D12" s="4" t="s">
        <v>9</v>
      </c>
      <c r="E12" s="4">
        <v>700</v>
      </c>
      <c r="F12" s="4">
        <v>3</v>
      </c>
      <c r="G12" s="4">
        <v>150</v>
      </c>
      <c r="H12" s="4" t="s">
        <v>31</v>
      </c>
      <c r="I12" s="4">
        <v>1.9</v>
      </c>
      <c r="J12" s="4">
        <v>0.41</v>
      </c>
      <c r="K12" s="30">
        <v>30</v>
      </c>
      <c r="L12" s="31">
        <v>15</v>
      </c>
      <c r="M12" s="32">
        <v>0.25</v>
      </c>
      <c r="N12" s="29">
        <f t="shared" si="0"/>
        <v>0.83333333333333337</v>
      </c>
    </row>
    <row r="13" spans="1:14">
      <c r="A13" s="4" t="s">
        <v>1</v>
      </c>
      <c r="B13" s="4" t="s">
        <v>182</v>
      </c>
      <c r="C13" s="4" t="s">
        <v>144</v>
      </c>
      <c r="D13" s="4" t="s">
        <v>8</v>
      </c>
      <c r="E13" s="4">
        <v>700</v>
      </c>
      <c r="F13" s="4">
        <v>3</v>
      </c>
      <c r="G13" s="4">
        <v>150</v>
      </c>
      <c r="H13" s="4" t="s">
        <v>34</v>
      </c>
      <c r="I13" s="4">
        <v>2.5</v>
      </c>
      <c r="J13" s="4">
        <v>0.26</v>
      </c>
      <c r="K13" s="30">
        <v>30</v>
      </c>
      <c r="L13" s="31">
        <v>15</v>
      </c>
      <c r="M13" s="32">
        <v>0.1</v>
      </c>
      <c r="N13" s="29">
        <f t="shared" si="0"/>
        <v>0.33333333333333337</v>
      </c>
    </row>
    <row r="14" spans="1:14">
      <c r="A14" s="4" t="s">
        <v>7</v>
      </c>
      <c r="B14" s="4" t="s">
        <v>182</v>
      </c>
      <c r="C14" s="4" t="s">
        <v>144</v>
      </c>
      <c r="D14" s="4" t="s">
        <v>8</v>
      </c>
      <c r="E14" s="4">
        <v>711</v>
      </c>
      <c r="F14" s="4">
        <v>2</v>
      </c>
      <c r="G14" s="4" t="s">
        <v>11</v>
      </c>
      <c r="H14" s="4" t="s">
        <v>34</v>
      </c>
      <c r="I14" s="4">
        <v>2.5</v>
      </c>
      <c r="J14" s="4">
        <v>0.15</v>
      </c>
      <c r="K14" s="30">
        <v>38</v>
      </c>
      <c r="L14" s="31">
        <v>19</v>
      </c>
      <c r="M14" s="32">
        <v>0.31</v>
      </c>
      <c r="N14" s="29">
        <f t="shared" si="0"/>
        <v>0.81578947368421051</v>
      </c>
    </row>
    <row r="15" spans="1:14">
      <c r="A15" s="4" t="s">
        <v>6</v>
      </c>
      <c r="B15" s="4" t="s">
        <v>182</v>
      </c>
      <c r="C15" s="4" t="s">
        <v>144</v>
      </c>
      <c r="D15" s="4" t="s">
        <v>11</v>
      </c>
      <c r="E15" s="4">
        <v>1015</v>
      </c>
      <c r="F15" s="4">
        <v>2.2999999999999998</v>
      </c>
      <c r="G15" s="4" t="s">
        <v>11</v>
      </c>
      <c r="H15" s="4" t="s">
        <v>34</v>
      </c>
      <c r="I15" s="4" t="s">
        <v>86</v>
      </c>
      <c r="J15" s="4">
        <v>0.3</v>
      </c>
      <c r="K15" s="30">
        <v>1</v>
      </c>
      <c r="L15" s="31">
        <v>0.5</v>
      </c>
      <c r="M15" s="32">
        <v>0.12</v>
      </c>
      <c r="N15" s="29">
        <f t="shared" si="0"/>
        <v>12</v>
      </c>
    </row>
    <row r="16" spans="1:14">
      <c r="A16" s="4" t="s">
        <v>2</v>
      </c>
      <c r="B16" s="4" t="s">
        <v>182</v>
      </c>
      <c r="C16" s="4" t="s">
        <v>144</v>
      </c>
      <c r="D16" s="4" t="s">
        <v>9</v>
      </c>
      <c r="E16" s="4">
        <v>502</v>
      </c>
      <c r="F16" s="4">
        <v>0.9</v>
      </c>
      <c r="G16" s="4" t="s">
        <v>11</v>
      </c>
      <c r="H16" s="4" t="s">
        <v>31</v>
      </c>
      <c r="I16" s="4">
        <v>2.5</v>
      </c>
      <c r="J16" s="4">
        <v>0.5</v>
      </c>
      <c r="K16" s="30">
        <v>2</v>
      </c>
      <c r="L16" s="31">
        <v>1</v>
      </c>
      <c r="M16" s="32">
        <v>7.4999999999999997E-2</v>
      </c>
      <c r="N16" s="29">
        <f t="shared" si="0"/>
        <v>3.75</v>
      </c>
    </row>
    <row r="17" spans="1:14">
      <c r="A17" s="4" t="s">
        <v>17</v>
      </c>
      <c r="B17" s="4" t="s">
        <v>182</v>
      </c>
      <c r="C17" s="4" t="s">
        <v>144</v>
      </c>
      <c r="D17" s="4" t="s">
        <v>9</v>
      </c>
      <c r="E17" s="4">
        <v>565</v>
      </c>
      <c r="F17" s="4">
        <v>2.1</v>
      </c>
      <c r="G17" s="4">
        <v>105</v>
      </c>
      <c r="H17" s="4" t="s">
        <v>31</v>
      </c>
      <c r="I17" s="4" t="s">
        <v>11</v>
      </c>
      <c r="J17" s="4">
        <v>0.2</v>
      </c>
      <c r="K17" s="30">
        <v>20</v>
      </c>
      <c r="L17" s="31">
        <v>10</v>
      </c>
      <c r="M17" s="32">
        <v>0.2</v>
      </c>
      <c r="N17" s="29">
        <f t="shared" si="0"/>
        <v>1</v>
      </c>
    </row>
    <row r="18" spans="1:14">
      <c r="A18" s="4" t="s">
        <v>16</v>
      </c>
      <c r="B18" s="4" t="s">
        <v>104</v>
      </c>
      <c r="C18" s="4" t="s">
        <v>144</v>
      </c>
      <c r="D18" s="4" t="s">
        <v>11</v>
      </c>
      <c r="E18" s="4">
        <v>660</v>
      </c>
      <c r="F18" s="4">
        <v>5.6</v>
      </c>
      <c r="G18" s="4" t="s">
        <v>11</v>
      </c>
      <c r="H18" s="4" t="s">
        <v>11</v>
      </c>
      <c r="I18" s="4" t="s">
        <v>33</v>
      </c>
      <c r="J18" s="4" t="s">
        <v>11</v>
      </c>
      <c r="K18" s="30">
        <v>54</v>
      </c>
      <c r="L18" s="31">
        <v>27</v>
      </c>
      <c r="M18" s="32">
        <v>0.26</v>
      </c>
      <c r="N18" s="29">
        <f t="shared" si="0"/>
        <v>0.48148148148148151</v>
      </c>
    </row>
    <row r="19" spans="1:14">
      <c r="A19" s="4" t="s">
        <v>5</v>
      </c>
      <c r="B19" s="4" t="s">
        <v>104</v>
      </c>
      <c r="C19" s="4" t="s">
        <v>144</v>
      </c>
      <c r="D19" s="4" t="s">
        <v>8</v>
      </c>
      <c r="E19" s="4">
        <v>930</v>
      </c>
      <c r="F19" s="4">
        <v>7.4</v>
      </c>
      <c r="G19" s="4">
        <v>90</v>
      </c>
      <c r="H19" s="4" t="s">
        <v>34</v>
      </c>
      <c r="I19" s="4" t="s">
        <v>36</v>
      </c>
      <c r="J19" s="4" t="s">
        <v>11</v>
      </c>
      <c r="K19" s="30">
        <v>28</v>
      </c>
      <c r="L19" s="31">
        <v>14</v>
      </c>
      <c r="M19" s="32">
        <v>0.25</v>
      </c>
      <c r="N19" s="29">
        <f t="shared" si="0"/>
        <v>0.89285714285714279</v>
      </c>
    </row>
    <row r="20" spans="1:14">
      <c r="A20" s="4" t="s">
        <v>478</v>
      </c>
      <c r="B20" s="4" t="s">
        <v>104</v>
      </c>
      <c r="C20" s="4" t="s">
        <v>144</v>
      </c>
      <c r="D20" s="4" t="s">
        <v>8</v>
      </c>
      <c r="E20" s="4">
        <v>930</v>
      </c>
      <c r="F20" s="4">
        <v>7.4</v>
      </c>
      <c r="G20" s="4">
        <v>90</v>
      </c>
      <c r="H20" s="4" t="s">
        <v>34</v>
      </c>
      <c r="I20" s="4" t="s">
        <v>89</v>
      </c>
      <c r="J20" s="4" t="s">
        <v>11</v>
      </c>
      <c r="K20" s="30">
        <v>50</v>
      </c>
      <c r="L20" s="31">
        <v>25</v>
      </c>
      <c r="M20" s="32">
        <v>0.56700000000000006</v>
      </c>
      <c r="N20" s="29">
        <f t="shared" si="0"/>
        <v>1.1340000000000001</v>
      </c>
    </row>
    <row r="21" spans="1:14">
      <c r="A21" s="4" t="s">
        <v>478</v>
      </c>
      <c r="B21" s="4" t="s">
        <v>104</v>
      </c>
      <c r="C21" s="4" t="s">
        <v>144</v>
      </c>
      <c r="D21" s="4" t="s">
        <v>265</v>
      </c>
      <c r="K21" s="30">
        <v>50</v>
      </c>
      <c r="L21" s="31">
        <v>25</v>
      </c>
      <c r="M21" s="32">
        <v>0.56799999999999995</v>
      </c>
      <c r="N21" s="29">
        <f t="shared" si="0"/>
        <v>1.1359999999999999</v>
      </c>
    </row>
    <row r="22" spans="1:14">
      <c r="A22" s="4" t="s">
        <v>264</v>
      </c>
      <c r="B22" s="4" t="s">
        <v>104</v>
      </c>
      <c r="C22" s="4" t="s">
        <v>144</v>
      </c>
      <c r="D22" s="4" t="s">
        <v>265</v>
      </c>
      <c r="K22" s="30">
        <v>58</v>
      </c>
      <c r="L22" s="31">
        <v>29</v>
      </c>
      <c r="M22" s="32">
        <v>0.22</v>
      </c>
      <c r="N22" s="29">
        <f>M22/K22*100</f>
        <v>0.37931034482758619</v>
      </c>
    </row>
  </sheetData>
  <autoFilter ref="A1:O31" xr:uid="{54F8E945-92A7-4171-88D5-D2ADB94DECB0}"/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96FA5-B671-4553-9FE1-4C3D485F1395}">
  <dimension ref="A1:N360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A23" sqref="A23:XFD26"/>
    </sheetView>
  </sheetViews>
  <sheetFormatPr defaultColWidth="9" defaultRowHeight="14.4"/>
  <cols>
    <col min="1" max="1" width="17.109375" style="4" customWidth="1"/>
    <col min="2" max="10" width="9" style="4"/>
    <col min="11" max="11" width="23.5546875" style="30" bestFit="1" customWidth="1"/>
    <col min="12" max="12" width="20.21875" style="31" bestFit="1" customWidth="1"/>
    <col min="13" max="13" width="16.21875" style="27" bestFit="1" customWidth="1"/>
    <col min="14" max="14" width="23.77734375" style="34" bestFit="1" customWidth="1"/>
    <col min="15" max="16384" width="9" style="4"/>
  </cols>
  <sheetData>
    <row r="1" spans="1:14">
      <c r="A1" s="4" t="s">
        <v>61</v>
      </c>
      <c r="B1" s="4" t="s">
        <v>12</v>
      </c>
      <c r="C1" s="4" t="s">
        <v>39</v>
      </c>
      <c r="D1" s="4" t="s">
        <v>10</v>
      </c>
      <c r="E1" s="4" t="s">
        <v>38</v>
      </c>
      <c r="F1" s="4" t="s">
        <v>240</v>
      </c>
      <c r="G1" s="4" t="s">
        <v>67</v>
      </c>
      <c r="H1" s="4" t="s">
        <v>42</v>
      </c>
      <c r="I1" s="4" t="s">
        <v>80</v>
      </c>
      <c r="J1" s="4" t="s">
        <v>66</v>
      </c>
      <c r="K1" s="30" t="s">
        <v>14</v>
      </c>
      <c r="L1" s="25" t="s">
        <v>477</v>
      </c>
      <c r="M1" s="27" t="s">
        <v>62</v>
      </c>
      <c r="N1" s="28" t="s">
        <v>239</v>
      </c>
    </row>
    <row r="2" spans="1:14">
      <c r="A2" s="18" t="s">
        <v>28</v>
      </c>
      <c r="B2" s="18" t="s">
        <v>56</v>
      </c>
      <c r="C2" s="18" t="s">
        <v>43</v>
      </c>
      <c r="D2" s="18" t="s">
        <v>9</v>
      </c>
      <c r="E2" s="18">
        <v>476</v>
      </c>
      <c r="F2" s="19">
        <v>-0.5</v>
      </c>
      <c r="G2" s="18" t="s">
        <v>11</v>
      </c>
      <c r="H2" s="18" t="s">
        <v>41</v>
      </c>
      <c r="I2" s="18">
        <v>2.6</v>
      </c>
      <c r="J2" s="20" t="s">
        <v>11</v>
      </c>
      <c r="K2" s="37">
        <v>60</v>
      </c>
      <c r="L2" s="36">
        <f>K2/2</f>
        <v>30</v>
      </c>
      <c r="M2" s="35">
        <v>1.26</v>
      </c>
      <c r="N2" s="33">
        <f>M2/K2*100</f>
        <v>2.1</v>
      </c>
    </row>
    <row r="3" spans="1:14">
      <c r="A3" s="18" t="s">
        <v>28</v>
      </c>
      <c r="B3" s="18" t="s">
        <v>56</v>
      </c>
      <c r="C3" s="18" t="s">
        <v>43</v>
      </c>
      <c r="D3" s="18" t="s">
        <v>9</v>
      </c>
      <c r="E3" s="18">
        <v>476</v>
      </c>
      <c r="F3" s="19">
        <v>-0.5</v>
      </c>
      <c r="G3" s="18" t="s">
        <v>11</v>
      </c>
      <c r="H3" s="18" t="s">
        <v>41</v>
      </c>
      <c r="I3" s="18">
        <v>2.6</v>
      </c>
      <c r="J3" s="20" t="s">
        <v>11</v>
      </c>
      <c r="K3" s="37">
        <v>60</v>
      </c>
      <c r="L3" s="36">
        <f t="shared" ref="L3:L19" si="0">K3/2</f>
        <v>30</v>
      </c>
      <c r="M3" s="35">
        <v>0.54</v>
      </c>
      <c r="N3" s="33">
        <f t="shared" ref="N3:N19" si="1">M3/K3*100</f>
        <v>0.90000000000000013</v>
      </c>
    </row>
    <row r="4" spans="1:14">
      <c r="A4" s="4" t="s">
        <v>27</v>
      </c>
      <c r="B4" s="4" t="s">
        <v>56</v>
      </c>
      <c r="C4" s="4" t="s">
        <v>43</v>
      </c>
      <c r="D4" s="4" t="s">
        <v>8</v>
      </c>
      <c r="E4" s="4">
        <v>870</v>
      </c>
      <c r="F4" s="4">
        <v>6</v>
      </c>
      <c r="G4" s="4" t="s">
        <v>11</v>
      </c>
      <c r="H4" s="4" t="s">
        <v>34</v>
      </c>
      <c r="I4" s="4">
        <v>3.4</v>
      </c>
      <c r="J4" s="4" t="s">
        <v>70</v>
      </c>
      <c r="K4" s="30">
        <v>4</v>
      </c>
      <c r="L4" s="36">
        <f t="shared" si="0"/>
        <v>2</v>
      </c>
      <c r="M4" s="27">
        <v>0.27200000000000002</v>
      </c>
      <c r="N4" s="33">
        <f t="shared" si="1"/>
        <v>6.8000000000000007</v>
      </c>
    </row>
    <row r="5" spans="1:14">
      <c r="A5" s="4" t="s">
        <v>27</v>
      </c>
      <c r="B5" s="4" t="s">
        <v>56</v>
      </c>
      <c r="C5" s="4" t="s">
        <v>43</v>
      </c>
      <c r="D5" s="4" t="s">
        <v>8</v>
      </c>
      <c r="E5" s="4">
        <v>870</v>
      </c>
      <c r="F5" s="4">
        <v>6</v>
      </c>
      <c r="G5" s="4" t="s">
        <v>11</v>
      </c>
      <c r="H5" s="4" t="s">
        <v>34</v>
      </c>
      <c r="I5" s="4">
        <v>3.4</v>
      </c>
      <c r="J5" s="4" t="s">
        <v>70</v>
      </c>
      <c r="K5" s="30">
        <v>6</v>
      </c>
      <c r="L5" s="36">
        <f t="shared" si="0"/>
        <v>3</v>
      </c>
      <c r="M5" s="27">
        <v>0.33</v>
      </c>
      <c r="N5" s="33">
        <f t="shared" si="1"/>
        <v>5.5</v>
      </c>
    </row>
    <row r="6" spans="1:14">
      <c r="A6" s="4" t="s">
        <v>27</v>
      </c>
      <c r="B6" s="4" t="s">
        <v>56</v>
      </c>
      <c r="C6" s="4" t="s">
        <v>43</v>
      </c>
      <c r="D6" s="4" t="s">
        <v>8</v>
      </c>
      <c r="E6" s="4">
        <v>870</v>
      </c>
      <c r="F6" s="4">
        <v>6</v>
      </c>
      <c r="G6" s="4" t="s">
        <v>11</v>
      </c>
      <c r="H6" s="4" t="s">
        <v>34</v>
      </c>
      <c r="I6" s="4">
        <v>3.4</v>
      </c>
      <c r="J6" s="4" t="s">
        <v>70</v>
      </c>
      <c r="K6" s="30">
        <v>14</v>
      </c>
      <c r="L6" s="36">
        <f t="shared" si="0"/>
        <v>7</v>
      </c>
      <c r="M6" s="27">
        <v>0.47039999999999998</v>
      </c>
      <c r="N6" s="33">
        <f t="shared" si="1"/>
        <v>3.36</v>
      </c>
    </row>
    <row r="7" spans="1:14">
      <c r="A7" s="4" t="s">
        <v>27</v>
      </c>
      <c r="B7" s="4" t="s">
        <v>56</v>
      </c>
      <c r="C7" s="4" t="s">
        <v>43</v>
      </c>
      <c r="D7" s="4" t="s">
        <v>8</v>
      </c>
      <c r="E7" s="4">
        <v>870</v>
      </c>
      <c r="F7" s="4">
        <v>6</v>
      </c>
      <c r="G7" s="4" t="s">
        <v>11</v>
      </c>
      <c r="H7" s="4" t="s">
        <v>34</v>
      </c>
      <c r="I7" s="4">
        <v>3.4</v>
      </c>
      <c r="J7" s="4" t="s">
        <v>70</v>
      </c>
      <c r="K7" s="30">
        <v>26</v>
      </c>
      <c r="L7" s="36">
        <f t="shared" si="0"/>
        <v>13</v>
      </c>
      <c r="M7" s="27">
        <v>0.54600000000000004</v>
      </c>
      <c r="N7" s="33">
        <f t="shared" si="1"/>
        <v>2.1</v>
      </c>
    </row>
    <row r="8" spans="1:14">
      <c r="A8" s="4" t="s">
        <v>23</v>
      </c>
      <c r="B8" s="4" t="s">
        <v>44</v>
      </c>
      <c r="C8" s="4" t="s">
        <v>43</v>
      </c>
      <c r="D8" s="4" t="s">
        <v>11</v>
      </c>
      <c r="E8" s="4">
        <v>1155</v>
      </c>
      <c r="F8" s="4">
        <v>5.7</v>
      </c>
      <c r="G8" s="4">
        <v>25</v>
      </c>
      <c r="H8" s="4" t="s">
        <v>11</v>
      </c>
      <c r="I8" s="4" t="s">
        <v>81</v>
      </c>
      <c r="J8" s="4" t="s">
        <v>72</v>
      </c>
      <c r="K8" s="30">
        <v>6</v>
      </c>
      <c r="L8" s="36">
        <f t="shared" si="0"/>
        <v>3</v>
      </c>
      <c r="M8" s="27">
        <v>0.28999999999999998</v>
      </c>
      <c r="N8" s="33">
        <f t="shared" si="1"/>
        <v>4.833333333333333</v>
      </c>
    </row>
    <row r="9" spans="1:14">
      <c r="A9" s="4" t="s">
        <v>23</v>
      </c>
      <c r="B9" s="4" t="s">
        <v>44</v>
      </c>
      <c r="C9" s="4" t="s">
        <v>43</v>
      </c>
      <c r="D9" s="4" t="s">
        <v>11</v>
      </c>
      <c r="E9" s="4">
        <v>1155</v>
      </c>
      <c r="F9" s="4">
        <v>5.7</v>
      </c>
      <c r="G9" s="4">
        <v>25</v>
      </c>
      <c r="H9" s="4" t="s">
        <v>11</v>
      </c>
      <c r="I9" s="4" t="s">
        <v>81</v>
      </c>
      <c r="J9" s="4" t="s">
        <v>72</v>
      </c>
      <c r="K9" s="30">
        <v>16</v>
      </c>
      <c r="L9" s="36">
        <f t="shared" si="0"/>
        <v>8</v>
      </c>
      <c r="M9" s="27">
        <v>0.6</v>
      </c>
      <c r="N9" s="33">
        <f t="shared" si="1"/>
        <v>3.75</v>
      </c>
    </row>
    <row r="10" spans="1:14">
      <c r="A10" s="4" t="s">
        <v>23</v>
      </c>
      <c r="B10" s="4" t="s">
        <v>44</v>
      </c>
      <c r="C10" s="4" t="s">
        <v>43</v>
      </c>
      <c r="D10" s="4" t="s">
        <v>11</v>
      </c>
      <c r="E10" s="4">
        <v>1155</v>
      </c>
      <c r="F10" s="4">
        <v>5.7</v>
      </c>
      <c r="G10" s="4">
        <v>25</v>
      </c>
      <c r="H10" s="4" t="s">
        <v>11</v>
      </c>
      <c r="I10" s="4" t="s">
        <v>81</v>
      </c>
      <c r="J10" s="4" t="s">
        <v>72</v>
      </c>
      <c r="K10" s="30">
        <v>26</v>
      </c>
      <c r="L10" s="36">
        <f t="shared" si="0"/>
        <v>13</v>
      </c>
      <c r="M10" s="27">
        <v>0.71</v>
      </c>
      <c r="N10" s="46">
        <f>M10/K10*100</f>
        <v>2.7307692307692308</v>
      </c>
    </row>
    <row r="11" spans="1:14">
      <c r="A11" s="4" t="s">
        <v>23</v>
      </c>
      <c r="B11" s="4" t="s">
        <v>44</v>
      </c>
      <c r="C11" s="4" t="s">
        <v>43</v>
      </c>
      <c r="D11" s="4" t="s">
        <v>11</v>
      </c>
      <c r="E11" s="4">
        <v>1155</v>
      </c>
      <c r="F11" s="4">
        <v>5.7</v>
      </c>
      <c r="G11" s="4">
        <v>25</v>
      </c>
      <c r="H11" s="4" t="s">
        <v>11</v>
      </c>
      <c r="I11" s="4" t="s">
        <v>81</v>
      </c>
      <c r="J11" s="4" t="s">
        <v>72</v>
      </c>
      <c r="K11" s="30">
        <v>33</v>
      </c>
      <c r="L11" s="36">
        <f t="shared" si="0"/>
        <v>16.5</v>
      </c>
      <c r="M11" s="27">
        <v>0.93</v>
      </c>
      <c r="N11" s="46">
        <f t="shared" si="1"/>
        <v>2.8181818181818183</v>
      </c>
    </row>
    <row r="12" spans="1:14">
      <c r="A12" s="4" t="s">
        <v>23</v>
      </c>
      <c r="B12" s="4" t="s">
        <v>44</v>
      </c>
      <c r="C12" s="4" t="s">
        <v>43</v>
      </c>
      <c r="D12" s="4" t="s">
        <v>11</v>
      </c>
      <c r="E12" s="4">
        <v>1155</v>
      </c>
      <c r="F12" s="4">
        <v>5.7</v>
      </c>
      <c r="G12" s="4">
        <v>25</v>
      </c>
      <c r="H12" s="4" t="s">
        <v>11</v>
      </c>
      <c r="I12" s="4" t="s">
        <v>81</v>
      </c>
      <c r="J12" s="4" t="s">
        <v>72</v>
      </c>
      <c r="K12" s="30">
        <v>43</v>
      </c>
      <c r="L12" s="36">
        <f t="shared" si="0"/>
        <v>21.5</v>
      </c>
      <c r="M12" s="27">
        <v>0.98</v>
      </c>
      <c r="N12" s="46">
        <f t="shared" si="1"/>
        <v>2.2790697674418601</v>
      </c>
    </row>
    <row r="13" spans="1:14">
      <c r="A13" s="4" t="s">
        <v>23</v>
      </c>
      <c r="B13" s="4" t="s">
        <v>44</v>
      </c>
      <c r="C13" s="4" t="s">
        <v>43</v>
      </c>
      <c r="D13" s="4" t="s">
        <v>11</v>
      </c>
      <c r="E13" s="4">
        <v>1155</v>
      </c>
      <c r="F13" s="4">
        <v>5.7</v>
      </c>
      <c r="G13" s="4">
        <v>25</v>
      </c>
      <c r="H13" s="4" t="s">
        <v>11</v>
      </c>
      <c r="I13" s="4" t="s">
        <v>81</v>
      </c>
      <c r="J13" s="4" t="s">
        <v>72</v>
      </c>
      <c r="K13" s="30">
        <v>54</v>
      </c>
      <c r="L13" s="36">
        <f t="shared" si="0"/>
        <v>27</v>
      </c>
      <c r="M13" s="27">
        <v>1.1299999999999999</v>
      </c>
      <c r="N13" s="46">
        <f t="shared" si="1"/>
        <v>2.0925925925925926</v>
      </c>
    </row>
    <row r="14" spans="1:14">
      <c r="A14" s="4" t="s">
        <v>57</v>
      </c>
      <c r="B14" s="4" t="s">
        <v>58</v>
      </c>
      <c r="C14" s="4" t="s">
        <v>43</v>
      </c>
      <c r="D14" s="4" t="s">
        <v>8</v>
      </c>
      <c r="E14" s="4" t="s">
        <v>11</v>
      </c>
      <c r="F14" s="4" t="s">
        <v>11</v>
      </c>
      <c r="G14" s="4" t="s">
        <v>11</v>
      </c>
      <c r="H14" s="4" t="s">
        <v>34</v>
      </c>
      <c r="I14" s="4">
        <v>3.6</v>
      </c>
      <c r="J14" s="4" t="s">
        <v>75</v>
      </c>
      <c r="K14" s="30">
        <v>1</v>
      </c>
      <c r="L14" s="36">
        <f t="shared" si="0"/>
        <v>0.5</v>
      </c>
      <c r="M14" s="27">
        <v>0.09</v>
      </c>
      <c r="N14" s="33">
        <f t="shared" si="1"/>
        <v>9</v>
      </c>
    </row>
    <row r="15" spans="1:14">
      <c r="A15" s="4" t="s">
        <v>57</v>
      </c>
      <c r="B15" s="4" t="s">
        <v>58</v>
      </c>
      <c r="C15" s="4" t="s">
        <v>43</v>
      </c>
      <c r="D15" s="4" t="s">
        <v>8</v>
      </c>
      <c r="E15" s="4" t="s">
        <v>11</v>
      </c>
      <c r="F15" s="4" t="s">
        <v>11</v>
      </c>
      <c r="G15" s="4" t="s">
        <v>11</v>
      </c>
      <c r="H15" s="4" t="s">
        <v>34</v>
      </c>
      <c r="I15" s="4">
        <v>3.6</v>
      </c>
      <c r="J15" s="4" t="s">
        <v>75</v>
      </c>
      <c r="K15" s="30">
        <v>2</v>
      </c>
      <c r="L15" s="36">
        <f t="shared" si="0"/>
        <v>1</v>
      </c>
      <c r="M15" s="27">
        <v>0.13</v>
      </c>
      <c r="N15" s="46">
        <f t="shared" si="1"/>
        <v>6.5</v>
      </c>
    </row>
    <row r="16" spans="1:14">
      <c r="A16" s="4" t="s">
        <v>57</v>
      </c>
      <c r="B16" s="4" t="s">
        <v>58</v>
      </c>
      <c r="C16" s="4" t="s">
        <v>43</v>
      </c>
      <c r="D16" s="4" t="s">
        <v>8</v>
      </c>
      <c r="E16" s="4" t="s">
        <v>11</v>
      </c>
      <c r="F16" s="4" t="s">
        <v>11</v>
      </c>
      <c r="G16" s="4" t="s">
        <v>11</v>
      </c>
      <c r="H16" s="4" t="s">
        <v>34</v>
      </c>
      <c r="I16" s="4">
        <v>3.6</v>
      </c>
      <c r="J16" s="4" t="s">
        <v>75</v>
      </c>
      <c r="K16" s="30">
        <v>20</v>
      </c>
      <c r="L16" s="36">
        <f t="shared" si="0"/>
        <v>10</v>
      </c>
      <c r="M16" s="27">
        <v>0.32299999999999995</v>
      </c>
      <c r="N16" s="46">
        <f t="shared" si="1"/>
        <v>1.6149999999999998</v>
      </c>
    </row>
    <row r="17" spans="1:14">
      <c r="A17" s="4" t="s">
        <v>57</v>
      </c>
      <c r="B17" s="4" t="s">
        <v>58</v>
      </c>
      <c r="C17" s="4" t="s">
        <v>43</v>
      </c>
      <c r="D17" s="4" t="s">
        <v>9</v>
      </c>
      <c r="E17" s="4" t="s">
        <v>11</v>
      </c>
      <c r="F17" s="4" t="s">
        <v>11</v>
      </c>
      <c r="G17" s="4" t="s">
        <v>11</v>
      </c>
      <c r="H17" s="4" t="s">
        <v>59</v>
      </c>
      <c r="I17" s="4">
        <v>2.8</v>
      </c>
      <c r="J17" s="4" t="s">
        <v>75</v>
      </c>
      <c r="K17" s="30">
        <v>1</v>
      </c>
      <c r="L17" s="36">
        <f t="shared" si="0"/>
        <v>0.5</v>
      </c>
      <c r="M17" s="27">
        <v>4.2699999999999995E-2</v>
      </c>
      <c r="N17" s="33">
        <f t="shared" si="1"/>
        <v>4.2699999999999996</v>
      </c>
    </row>
    <row r="18" spans="1:14">
      <c r="A18" s="4" t="s">
        <v>57</v>
      </c>
      <c r="B18" s="4" t="s">
        <v>58</v>
      </c>
      <c r="C18" s="4" t="s">
        <v>43</v>
      </c>
      <c r="D18" s="4" t="s">
        <v>9</v>
      </c>
      <c r="E18" s="4" t="s">
        <v>11</v>
      </c>
      <c r="F18" s="4" t="s">
        <v>11</v>
      </c>
      <c r="G18" s="4" t="s">
        <v>11</v>
      </c>
      <c r="H18" s="4" t="s">
        <v>59</v>
      </c>
      <c r="I18" s="4">
        <v>2.8</v>
      </c>
      <c r="J18" s="4" t="s">
        <v>76</v>
      </c>
      <c r="K18" s="30">
        <v>2</v>
      </c>
      <c r="L18" s="36">
        <f t="shared" si="0"/>
        <v>1</v>
      </c>
      <c r="M18" s="27">
        <v>7.5300000000000006E-2</v>
      </c>
      <c r="N18" s="46">
        <f t="shared" si="1"/>
        <v>3.7650000000000001</v>
      </c>
    </row>
    <row r="19" spans="1:14">
      <c r="A19" s="4" t="s">
        <v>57</v>
      </c>
      <c r="B19" s="4" t="s">
        <v>58</v>
      </c>
      <c r="C19" s="4" t="s">
        <v>43</v>
      </c>
      <c r="D19" s="4" t="s">
        <v>9</v>
      </c>
      <c r="E19" s="4" t="s">
        <v>11</v>
      </c>
      <c r="F19" s="4" t="s">
        <v>11</v>
      </c>
      <c r="G19" s="4" t="s">
        <v>11</v>
      </c>
      <c r="H19" s="4" t="s">
        <v>59</v>
      </c>
      <c r="I19" s="4">
        <v>2.8</v>
      </c>
      <c r="J19" s="4" t="s">
        <v>76</v>
      </c>
      <c r="K19" s="30">
        <v>20</v>
      </c>
      <c r="L19" s="36">
        <f t="shared" si="0"/>
        <v>10</v>
      </c>
      <c r="M19" s="27">
        <v>0.38630000000000003</v>
      </c>
      <c r="N19" s="46">
        <f t="shared" si="1"/>
        <v>1.9315000000000002</v>
      </c>
    </row>
    <row r="20" spans="1:14">
      <c r="A20" s="4" t="s">
        <v>21</v>
      </c>
      <c r="B20" s="4" t="s">
        <v>40</v>
      </c>
      <c r="C20" s="4" t="s">
        <v>43</v>
      </c>
      <c r="D20" s="4" t="s">
        <v>9</v>
      </c>
      <c r="E20" s="4">
        <v>547</v>
      </c>
      <c r="F20" s="4">
        <v>8.1999999999999993</v>
      </c>
      <c r="G20" s="4" t="s">
        <v>11</v>
      </c>
      <c r="H20" s="4" t="s">
        <v>31</v>
      </c>
      <c r="I20" s="4">
        <v>2</v>
      </c>
      <c r="J20" s="4" t="s">
        <v>77</v>
      </c>
      <c r="L20" s="31">
        <v>207</v>
      </c>
      <c r="N20" s="33">
        <v>0.68</v>
      </c>
    </row>
    <row r="21" spans="1:14">
      <c r="A21" s="4" t="s">
        <v>21</v>
      </c>
      <c r="B21" s="4" t="s">
        <v>40</v>
      </c>
      <c r="C21" s="4" t="s">
        <v>43</v>
      </c>
      <c r="D21" s="4" t="s">
        <v>9</v>
      </c>
      <c r="E21" s="4">
        <v>547</v>
      </c>
      <c r="F21" s="4">
        <v>8.1999999999999993</v>
      </c>
      <c r="G21" s="4" t="s">
        <v>11</v>
      </c>
      <c r="H21" s="4" t="s">
        <v>31</v>
      </c>
      <c r="I21" s="4">
        <v>2</v>
      </c>
      <c r="J21" s="4" t="s">
        <v>72</v>
      </c>
      <c r="L21" s="31">
        <v>241</v>
      </c>
      <c r="N21" s="33">
        <v>1.5</v>
      </c>
    </row>
    <row r="22" spans="1:14">
      <c r="A22" s="4" t="s">
        <v>21</v>
      </c>
      <c r="B22" s="4" t="s">
        <v>40</v>
      </c>
      <c r="C22" s="4" t="s">
        <v>43</v>
      </c>
      <c r="D22" s="4" t="s">
        <v>9</v>
      </c>
      <c r="E22" s="4">
        <v>547</v>
      </c>
      <c r="F22" s="4">
        <v>8.1999999999999993</v>
      </c>
      <c r="G22" s="4" t="s">
        <v>11</v>
      </c>
      <c r="H22" s="4" t="s">
        <v>31</v>
      </c>
      <c r="I22" s="4">
        <v>2</v>
      </c>
      <c r="J22" s="4" t="s">
        <v>70</v>
      </c>
      <c r="L22" s="31">
        <v>252</v>
      </c>
      <c r="N22" s="33">
        <v>0.83</v>
      </c>
    </row>
    <row r="23" spans="1:14">
      <c r="A23" s="4" t="s">
        <v>25</v>
      </c>
      <c r="B23" s="4" t="s">
        <v>46</v>
      </c>
      <c r="C23" s="4" t="s">
        <v>43</v>
      </c>
      <c r="D23" s="4" t="s">
        <v>9</v>
      </c>
      <c r="E23" s="4">
        <v>650</v>
      </c>
      <c r="F23" s="4">
        <v>7.5</v>
      </c>
      <c r="G23" s="4">
        <v>240</v>
      </c>
      <c r="H23" s="4" t="s">
        <v>11</v>
      </c>
      <c r="I23" s="4" t="s">
        <v>82</v>
      </c>
      <c r="J23" s="4" t="s">
        <v>73</v>
      </c>
      <c r="K23" s="30">
        <v>23</v>
      </c>
      <c r="L23" s="31">
        <f>K23/2</f>
        <v>11.5</v>
      </c>
      <c r="M23" s="27">
        <v>0.28800000000000003</v>
      </c>
      <c r="N23" s="46">
        <f>M23/K23*100</f>
        <v>1.2521739130434784</v>
      </c>
    </row>
    <row r="24" spans="1:14">
      <c r="A24" s="4" t="s">
        <v>25</v>
      </c>
      <c r="B24" s="4" t="s">
        <v>46</v>
      </c>
      <c r="C24" s="4" t="s">
        <v>43</v>
      </c>
      <c r="D24" s="4" t="s">
        <v>9</v>
      </c>
      <c r="E24" s="4">
        <v>650</v>
      </c>
      <c r="F24" s="4">
        <v>7.5</v>
      </c>
      <c r="G24" s="4">
        <v>240</v>
      </c>
      <c r="H24" s="4" t="s">
        <v>11</v>
      </c>
      <c r="I24" s="4" t="s">
        <v>82</v>
      </c>
      <c r="J24" s="4" t="s">
        <v>73</v>
      </c>
      <c r="K24" s="30">
        <v>46</v>
      </c>
      <c r="L24" s="31">
        <f t="shared" ref="L24:L41" si="2">K24/2</f>
        <v>23</v>
      </c>
      <c r="M24" s="27">
        <v>0.81299999999999994</v>
      </c>
      <c r="N24" s="46">
        <f t="shared" ref="N24:N25" si="3">M24/K24*100</f>
        <v>1.7673913043478258</v>
      </c>
    </row>
    <row r="25" spans="1:14">
      <c r="A25" s="4" t="s">
        <v>47</v>
      </c>
      <c r="B25" s="4" t="s">
        <v>46</v>
      </c>
      <c r="C25" s="4" t="s">
        <v>43</v>
      </c>
      <c r="D25" s="4" t="s">
        <v>9</v>
      </c>
      <c r="E25" s="4">
        <v>650</v>
      </c>
      <c r="F25" s="4">
        <v>7.5</v>
      </c>
      <c r="G25" s="4">
        <v>240</v>
      </c>
      <c r="H25" s="4" t="s">
        <v>11</v>
      </c>
      <c r="I25" s="4" t="s">
        <v>82</v>
      </c>
      <c r="J25" s="4" t="s">
        <v>73</v>
      </c>
      <c r="K25" s="30">
        <v>104</v>
      </c>
      <c r="L25" s="31">
        <f t="shared" si="2"/>
        <v>52</v>
      </c>
      <c r="M25" s="27">
        <v>2.0129999999999999</v>
      </c>
      <c r="N25" s="46">
        <f t="shared" si="3"/>
        <v>1.9355769230769229</v>
      </c>
    </row>
    <row r="26" spans="1:14">
      <c r="A26" s="4" t="s">
        <v>25</v>
      </c>
      <c r="B26" s="4" t="s">
        <v>46</v>
      </c>
      <c r="C26" s="4" t="s">
        <v>43</v>
      </c>
      <c r="D26" s="4" t="s">
        <v>9</v>
      </c>
      <c r="E26" s="4">
        <v>650</v>
      </c>
      <c r="F26" s="4">
        <v>7.5</v>
      </c>
      <c r="G26" s="4">
        <v>240</v>
      </c>
      <c r="H26" s="4" t="s">
        <v>11</v>
      </c>
      <c r="I26" s="4" t="s">
        <v>82</v>
      </c>
      <c r="J26" s="4" t="s">
        <v>73</v>
      </c>
      <c r="K26" s="30">
        <v>133</v>
      </c>
      <c r="L26" s="31">
        <f t="shared" si="2"/>
        <v>66.5</v>
      </c>
      <c r="M26" s="27">
        <v>2.7189999999999999</v>
      </c>
      <c r="N26" s="46">
        <f>M26/K26*100</f>
        <v>2.0443609022556388</v>
      </c>
    </row>
    <row r="27" spans="1:14">
      <c r="A27" s="4" t="s">
        <v>21</v>
      </c>
      <c r="B27" s="4" t="s">
        <v>40</v>
      </c>
      <c r="C27" s="4" t="s">
        <v>43</v>
      </c>
      <c r="K27" s="30">
        <v>40</v>
      </c>
      <c r="L27" s="31">
        <f t="shared" si="2"/>
        <v>20</v>
      </c>
      <c r="N27" s="33">
        <v>0.83</v>
      </c>
    </row>
    <row r="28" spans="1:14">
      <c r="A28" s="4" t="s">
        <v>211</v>
      </c>
      <c r="B28" s="4" t="s">
        <v>40</v>
      </c>
      <c r="C28" s="4" t="s">
        <v>43</v>
      </c>
      <c r="K28" s="30">
        <v>66</v>
      </c>
      <c r="L28" s="31">
        <f t="shared" si="2"/>
        <v>33</v>
      </c>
      <c r="N28" s="33">
        <v>0.67</v>
      </c>
    </row>
    <row r="29" spans="1:14">
      <c r="A29" s="4" t="s">
        <v>212</v>
      </c>
      <c r="B29" s="4" t="s">
        <v>40</v>
      </c>
      <c r="C29" s="4" t="s">
        <v>43</v>
      </c>
      <c r="K29" s="30">
        <v>35</v>
      </c>
      <c r="L29" s="31">
        <f t="shared" si="2"/>
        <v>17.5</v>
      </c>
      <c r="N29" s="33">
        <v>0.5</v>
      </c>
    </row>
    <row r="30" spans="1:14">
      <c r="A30" s="4" t="s">
        <v>213</v>
      </c>
      <c r="B30" s="4" t="s">
        <v>55</v>
      </c>
      <c r="C30" s="4" t="s">
        <v>43</v>
      </c>
      <c r="K30" s="30">
        <v>6</v>
      </c>
      <c r="L30" s="31">
        <f t="shared" si="2"/>
        <v>3</v>
      </c>
      <c r="N30" s="33">
        <v>5.3</v>
      </c>
    </row>
    <row r="31" spans="1:14">
      <c r="A31" s="4" t="s">
        <v>213</v>
      </c>
      <c r="B31" s="4" t="s">
        <v>55</v>
      </c>
      <c r="C31" s="4" t="s">
        <v>43</v>
      </c>
      <c r="K31" s="30">
        <v>88</v>
      </c>
      <c r="L31" s="31">
        <f t="shared" si="2"/>
        <v>44</v>
      </c>
      <c r="N31" s="33">
        <v>0.06</v>
      </c>
    </row>
    <row r="32" spans="1:14">
      <c r="A32" s="4" t="s">
        <v>214</v>
      </c>
      <c r="B32" s="4" t="s">
        <v>215</v>
      </c>
      <c r="C32" s="4" t="s">
        <v>43</v>
      </c>
      <c r="K32" s="30">
        <v>80</v>
      </c>
      <c r="L32" s="31">
        <f t="shared" si="2"/>
        <v>40</v>
      </c>
      <c r="N32" s="33">
        <v>2.56</v>
      </c>
    </row>
    <row r="33" spans="1:14">
      <c r="A33" s="4" t="s">
        <v>216</v>
      </c>
      <c r="B33" s="4" t="s">
        <v>215</v>
      </c>
      <c r="C33" s="4" t="s">
        <v>43</v>
      </c>
      <c r="K33" s="30">
        <v>40</v>
      </c>
      <c r="L33" s="31">
        <f t="shared" si="2"/>
        <v>20</v>
      </c>
      <c r="N33" s="33">
        <v>3.4</v>
      </c>
    </row>
    <row r="34" spans="1:14">
      <c r="A34" s="4" t="s">
        <v>217</v>
      </c>
      <c r="B34" s="4" t="s">
        <v>215</v>
      </c>
      <c r="C34" s="4" t="s">
        <v>43</v>
      </c>
      <c r="K34" s="30">
        <v>12</v>
      </c>
      <c r="L34" s="31">
        <f t="shared" si="2"/>
        <v>6</v>
      </c>
      <c r="N34" s="33">
        <v>1.9</v>
      </c>
    </row>
    <row r="35" spans="1:14">
      <c r="A35" s="4" t="s">
        <v>218</v>
      </c>
      <c r="B35" s="4" t="s">
        <v>44</v>
      </c>
      <c r="C35" s="4" t="s">
        <v>43</v>
      </c>
      <c r="K35" s="30">
        <v>28</v>
      </c>
      <c r="L35" s="31">
        <f t="shared" si="2"/>
        <v>14</v>
      </c>
      <c r="N35" s="33">
        <v>2</v>
      </c>
    </row>
    <row r="36" spans="1:14">
      <c r="A36" s="4" t="s">
        <v>218</v>
      </c>
      <c r="B36" s="4" t="s">
        <v>44</v>
      </c>
      <c r="C36" s="4" t="s">
        <v>43</v>
      </c>
      <c r="K36" s="30">
        <v>31</v>
      </c>
      <c r="L36" s="31">
        <f t="shared" si="2"/>
        <v>15.5</v>
      </c>
      <c r="N36" s="33">
        <v>1.04</v>
      </c>
    </row>
    <row r="37" spans="1:14">
      <c r="A37" s="4" t="s">
        <v>220</v>
      </c>
      <c r="B37" s="4" t="s">
        <v>58</v>
      </c>
      <c r="C37" s="4" t="s">
        <v>43</v>
      </c>
      <c r="K37" s="30">
        <v>38</v>
      </c>
      <c r="L37" s="31">
        <f t="shared" si="2"/>
        <v>19</v>
      </c>
      <c r="N37" s="33">
        <v>0.17</v>
      </c>
    </row>
    <row r="38" spans="1:14">
      <c r="A38" s="4" t="s">
        <v>219</v>
      </c>
      <c r="B38" s="4" t="s">
        <v>222</v>
      </c>
      <c r="C38" s="4" t="s">
        <v>43</v>
      </c>
      <c r="K38" s="30">
        <v>10</v>
      </c>
      <c r="L38" s="31">
        <f t="shared" si="2"/>
        <v>5</v>
      </c>
      <c r="N38" s="33">
        <v>0.62</v>
      </c>
    </row>
    <row r="39" spans="1:14">
      <c r="A39" s="4" t="s">
        <v>221</v>
      </c>
      <c r="B39" s="4" t="s">
        <v>223</v>
      </c>
      <c r="C39" s="4" t="s">
        <v>43</v>
      </c>
      <c r="K39" s="30">
        <v>28</v>
      </c>
      <c r="L39" s="31">
        <f t="shared" si="2"/>
        <v>14</v>
      </c>
      <c r="N39" s="33">
        <v>2.2000000000000002</v>
      </c>
    </row>
    <row r="40" spans="1:14">
      <c r="A40" s="4" t="s">
        <v>260</v>
      </c>
      <c r="B40" s="4" t="s">
        <v>261</v>
      </c>
      <c r="C40" s="4" t="s">
        <v>43</v>
      </c>
      <c r="K40" s="30">
        <v>60</v>
      </c>
      <c r="L40" s="31">
        <f t="shared" si="2"/>
        <v>30</v>
      </c>
      <c r="N40" s="33">
        <v>2.1</v>
      </c>
    </row>
    <row r="41" spans="1:14">
      <c r="A41" s="4" t="s">
        <v>260</v>
      </c>
      <c r="B41" s="4" t="s">
        <v>261</v>
      </c>
      <c r="C41" s="4" t="s">
        <v>43</v>
      </c>
      <c r="K41" s="30">
        <v>60</v>
      </c>
      <c r="L41" s="31">
        <f t="shared" si="2"/>
        <v>30</v>
      </c>
      <c r="N41" s="33">
        <v>0.9</v>
      </c>
    </row>
    <row r="42" spans="1:14">
      <c r="K42" s="4"/>
      <c r="L42" s="4"/>
      <c r="M42" s="5"/>
      <c r="N42" s="4"/>
    </row>
    <row r="43" spans="1:14">
      <c r="K43" s="4"/>
      <c r="L43" s="4"/>
      <c r="M43" s="5"/>
      <c r="N43" s="4"/>
    </row>
    <row r="44" spans="1:14">
      <c r="K44" s="4"/>
      <c r="L44" s="4"/>
      <c r="M44" s="5"/>
      <c r="N44" s="4"/>
    </row>
    <row r="45" spans="1:14">
      <c r="K45" s="4"/>
      <c r="L45" s="4"/>
      <c r="M45" s="5"/>
      <c r="N45" s="4"/>
    </row>
    <row r="46" spans="1:14">
      <c r="K46" s="4"/>
      <c r="L46" s="4"/>
      <c r="M46" s="5"/>
      <c r="N46" s="4"/>
    </row>
    <row r="47" spans="1:14">
      <c r="K47" s="4"/>
      <c r="L47" s="4"/>
      <c r="M47" s="5"/>
      <c r="N47" s="4"/>
    </row>
    <row r="48" spans="1:14">
      <c r="K48" s="4"/>
      <c r="L48" s="4"/>
      <c r="M48" s="5"/>
      <c r="N48" s="4"/>
    </row>
    <row r="49" spans="13:13" s="4" customFormat="1">
      <c r="M49" s="5"/>
    </row>
    <row r="50" spans="13:13" s="4" customFormat="1">
      <c r="M50" s="5"/>
    </row>
    <row r="51" spans="13:13" s="4" customFormat="1">
      <c r="M51" s="5"/>
    </row>
    <row r="52" spans="13:13" s="4" customFormat="1">
      <c r="M52" s="5"/>
    </row>
    <row r="53" spans="13:13" s="4" customFormat="1">
      <c r="M53" s="5"/>
    </row>
    <row r="54" spans="13:13" s="4" customFormat="1">
      <c r="M54" s="5"/>
    </row>
    <row r="55" spans="13:13" s="4" customFormat="1">
      <c r="M55" s="5"/>
    </row>
    <row r="56" spans="13:13" s="4" customFormat="1">
      <c r="M56" s="5"/>
    </row>
    <row r="57" spans="13:13" s="4" customFormat="1">
      <c r="M57" s="5"/>
    </row>
    <row r="58" spans="13:13" s="4" customFormat="1">
      <c r="M58" s="5"/>
    </row>
    <row r="59" spans="13:13" s="4" customFormat="1">
      <c r="M59" s="5"/>
    </row>
    <row r="60" spans="13:13" s="4" customFormat="1">
      <c r="M60" s="5"/>
    </row>
    <row r="61" spans="13:13" s="4" customFormat="1">
      <c r="M61" s="5"/>
    </row>
    <row r="62" spans="13:13" s="4" customFormat="1">
      <c r="M62" s="5"/>
    </row>
    <row r="63" spans="13:13" s="4" customFormat="1">
      <c r="M63" s="5"/>
    </row>
    <row r="64" spans="13:13" s="4" customFormat="1">
      <c r="M64" s="5"/>
    </row>
    <row r="65" spans="13:13" s="4" customFormat="1">
      <c r="M65" s="5"/>
    </row>
    <row r="66" spans="13:13" s="4" customFormat="1">
      <c r="M66" s="5"/>
    </row>
    <row r="67" spans="13:13" s="4" customFormat="1">
      <c r="M67" s="5"/>
    </row>
    <row r="68" spans="13:13" s="4" customFormat="1">
      <c r="M68" s="5"/>
    </row>
    <row r="69" spans="13:13" s="4" customFormat="1">
      <c r="M69" s="5"/>
    </row>
    <row r="70" spans="13:13" s="4" customFormat="1">
      <c r="M70" s="5"/>
    </row>
    <row r="71" spans="13:13" s="4" customFormat="1">
      <c r="M71" s="5"/>
    </row>
    <row r="72" spans="13:13" s="4" customFormat="1">
      <c r="M72" s="5"/>
    </row>
    <row r="73" spans="13:13" s="4" customFormat="1">
      <c r="M73" s="5"/>
    </row>
    <row r="74" spans="13:13" s="4" customFormat="1">
      <c r="M74" s="5"/>
    </row>
    <row r="75" spans="13:13" s="4" customFormat="1">
      <c r="M75" s="5"/>
    </row>
    <row r="76" spans="13:13" s="4" customFormat="1">
      <c r="M76" s="5"/>
    </row>
    <row r="77" spans="13:13" s="4" customFormat="1">
      <c r="M77" s="5"/>
    </row>
    <row r="78" spans="13:13" s="4" customFormat="1">
      <c r="M78" s="5"/>
    </row>
    <row r="79" spans="13:13" s="4" customFormat="1">
      <c r="M79" s="5"/>
    </row>
    <row r="80" spans="13:13" s="4" customFormat="1">
      <c r="M80" s="5"/>
    </row>
    <row r="81" spans="13:13" s="4" customFormat="1">
      <c r="M81" s="5"/>
    </row>
    <row r="82" spans="13:13" s="4" customFormat="1">
      <c r="M82" s="5"/>
    </row>
    <row r="83" spans="13:13" s="4" customFormat="1">
      <c r="M83" s="5"/>
    </row>
    <row r="84" spans="13:13" s="4" customFormat="1">
      <c r="M84" s="5"/>
    </row>
    <row r="85" spans="13:13" s="4" customFormat="1">
      <c r="M85" s="5"/>
    </row>
    <row r="86" spans="13:13" s="4" customFormat="1">
      <c r="M86" s="5"/>
    </row>
    <row r="87" spans="13:13" s="4" customFormat="1">
      <c r="M87" s="5"/>
    </row>
    <row r="88" spans="13:13" s="4" customFormat="1">
      <c r="M88" s="5"/>
    </row>
    <row r="89" spans="13:13" s="4" customFormat="1">
      <c r="M89" s="5"/>
    </row>
    <row r="90" spans="13:13" s="4" customFormat="1">
      <c r="M90" s="5"/>
    </row>
    <row r="91" spans="13:13" s="4" customFormat="1">
      <c r="M91" s="5"/>
    </row>
    <row r="92" spans="13:13" s="4" customFormat="1">
      <c r="M92" s="5"/>
    </row>
    <row r="93" spans="13:13" s="4" customFormat="1">
      <c r="M93" s="5"/>
    </row>
    <row r="94" spans="13:13" s="4" customFormat="1">
      <c r="M94" s="5"/>
    </row>
    <row r="95" spans="13:13" s="4" customFormat="1">
      <c r="M95" s="5"/>
    </row>
    <row r="96" spans="13:13" s="4" customFormat="1">
      <c r="M96" s="5"/>
    </row>
    <row r="97" spans="13:13" s="4" customFormat="1">
      <c r="M97" s="5"/>
    </row>
    <row r="98" spans="13:13" s="4" customFormat="1">
      <c r="M98" s="5"/>
    </row>
    <row r="99" spans="13:13" s="4" customFormat="1">
      <c r="M99" s="5"/>
    </row>
    <row r="100" spans="13:13" s="4" customFormat="1">
      <c r="M100" s="5"/>
    </row>
    <row r="101" spans="13:13" s="4" customFormat="1">
      <c r="M101" s="5"/>
    </row>
    <row r="102" spans="13:13" s="4" customFormat="1">
      <c r="M102" s="5"/>
    </row>
    <row r="103" spans="13:13" s="4" customFormat="1">
      <c r="M103" s="5"/>
    </row>
    <row r="104" spans="13:13" s="4" customFormat="1">
      <c r="M104" s="5"/>
    </row>
    <row r="105" spans="13:13" s="4" customFormat="1">
      <c r="M105" s="5"/>
    </row>
    <row r="106" spans="13:13" s="4" customFormat="1">
      <c r="M106" s="5"/>
    </row>
    <row r="107" spans="13:13" s="4" customFormat="1">
      <c r="M107" s="5"/>
    </row>
    <row r="108" spans="13:13" s="4" customFormat="1">
      <c r="M108" s="5"/>
    </row>
    <row r="109" spans="13:13" s="4" customFormat="1">
      <c r="M109" s="5"/>
    </row>
    <row r="110" spans="13:13" s="4" customFormat="1">
      <c r="M110" s="5"/>
    </row>
    <row r="111" spans="13:13" s="4" customFormat="1">
      <c r="M111" s="5"/>
    </row>
    <row r="112" spans="13:13" s="4" customFormat="1">
      <c r="M112" s="5"/>
    </row>
    <row r="113" spans="13:13" s="4" customFormat="1">
      <c r="M113" s="5"/>
    </row>
    <row r="114" spans="13:13" s="4" customFormat="1">
      <c r="M114" s="5"/>
    </row>
    <row r="115" spans="13:13" s="4" customFormat="1">
      <c r="M115" s="5"/>
    </row>
    <row r="116" spans="13:13" s="4" customFormat="1">
      <c r="M116" s="5"/>
    </row>
    <row r="117" spans="13:13" s="4" customFormat="1">
      <c r="M117" s="5"/>
    </row>
    <row r="118" spans="13:13" s="4" customFormat="1">
      <c r="M118" s="5"/>
    </row>
    <row r="119" spans="13:13" s="4" customFormat="1">
      <c r="M119" s="5"/>
    </row>
    <row r="120" spans="13:13" s="4" customFormat="1">
      <c r="M120" s="5"/>
    </row>
    <row r="121" spans="13:13" s="4" customFormat="1">
      <c r="M121" s="5"/>
    </row>
    <row r="122" spans="13:13" s="4" customFormat="1">
      <c r="M122" s="5"/>
    </row>
    <row r="123" spans="13:13" s="4" customFormat="1">
      <c r="M123" s="5"/>
    </row>
    <row r="124" spans="13:13" s="4" customFormat="1">
      <c r="M124" s="5"/>
    </row>
    <row r="125" spans="13:13" s="4" customFormat="1">
      <c r="M125" s="5"/>
    </row>
    <row r="126" spans="13:13" s="4" customFormat="1">
      <c r="M126" s="5"/>
    </row>
    <row r="127" spans="13:13" s="4" customFormat="1">
      <c r="M127" s="5"/>
    </row>
    <row r="128" spans="13:13" s="4" customFormat="1">
      <c r="M128" s="5"/>
    </row>
    <row r="129" spans="13:13" s="4" customFormat="1">
      <c r="M129" s="5"/>
    </row>
    <row r="130" spans="13:13" s="4" customFormat="1">
      <c r="M130" s="5"/>
    </row>
    <row r="131" spans="13:13" s="4" customFormat="1">
      <c r="M131" s="5"/>
    </row>
    <row r="132" spans="13:13" s="4" customFormat="1">
      <c r="M132" s="5"/>
    </row>
    <row r="133" spans="13:13" s="4" customFormat="1">
      <c r="M133" s="5"/>
    </row>
    <row r="134" spans="13:13" s="4" customFormat="1">
      <c r="M134" s="5"/>
    </row>
    <row r="135" spans="13:13" s="4" customFormat="1">
      <c r="M135" s="5"/>
    </row>
    <row r="136" spans="13:13" s="4" customFormat="1">
      <c r="M136" s="5"/>
    </row>
    <row r="137" spans="13:13" s="4" customFormat="1">
      <c r="M137" s="5"/>
    </row>
    <row r="138" spans="13:13" s="4" customFormat="1">
      <c r="M138" s="5"/>
    </row>
    <row r="139" spans="13:13" s="4" customFormat="1">
      <c r="M139" s="5"/>
    </row>
    <row r="140" spans="13:13" s="4" customFormat="1">
      <c r="M140" s="5"/>
    </row>
    <row r="141" spans="13:13" s="4" customFormat="1">
      <c r="M141" s="5"/>
    </row>
    <row r="142" spans="13:13" s="4" customFormat="1">
      <c r="M142" s="5"/>
    </row>
    <row r="143" spans="13:13" s="4" customFormat="1">
      <c r="M143" s="5"/>
    </row>
    <row r="144" spans="13:13" s="4" customFormat="1">
      <c r="M144" s="5"/>
    </row>
    <row r="145" spans="13:13" s="4" customFormat="1">
      <c r="M145" s="5"/>
    </row>
    <row r="146" spans="13:13" s="4" customFormat="1">
      <c r="M146" s="5"/>
    </row>
    <row r="147" spans="13:13" s="4" customFormat="1">
      <c r="M147" s="5"/>
    </row>
    <row r="148" spans="13:13" s="4" customFormat="1">
      <c r="M148" s="5"/>
    </row>
    <row r="149" spans="13:13" s="4" customFormat="1">
      <c r="M149" s="5"/>
    </row>
    <row r="150" spans="13:13" s="4" customFormat="1">
      <c r="M150" s="5"/>
    </row>
    <row r="151" spans="13:13" s="4" customFormat="1">
      <c r="M151" s="5"/>
    </row>
    <row r="152" spans="13:13" s="4" customFormat="1">
      <c r="M152" s="5"/>
    </row>
    <row r="153" spans="13:13" s="4" customFormat="1">
      <c r="M153" s="5"/>
    </row>
    <row r="154" spans="13:13" s="4" customFormat="1">
      <c r="M154" s="5"/>
    </row>
    <row r="155" spans="13:13" s="4" customFormat="1">
      <c r="M155" s="5"/>
    </row>
    <row r="156" spans="13:13" s="4" customFormat="1">
      <c r="M156" s="5"/>
    </row>
    <row r="157" spans="13:13" s="4" customFormat="1">
      <c r="M157" s="5"/>
    </row>
    <row r="158" spans="13:13" s="4" customFormat="1">
      <c r="M158" s="5"/>
    </row>
    <row r="159" spans="13:13" s="4" customFormat="1">
      <c r="M159" s="5"/>
    </row>
    <row r="160" spans="13:13" s="4" customFormat="1">
      <c r="M160" s="5"/>
    </row>
    <row r="161" spans="13:13" s="4" customFormat="1">
      <c r="M161" s="5"/>
    </row>
    <row r="162" spans="13:13" s="4" customFormat="1">
      <c r="M162" s="5"/>
    </row>
    <row r="163" spans="13:13" s="4" customFormat="1">
      <c r="M163" s="5"/>
    </row>
    <row r="164" spans="13:13" s="4" customFormat="1">
      <c r="M164" s="5"/>
    </row>
    <row r="165" spans="13:13" s="4" customFormat="1">
      <c r="M165" s="5"/>
    </row>
    <row r="166" spans="13:13" s="4" customFormat="1">
      <c r="M166" s="5"/>
    </row>
    <row r="167" spans="13:13" s="4" customFormat="1">
      <c r="M167" s="5"/>
    </row>
    <row r="168" spans="13:13" s="4" customFormat="1">
      <c r="M168" s="5"/>
    </row>
    <row r="169" spans="13:13" s="4" customFormat="1">
      <c r="M169" s="5"/>
    </row>
    <row r="170" spans="13:13" s="4" customFormat="1">
      <c r="M170" s="5"/>
    </row>
    <row r="171" spans="13:13" s="4" customFormat="1">
      <c r="M171" s="5"/>
    </row>
    <row r="172" spans="13:13" s="4" customFormat="1">
      <c r="M172" s="5"/>
    </row>
    <row r="173" spans="13:13" s="4" customFormat="1">
      <c r="M173" s="5"/>
    </row>
    <row r="174" spans="13:13" s="4" customFormat="1">
      <c r="M174" s="5"/>
    </row>
    <row r="175" spans="13:13" s="4" customFormat="1">
      <c r="M175" s="5"/>
    </row>
    <row r="176" spans="13:13" s="4" customFormat="1">
      <c r="M176" s="5"/>
    </row>
    <row r="177" spans="13:13" s="4" customFormat="1">
      <c r="M177" s="5"/>
    </row>
    <row r="178" spans="13:13" s="4" customFormat="1">
      <c r="M178" s="5"/>
    </row>
    <row r="179" spans="13:13" s="4" customFormat="1">
      <c r="M179" s="5"/>
    </row>
    <row r="180" spans="13:13" s="4" customFormat="1">
      <c r="M180" s="5"/>
    </row>
    <row r="181" spans="13:13" s="4" customFormat="1">
      <c r="M181" s="5"/>
    </row>
    <row r="182" spans="13:13" s="4" customFormat="1">
      <c r="M182" s="5"/>
    </row>
    <row r="183" spans="13:13" s="4" customFormat="1">
      <c r="M183" s="5"/>
    </row>
    <row r="184" spans="13:13" s="4" customFormat="1">
      <c r="M184" s="5"/>
    </row>
    <row r="185" spans="13:13" s="4" customFormat="1">
      <c r="M185" s="5"/>
    </row>
    <row r="186" spans="13:13" s="4" customFormat="1">
      <c r="M186" s="5"/>
    </row>
    <row r="187" spans="13:13" s="4" customFormat="1">
      <c r="M187" s="5"/>
    </row>
    <row r="188" spans="13:13" s="4" customFormat="1">
      <c r="M188" s="5"/>
    </row>
    <row r="189" spans="13:13" s="4" customFormat="1">
      <c r="M189" s="5"/>
    </row>
    <row r="190" spans="13:13" s="4" customFormat="1">
      <c r="M190" s="5"/>
    </row>
    <row r="191" spans="13:13" s="4" customFormat="1">
      <c r="M191" s="5"/>
    </row>
    <row r="192" spans="13:13" s="4" customFormat="1">
      <c r="M192" s="5"/>
    </row>
    <row r="193" spans="13:13" s="4" customFormat="1">
      <c r="M193" s="5"/>
    </row>
    <row r="194" spans="13:13" s="4" customFormat="1">
      <c r="M194" s="5"/>
    </row>
    <row r="195" spans="13:13" s="4" customFormat="1">
      <c r="M195" s="5"/>
    </row>
    <row r="196" spans="13:13" s="4" customFormat="1">
      <c r="M196" s="5"/>
    </row>
    <row r="197" spans="13:13" s="4" customFormat="1">
      <c r="M197" s="5"/>
    </row>
    <row r="198" spans="13:13" s="4" customFormat="1">
      <c r="M198" s="5"/>
    </row>
    <row r="199" spans="13:13" s="4" customFormat="1">
      <c r="M199" s="5"/>
    </row>
    <row r="200" spans="13:13" s="4" customFormat="1">
      <c r="M200" s="5"/>
    </row>
    <row r="201" spans="13:13" s="4" customFormat="1">
      <c r="M201" s="5"/>
    </row>
    <row r="202" spans="13:13" s="4" customFormat="1">
      <c r="M202" s="5"/>
    </row>
    <row r="203" spans="13:13" s="4" customFormat="1">
      <c r="M203" s="5"/>
    </row>
    <row r="204" spans="13:13" s="4" customFormat="1">
      <c r="M204" s="5"/>
    </row>
    <row r="205" spans="13:13" s="4" customFormat="1">
      <c r="M205" s="5"/>
    </row>
    <row r="206" spans="13:13" s="4" customFormat="1">
      <c r="M206" s="5"/>
    </row>
    <row r="207" spans="13:13" s="4" customFormat="1">
      <c r="M207" s="5"/>
    </row>
    <row r="208" spans="13:13" s="4" customFormat="1">
      <c r="M208" s="5"/>
    </row>
    <row r="209" spans="13:13" s="4" customFormat="1">
      <c r="M209" s="5"/>
    </row>
    <row r="210" spans="13:13" s="4" customFormat="1">
      <c r="M210" s="5"/>
    </row>
    <row r="211" spans="13:13" s="4" customFormat="1">
      <c r="M211" s="5"/>
    </row>
    <row r="212" spans="13:13" s="4" customFormat="1">
      <c r="M212" s="5"/>
    </row>
    <row r="213" spans="13:13" s="4" customFormat="1">
      <c r="M213" s="5"/>
    </row>
    <row r="214" spans="13:13" s="4" customFormat="1">
      <c r="M214" s="5"/>
    </row>
    <row r="215" spans="13:13" s="4" customFormat="1">
      <c r="M215" s="5"/>
    </row>
    <row r="216" spans="13:13" s="4" customFormat="1">
      <c r="M216" s="5"/>
    </row>
    <row r="217" spans="13:13" s="4" customFormat="1">
      <c r="M217" s="5"/>
    </row>
    <row r="218" spans="13:13" s="4" customFormat="1">
      <c r="M218" s="5"/>
    </row>
    <row r="219" spans="13:13" s="4" customFormat="1">
      <c r="M219" s="5"/>
    </row>
    <row r="220" spans="13:13" s="4" customFormat="1">
      <c r="M220" s="5"/>
    </row>
    <row r="221" spans="13:13" s="4" customFormat="1">
      <c r="M221" s="5"/>
    </row>
    <row r="222" spans="13:13" s="4" customFormat="1">
      <c r="M222" s="5"/>
    </row>
    <row r="223" spans="13:13" s="4" customFormat="1">
      <c r="M223" s="5"/>
    </row>
    <row r="224" spans="13:13" s="4" customFormat="1">
      <c r="M224" s="5"/>
    </row>
    <row r="225" spans="13:13" s="4" customFormat="1">
      <c r="M225" s="5"/>
    </row>
    <row r="226" spans="13:13" s="4" customFormat="1">
      <c r="M226" s="5"/>
    </row>
    <row r="227" spans="13:13" s="4" customFormat="1">
      <c r="M227" s="5"/>
    </row>
    <row r="228" spans="13:13" s="4" customFormat="1">
      <c r="M228" s="5"/>
    </row>
    <row r="229" spans="13:13" s="4" customFormat="1">
      <c r="M229" s="5"/>
    </row>
    <row r="230" spans="13:13" s="4" customFormat="1">
      <c r="M230" s="5"/>
    </row>
    <row r="231" spans="13:13" s="4" customFormat="1">
      <c r="M231" s="5"/>
    </row>
    <row r="232" spans="13:13" s="4" customFormat="1">
      <c r="M232" s="5"/>
    </row>
    <row r="233" spans="13:13" s="4" customFormat="1">
      <c r="M233" s="5"/>
    </row>
    <row r="234" spans="13:13" s="4" customFormat="1">
      <c r="M234" s="5"/>
    </row>
    <row r="235" spans="13:13" s="4" customFormat="1">
      <c r="M235" s="5"/>
    </row>
    <row r="236" spans="13:13" s="4" customFormat="1">
      <c r="M236" s="5"/>
    </row>
    <row r="237" spans="13:13" s="4" customFormat="1">
      <c r="M237" s="5"/>
    </row>
    <row r="238" spans="13:13" s="4" customFormat="1">
      <c r="M238" s="5"/>
    </row>
    <row r="239" spans="13:13" s="4" customFormat="1">
      <c r="M239" s="5"/>
    </row>
    <row r="240" spans="13:13" s="4" customFormat="1">
      <c r="M240" s="5"/>
    </row>
    <row r="241" spans="13:13" s="4" customFormat="1">
      <c r="M241" s="5"/>
    </row>
    <row r="242" spans="13:13" s="4" customFormat="1">
      <c r="M242" s="5"/>
    </row>
    <row r="243" spans="13:13" s="4" customFormat="1">
      <c r="M243" s="5"/>
    </row>
    <row r="244" spans="13:13" s="4" customFormat="1">
      <c r="M244" s="5"/>
    </row>
    <row r="245" spans="13:13" s="4" customFormat="1">
      <c r="M245" s="5"/>
    </row>
    <row r="246" spans="13:13" s="4" customFormat="1">
      <c r="M246" s="5"/>
    </row>
    <row r="247" spans="13:13" s="4" customFormat="1">
      <c r="M247" s="5"/>
    </row>
    <row r="248" spans="13:13" s="4" customFormat="1">
      <c r="M248" s="5"/>
    </row>
    <row r="249" spans="13:13" s="4" customFormat="1">
      <c r="M249" s="5"/>
    </row>
    <row r="250" spans="13:13" s="4" customFormat="1">
      <c r="M250" s="5"/>
    </row>
    <row r="251" spans="13:13" s="4" customFormat="1">
      <c r="M251" s="5"/>
    </row>
    <row r="252" spans="13:13" s="4" customFormat="1">
      <c r="M252" s="5"/>
    </row>
    <row r="253" spans="13:13" s="4" customFormat="1">
      <c r="M253" s="5"/>
    </row>
    <row r="254" spans="13:13" s="4" customFormat="1">
      <c r="M254" s="5"/>
    </row>
    <row r="255" spans="13:13" s="4" customFormat="1">
      <c r="M255" s="5"/>
    </row>
    <row r="256" spans="13:13" s="4" customFormat="1">
      <c r="M256" s="5"/>
    </row>
    <row r="257" spans="13:13" s="4" customFormat="1">
      <c r="M257" s="5"/>
    </row>
    <row r="258" spans="13:13" s="4" customFormat="1">
      <c r="M258" s="5"/>
    </row>
    <row r="259" spans="13:13" s="4" customFormat="1">
      <c r="M259" s="5"/>
    </row>
    <row r="260" spans="13:13" s="4" customFormat="1">
      <c r="M260" s="5"/>
    </row>
    <row r="261" spans="13:13" s="4" customFormat="1">
      <c r="M261" s="5"/>
    </row>
    <row r="262" spans="13:13" s="4" customFormat="1">
      <c r="M262" s="5"/>
    </row>
    <row r="263" spans="13:13" s="4" customFormat="1">
      <c r="M263" s="5"/>
    </row>
    <row r="264" spans="13:13" s="4" customFormat="1">
      <c r="M264" s="5"/>
    </row>
    <row r="265" spans="13:13" s="4" customFormat="1">
      <c r="M265" s="5"/>
    </row>
    <row r="266" spans="13:13" s="4" customFormat="1">
      <c r="M266" s="5"/>
    </row>
    <row r="267" spans="13:13" s="4" customFormat="1">
      <c r="M267" s="5"/>
    </row>
    <row r="268" spans="13:13" s="4" customFormat="1">
      <c r="M268" s="5"/>
    </row>
    <row r="269" spans="13:13" s="4" customFormat="1">
      <c r="M269" s="5"/>
    </row>
    <row r="270" spans="13:13" s="4" customFormat="1">
      <c r="M270" s="5"/>
    </row>
    <row r="271" spans="13:13" s="4" customFormat="1">
      <c r="M271" s="5"/>
    </row>
    <row r="272" spans="13:13" s="4" customFormat="1">
      <c r="M272" s="5"/>
    </row>
    <row r="273" spans="13:13" s="4" customFormat="1">
      <c r="M273" s="5"/>
    </row>
    <row r="274" spans="13:13" s="4" customFormat="1">
      <c r="M274" s="5"/>
    </row>
    <row r="275" spans="13:13" s="4" customFormat="1">
      <c r="M275" s="5"/>
    </row>
    <row r="276" spans="13:13" s="4" customFormat="1">
      <c r="M276" s="5"/>
    </row>
    <row r="277" spans="13:13" s="4" customFormat="1">
      <c r="M277" s="5"/>
    </row>
    <row r="278" spans="13:13" s="4" customFormat="1">
      <c r="M278" s="5"/>
    </row>
    <row r="279" spans="13:13" s="4" customFormat="1">
      <c r="M279" s="5"/>
    </row>
    <row r="280" spans="13:13" s="4" customFormat="1">
      <c r="M280" s="5"/>
    </row>
    <row r="281" spans="13:13" s="4" customFormat="1">
      <c r="M281" s="5"/>
    </row>
    <row r="282" spans="13:13" s="4" customFormat="1">
      <c r="M282" s="5"/>
    </row>
    <row r="283" spans="13:13" s="4" customFormat="1">
      <c r="M283" s="5"/>
    </row>
    <row r="284" spans="13:13" s="4" customFormat="1">
      <c r="M284" s="5"/>
    </row>
    <row r="285" spans="13:13" s="4" customFormat="1">
      <c r="M285" s="5"/>
    </row>
    <row r="286" spans="13:13" s="4" customFormat="1">
      <c r="M286" s="5"/>
    </row>
    <row r="287" spans="13:13" s="4" customFormat="1">
      <c r="M287" s="5"/>
    </row>
    <row r="288" spans="13:13" s="4" customFormat="1">
      <c r="M288" s="5"/>
    </row>
    <row r="289" spans="13:13" s="4" customFormat="1">
      <c r="M289" s="5"/>
    </row>
    <row r="290" spans="13:13" s="4" customFormat="1">
      <c r="M290" s="5"/>
    </row>
    <row r="291" spans="13:13" s="4" customFormat="1">
      <c r="M291" s="5"/>
    </row>
    <row r="292" spans="13:13" s="4" customFormat="1">
      <c r="M292" s="5"/>
    </row>
    <row r="293" spans="13:13" s="4" customFormat="1">
      <c r="M293" s="5"/>
    </row>
    <row r="294" spans="13:13" s="4" customFormat="1">
      <c r="M294" s="5"/>
    </row>
    <row r="295" spans="13:13" s="4" customFormat="1">
      <c r="M295" s="5"/>
    </row>
    <row r="296" spans="13:13" s="4" customFormat="1">
      <c r="M296" s="5"/>
    </row>
    <row r="297" spans="13:13" s="4" customFormat="1">
      <c r="M297" s="5"/>
    </row>
    <row r="298" spans="13:13" s="4" customFormat="1">
      <c r="M298" s="5"/>
    </row>
    <row r="299" spans="13:13" s="4" customFormat="1">
      <c r="M299" s="5"/>
    </row>
    <row r="300" spans="13:13" s="4" customFormat="1">
      <c r="M300" s="5"/>
    </row>
    <row r="301" spans="13:13" s="4" customFormat="1">
      <c r="M301" s="5"/>
    </row>
    <row r="302" spans="13:13" s="4" customFormat="1">
      <c r="M302" s="5"/>
    </row>
    <row r="303" spans="13:13" s="4" customFormat="1">
      <c r="M303" s="5"/>
    </row>
    <row r="304" spans="13:13" s="4" customFormat="1">
      <c r="M304" s="5"/>
    </row>
    <row r="305" spans="13:13" s="4" customFormat="1">
      <c r="M305" s="5"/>
    </row>
    <row r="306" spans="13:13" s="4" customFormat="1">
      <c r="M306" s="5"/>
    </row>
    <row r="307" spans="13:13" s="4" customFormat="1">
      <c r="M307" s="5"/>
    </row>
    <row r="308" spans="13:13" s="4" customFormat="1">
      <c r="M308" s="5"/>
    </row>
    <row r="309" spans="13:13" s="4" customFormat="1">
      <c r="M309" s="5"/>
    </row>
    <row r="310" spans="13:13" s="4" customFormat="1">
      <c r="M310" s="5"/>
    </row>
    <row r="311" spans="13:13" s="4" customFormat="1">
      <c r="M311" s="5"/>
    </row>
    <row r="312" spans="13:13" s="4" customFormat="1">
      <c r="M312" s="5"/>
    </row>
    <row r="313" spans="13:13" s="4" customFormat="1">
      <c r="M313" s="5"/>
    </row>
    <row r="314" spans="13:13" s="4" customFormat="1">
      <c r="M314" s="5"/>
    </row>
    <row r="315" spans="13:13" s="4" customFormat="1">
      <c r="M315" s="5"/>
    </row>
    <row r="316" spans="13:13" s="4" customFormat="1">
      <c r="M316" s="5"/>
    </row>
    <row r="317" spans="13:13" s="4" customFormat="1">
      <c r="M317" s="5"/>
    </row>
    <row r="318" spans="13:13" s="4" customFormat="1">
      <c r="M318" s="5"/>
    </row>
    <row r="319" spans="13:13" s="4" customFormat="1">
      <c r="M319" s="5"/>
    </row>
    <row r="320" spans="13:13" s="4" customFormat="1">
      <c r="M320" s="5"/>
    </row>
    <row r="321" spans="13:13" s="4" customFormat="1">
      <c r="M321" s="5"/>
    </row>
    <row r="322" spans="13:13" s="4" customFormat="1">
      <c r="M322" s="5"/>
    </row>
    <row r="323" spans="13:13" s="4" customFormat="1">
      <c r="M323" s="5"/>
    </row>
    <row r="324" spans="13:13" s="4" customFormat="1">
      <c r="M324" s="5"/>
    </row>
    <row r="325" spans="13:13" s="4" customFormat="1">
      <c r="M325" s="5"/>
    </row>
    <row r="326" spans="13:13" s="4" customFormat="1">
      <c r="M326" s="5"/>
    </row>
    <row r="327" spans="13:13" s="4" customFormat="1">
      <c r="M327" s="5"/>
    </row>
    <row r="328" spans="13:13" s="4" customFormat="1">
      <c r="M328" s="5"/>
    </row>
    <row r="329" spans="13:13" s="4" customFormat="1">
      <c r="M329" s="5"/>
    </row>
    <row r="330" spans="13:13" s="4" customFormat="1">
      <c r="M330" s="5"/>
    </row>
    <row r="331" spans="13:13" s="4" customFormat="1">
      <c r="M331" s="5"/>
    </row>
    <row r="332" spans="13:13" s="4" customFormat="1">
      <c r="M332" s="5"/>
    </row>
    <row r="333" spans="13:13" s="4" customFormat="1">
      <c r="M333" s="5"/>
    </row>
    <row r="334" spans="13:13" s="4" customFormat="1">
      <c r="M334" s="5"/>
    </row>
    <row r="335" spans="13:13" s="4" customFormat="1">
      <c r="M335" s="5"/>
    </row>
    <row r="336" spans="13:13" s="4" customFormat="1">
      <c r="M336" s="5"/>
    </row>
    <row r="337" spans="13:13" s="4" customFormat="1">
      <c r="M337" s="5"/>
    </row>
    <row r="338" spans="13:13" s="4" customFormat="1">
      <c r="M338" s="5"/>
    </row>
    <row r="339" spans="13:13" s="4" customFormat="1">
      <c r="M339" s="5"/>
    </row>
    <row r="340" spans="13:13" s="4" customFormat="1">
      <c r="M340" s="5"/>
    </row>
    <row r="341" spans="13:13" s="4" customFormat="1">
      <c r="M341" s="5"/>
    </row>
    <row r="342" spans="13:13" s="4" customFormat="1">
      <c r="M342" s="5"/>
    </row>
    <row r="343" spans="13:13" s="4" customFormat="1">
      <c r="M343" s="5"/>
    </row>
    <row r="344" spans="13:13" s="4" customFormat="1">
      <c r="M344" s="5"/>
    </row>
    <row r="345" spans="13:13" s="4" customFormat="1">
      <c r="M345" s="5"/>
    </row>
    <row r="346" spans="13:13" s="4" customFormat="1">
      <c r="M346" s="5"/>
    </row>
    <row r="347" spans="13:13" s="4" customFormat="1">
      <c r="M347" s="5"/>
    </row>
    <row r="348" spans="13:13" s="4" customFormat="1">
      <c r="M348" s="5"/>
    </row>
    <row r="349" spans="13:13" s="4" customFormat="1">
      <c r="M349" s="5"/>
    </row>
    <row r="350" spans="13:13" s="4" customFormat="1">
      <c r="M350" s="5"/>
    </row>
    <row r="351" spans="13:13" s="4" customFormat="1">
      <c r="M351" s="5"/>
    </row>
    <row r="352" spans="13:13" s="4" customFormat="1">
      <c r="M352" s="5"/>
    </row>
    <row r="353" spans="13:13" s="4" customFormat="1">
      <c r="M353" s="5"/>
    </row>
    <row r="354" spans="13:13" s="4" customFormat="1">
      <c r="M354" s="5"/>
    </row>
    <row r="355" spans="13:13" s="4" customFormat="1">
      <c r="M355" s="5"/>
    </row>
    <row r="356" spans="13:13" s="4" customFormat="1">
      <c r="M356" s="5"/>
    </row>
    <row r="357" spans="13:13" s="4" customFormat="1">
      <c r="M357" s="5"/>
    </row>
    <row r="358" spans="13:13" s="4" customFormat="1">
      <c r="M358" s="5"/>
    </row>
    <row r="359" spans="13:13" s="4" customFormat="1">
      <c r="M359" s="5"/>
    </row>
    <row r="360" spans="13:13" s="4" customFormat="1">
      <c r="M360" s="5"/>
    </row>
  </sheetData>
  <autoFilter ref="A1:M39" xr:uid="{52A96FA5-B671-4553-9FE1-4C3D485F1395}"/>
  <phoneticPr fontId="1" type="noConversion"/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3DA92-5BB6-42C6-A57F-04667F1C5458}">
  <dimension ref="A1:H122"/>
  <sheetViews>
    <sheetView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20" sqref="G20"/>
    </sheetView>
  </sheetViews>
  <sheetFormatPr defaultColWidth="17.77734375" defaultRowHeight="14.4"/>
  <cols>
    <col min="1" max="3" width="17.77734375" style="4"/>
    <col min="4" max="4" width="21.77734375" style="39" customWidth="1"/>
    <col min="5" max="5" width="21.77734375" style="40" customWidth="1"/>
    <col min="6" max="6" width="23.33203125" style="42" customWidth="1"/>
    <col min="7" max="7" width="24.88671875" style="28" customWidth="1"/>
    <col min="8" max="16384" width="17.77734375" style="4"/>
  </cols>
  <sheetData>
    <row r="1" spans="1:8">
      <c r="B1" s="4" t="s">
        <v>102</v>
      </c>
      <c r="C1" s="4" t="s">
        <v>95</v>
      </c>
      <c r="D1" s="38" t="s">
        <v>14</v>
      </c>
      <c r="E1" s="25" t="s">
        <v>477</v>
      </c>
      <c r="F1" s="41" t="s">
        <v>92</v>
      </c>
      <c r="G1" s="43" t="s">
        <v>90</v>
      </c>
      <c r="H1" s="4" t="s">
        <v>93</v>
      </c>
    </row>
    <row r="2" spans="1:8">
      <c r="A2" s="4" t="s">
        <v>91</v>
      </c>
      <c r="B2" s="4" t="s">
        <v>103</v>
      </c>
      <c r="C2" s="4" t="s">
        <v>96</v>
      </c>
      <c r="E2" s="40">
        <v>0.12777777777777799</v>
      </c>
      <c r="F2" s="27"/>
      <c r="G2" s="28">
        <v>14.791304347826062</v>
      </c>
      <c r="H2" s="4" t="s">
        <v>94</v>
      </c>
    </row>
    <row r="3" spans="1:8">
      <c r="A3" s="4" t="s">
        <v>91</v>
      </c>
      <c r="B3" s="4" t="s">
        <v>103</v>
      </c>
      <c r="C3" s="4" t="s">
        <v>96</v>
      </c>
      <c r="E3" s="40">
        <v>0.25</v>
      </c>
      <c r="F3" s="27"/>
      <c r="G3" s="28">
        <v>11.0091743119266</v>
      </c>
      <c r="H3" s="4" t="s">
        <v>94</v>
      </c>
    </row>
    <row r="4" spans="1:8">
      <c r="A4" s="4" t="s">
        <v>91</v>
      </c>
      <c r="B4" s="4" t="s">
        <v>103</v>
      </c>
      <c r="C4" s="4" t="s">
        <v>96</v>
      </c>
      <c r="E4" s="40">
        <v>0.49444444444444402</v>
      </c>
      <c r="F4" s="27"/>
      <c r="G4" s="28">
        <v>4.6112359550561832</v>
      </c>
      <c r="H4" s="4" t="s">
        <v>94</v>
      </c>
    </row>
    <row r="5" spans="1:8">
      <c r="A5" s="4" t="s">
        <v>91</v>
      </c>
      <c r="B5" s="4" t="s">
        <v>103</v>
      </c>
      <c r="C5" s="4" t="s">
        <v>96</v>
      </c>
      <c r="E5" s="40">
        <v>0.62777777777777799</v>
      </c>
      <c r="F5" s="27"/>
      <c r="G5" s="28">
        <v>4.2690265486725654</v>
      </c>
      <c r="H5" s="4" t="s">
        <v>94</v>
      </c>
    </row>
    <row r="6" spans="1:8">
      <c r="A6" s="4" t="s">
        <v>91</v>
      </c>
      <c r="B6" s="4" t="s">
        <v>103</v>
      </c>
      <c r="C6" s="4" t="s">
        <v>96</v>
      </c>
      <c r="E6" s="40">
        <v>0.75555555555555598</v>
      </c>
      <c r="F6" s="27"/>
      <c r="G6" s="28">
        <v>3.917647058823527</v>
      </c>
      <c r="H6" s="4" t="s">
        <v>94</v>
      </c>
    </row>
    <row r="7" spans="1:8">
      <c r="A7" s="4" t="s">
        <v>91</v>
      </c>
      <c r="B7" s="4" t="s">
        <v>103</v>
      </c>
      <c r="C7" s="4" t="s">
        <v>96</v>
      </c>
      <c r="E7" s="40">
        <v>0.87777777777777799</v>
      </c>
      <c r="F7" s="27"/>
      <c r="G7" s="28">
        <v>3.5274648705144602</v>
      </c>
      <c r="H7" s="4" t="s">
        <v>94</v>
      </c>
    </row>
    <row r="8" spans="1:8">
      <c r="A8" s="4" t="s">
        <v>91</v>
      </c>
      <c r="B8" s="4" t="s">
        <v>103</v>
      </c>
      <c r="C8" s="4" t="s">
        <v>96</v>
      </c>
      <c r="E8" s="40">
        <v>1.01111111111111</v>
      </c>
      <c r="F8" s="27"/>
      <c r="G8" s="28">
        <v>4.2872265349329606</v>
      </c>
      <c r="H8" s="4" t="s">
        <v>94</v>
      </c>
    </row>
    <row r="9" spans="1:8">
      <c r="A9" s="4" t="s">
        <v>91</v>
      </c>
      <c r="B9" s="4" t="s">
        <v>103</v>
      </c>
      <c r="C9" s="4" t="s">
        <v>96</v>
      </c>
      <c r="E9" s="40">
        <v>1.12777777777778</v>
      </c>
      <c r="F9" s="27"/>
      <c r="G9" s="28">
        <v>3.5996746056853586</v>
      </c>
      <c r="H9" s="4" t="s">
        <v>94</v>
      </c>
    </row>
    <row r="10" spans="1:8">
      <c r="A10" s="4" t="s">
        <v>91</v>
      </c>
      <c r="B10" s="4" t="s">
        <v>103</v>
      </c>
      <c r="C10" s="4" t="s">
        <v>96</v>
      </c>
      <c r="E10" s="40">
        <v>1.38333333333333</v>
      </c>
      <c r="F10" s="27"/>
      <c r="G10" s="28">
        <v>3.6310379131203776</v>
      </c>
      <c r="H10" s="4" t="s">
        <v>94</v>
      </c>
    </row>
    <row r="11" spans="1:8">
      <c r="A11" s="4" t="s">
        <v>91</v>
      </c>
      <c r="B11" s="4" t="s">
        <v>103</v>
      </c>
      <c r="C11" s="4" t="s">
        <v>96</v>
      </c>
      <c r="E11" s="40">
        <v>1.51111111111111</v>
      </c>
      <c r="F11" s="27"/>
      <c r="G11" s="28">
        <v>3.5061386940097172</v>
      </c>
      <c r="H11" s="4" t="s">
        <v>94</v>
      </c>
    </row>
    <row r="12" spans="1:8">
      <c r="A12" s="4" t="s">
        <v>91</v>
      </c>
      <c r="B12" s="4" t="s">
        <v>103</v>
      </c>
      <c r="C12" s="4" t="s">
        <v>96</v>
      </c>
      <c r="E12" s="40">
        <v>1.63333333333333</v>
      </c>
      <c r="F12" s="27"/>
      <c r="G12" s="28">
        <v>4.034693877551029</v>
      </c>
      <c r="H12" s="4" t="s">
        <v>94</v>
      </c>
    </row>
    <row r="13" spans="1:8">
      <c r="A13" s="4" t="s">
        <v>91</v>
      </c>
      <c r="B13" s="4" t="s">
        <v>103</v>
      </c>
      <c r="C13" s="4" t="s">
        <v>96</v>
      </c>
      <c r="E13" s="40">
        <v>2.0222222222222199</v>
      </c>
      <c r="F13" s="27"/>
      <c r="G13" s="28">
        <v>3.6747656013711105</v>
      </c>
      <c r="H13" s="4" t="s">
        <v>94</v>
      </c>
    </row>
    <row r="14" spans="1:8">
      <c r="A14" s="4" t="s">
        <v>91</v>
      </c>
      <c r="B14" s="4" t="s">
        <v>103</v>
      </c>
      <c r="C14" s="4" t="s">
        <v>96</v>
      </c>
      <c r="E14" s="40">
        <v>2.6388888888888902</v>
      </c>
      <c r="F14" s="27"/>
      <c r="G14" s="28">
        <v>3.0507001448575548</v>
      </c>
      <c r="H14" s="4" t="s">
        <v>94</v>
      </c>
    </row>
    <row r="15" spans="1:8">
      <c r="A15" s="4" t="s">
        <v>108</v>
      </c>
      <c r="B15" s="4" t="s">
        <v>103</v>
      </c>
      <c r="C15" s="4" t="s">
        <v>96</v>
      </c>
      <c r="E15" s="40">
        <v>6</v>
      </c>
      <c r="G15" s="28">
        <v>5</v>
      </c>
      <c r="H15" s="4" t="s">
        <v>109</v>
      </c>
    </row>
    <row r="16" spans="1:8">
      <c r="A16" s="4" t="s">
        <v>108</v>
      </c>
      <c r="B16" s="4" t="s">
        <v>103</v>
      </c>
      <c r="C16" s="4" t="s">
        <v>96</v>
      </c>
      <c r="E16" s="40">
        <v>7</v>
      </c>
      <c r="G16" s="28">
        <v>4</v>
      </c>
      <c r="H16" s="4" t="s">
        <v>109</v>
      </c>
    </row>
    <row r="17" spans="1:8">
      <c r="A17" s="4" t="s">
        <v>108</v>
      </c>
      <c r="B17" s="4" t="s">
        <v>103</v>
      </c>
      <c r="C17" s="4" t="s">
        <v>96</v>
      </c>
      <c r="E17" s="40">
        <v>1.5</v>
      </c>
      <c r="G17" s="28">
        <v>10</v>
      </c>
      <c r="H17" s="4" t="s">
        <v>109</v>
      </c>
    </row>
    <row r="18" spans="1:8">
      <c r="A18" s="4" t="s">
        <v>108</v>
      </c>
      <c r="B18" s="4" t="s">
        <v>103</v>
      </c>
      <c r="C18" s="4" t="s">
        <v>96</v>
      </c>
      <c r="E18" s="40">
        <v>1.9</v>
      </c>
      <c r="G18" s="28">
        <v>8</v>
      </c>
      <c r="H18" s="4" t="s">
        <v>109</v>
      </c>
    </row>
    <row r="19" spans="1:8">
      <c r="A19" s="4" t="s">
        <v>108</v>
      </c>
      <c r="B19" s="4" t="s">
        <v>103</v>
      </c>
      <c r="C19" s="4" t="s">
        <v>96</v>
      </c>
      <c r="E19" s="40">
        <v>2.9</v>
      </c>
      <c r="G19" s="28">
        <v>4</v>
      </c>
      <c r="H19" s="4" t="s">
        <v>109</v>
      </c>
    </row>
    <row r="20" spans="1:8">
      <c r="A20" s="4" t="s">
        <v>108</v>
      </c>
      <c r="B20" s="4" t="s">
        <v>103</v>
      </c>
      <c r="C20" s="4" t="s">
        <v>96</v>
      </c>
      <c r="E20" s="40">
        <v>3.1</v>
      </c>
      <c r="G20" s="28">
        <v>6</v>
      </c>
      <c r="H20" s="4" t="s">
        <v>109</v>
      </c>
    </row>
    <row r="21" spans="1:8">
      <c r="A21" s="4" t="s">
        <v>108</v>
      </c>
      <c r="B21" s="4" t="s">
        <v>103</v>
      </c>
      <c r="C21" s="4" t="s">
        <v>96</v>
      </c>
      <c r="E21" s="40">
        <v>14</v>
      </c>
      <c r="G21" s="28">
        <v>3</v>
      </c>
      <c r="H21" s="4" t="s">
        <v>109</v>
      </c>
    </row>
    <row r="22" spans="1:8">
      <c r="A22" s="4" t="s">
        <v>108</v>
      </c>
      <c r="B22" s="4" t="s">
        <v>103</v>
      </c>
      <c r="C22" s="4" t="s">
        <v>96</v>
      </c>
      <c r="E22" s="40">
        <v>11</v>
      </c>
      <c r="G22" s="28">
        <v>3</v>
      </c>
      <c r="H22" s="4" t="s">
        <v>109</v>
      </c>
    </row>
    <row r="23" spans="1:8">
      <c r="A23" s="4" t="s">
        <v>108</v>
      </c>
      <c r="B23" s="4" t="s">
        <v>103</v>
      </c>
      <c r="C23" s="4" t="s">
        <v>96</v>
      </c>
      <c r="E23" s="40">
        <v>49</v>
      </c>
      <c r="G23" s="28">
        <v>1.49</v>
      </c>
      <c r="H23" s="4" t="s">
        <v>109</v>
      </c>
    </row>
    <row r="24" spans="1:8">
      <c r="A24" s="4" t="s">
        <v>108</v>
      </c>
      <c r="B24" s="4" t="s">
        <v>103</v>
      </c>
      <c r="C24" s="4" t="s">
        <v>96</v>
      </c>
      <c r="E24" s="40">
        <v>43</v>
      </c>
      <c r="G24" s="28">
        <v>1.45</v>
      </c>
      <c r="H24" s="4" t="s">
        <v>109</v>
      </c>
    </row>
    <row r="25" spans="1:8">
      <c r="A25" s="4" t="s">
        <v>228</v>
      </c>
      <c r="B25" s="4" t="s">
        <v>145</v>
      </c>
      <c r="C25" s="4" t="s">
        <v>153</v>
      </c>
      <c r="E25" s="40">
        <v>0.17</v>
      </c>
      <c r="G25" s="28">
        <v>20.100000000000001</v>
      </c>
      <c r="H25" s="4" t="s">
        <v>122</v>
      </c>
    </row>
    <row r="26" spans="1:8">
      <c r="A26" s="4" t="s">
        <v>228</v>
      </c>
      <c r="B26" s="4" t="s">
        <v>145</v>
      </c>
      <c r="C26" s="4" t="s">
        <v>153</v>
      </c>
      <c r="E26" s="40">
        <v>6</v>
      </c>
      <c r="G26" s="28">
        <v>5</v>
      </c>
      <c r="H26" s="4" t="s">
        <v>122</v>
      </c>
    </row>
    <row r="27" spans="1:8">
      <c r="A27" s="4" t="s">
        <v>110</v>
      </c>
      <c r="B27" s="4" t="s">
        <v>111</v>
      </c>
      <c r="C27" s="4" t="s">
        <v>96</v>
      </c>
      <c r="E27" s="40">
        <v>20</v>
      </c>
      <c r="G27" s="28">
        <v>2.2999999999999998</v>
      </c>
      <c r="H27" s="4" t="s">
        <v>114</v>
      </c>
    </row>
    <row r="28" spans="1:8">
      <c r="A28" s="4" t="s">
        <v>110</v>
      </c>
      <c r="B28" s="4" t="s">
        <v>111</v>
      </c>
      <c r="C28" s="4" t="s">
        <v>96</v>
      </c>
      <c r="E28" s="40">
        <v>4</v>
      </c>
      <c r="G28" s="28">
        <v>3.9</v>
      </c>
      <c r="H28" s="4" t="s">
        <v>114</v>
      </c>
    </row>
    <row r="29" spans="1:8">
      <c r="A29" s="4" t="s">
        <v>110</v>
      </c>
      <c r="B29" s="4" t="s">
        <v>111</v>
      </c>
      <c r="C29" s="4" t="s">
        <v>96</v>
      </c>
      <c r="E29" s="40">
        <v>33</v>
      </c>
      <c r="G29" s="28">
        <v>3.2</v>
      </c>
      <c r="H29" s="4" t="s">
        <v>114</v>
      </c>
    </row>
    <row r="30" spans="1:8">
      <c r="A30" s="4" t="s">
        <v>110</v>
      </c>
      <c r="B30" s="4" t="s">
        <v>111</v>
      </c>
      <c r="C30" s="4" t="s">
        <v>96</v>
      </c>
      <c r="E30" s="40">
        <v>3</v>
      </c>
      <c r="G30" s="28">
        <v>5.9</v>
      </c>
      <c r="H30" s="4" t="s">
        <v>114</v>
      </c>
    </row>
    <row r="31" spans="1:8">
      <c r="A31" s="4" t="s">
        <v>110</v>
      </c>
      <c r="B31" s="4" t="s">
        <v>111</v>
      </c>
      <c r="C31" s="4" t="s">
        <v>96</v>
      </c>
      <c r="E31" s="40">
        <v>2.9</v>
      </c>
      <c r="G31" s="28">
        <v>5.2</v>
      </c>
      <c r="H31" s="4" t="s">
        <v>114</v>
      </c>
    </row>
    <row r="32" spans="1:8">
      <c r="A32" s="4" t="s">
        <v>110</v>
      </c>
      <c r="B32" s="4" t="s">
        <v>111</v>
      </c>
      <c r="C32" s="4" t="s">
        <v>96</v>
      </c>
      <c r="E32" s="40">
        <v>5.5</v>
      </c>
      <c r="G32" s="28">
        <v>4.5</v>
      </c>
      <c r="H32" s="4" t="s">
        <v>114</v>
      </c>
    </row>
    <row r="33" spans="1:8">
      <c r="A33" s="4" t="s">
        <v>110</v>
      </c>
      <c r="B33" s="4" t="s">
        <v>111</v>
      </c>
      <c r="C33" s="4" t="s">
        <v>96</v>
      </c>
      <c r="E33" s="40">
        <v>2.6</v>
      </c>
      <c r="G33" s="28">
        <v>5.7</v>
      </c>
      <c r="H33" s="4" t="s">
        <v>114</v>
      </c>
    </row>
    <row r="34" spans="1:8">
      <c r="A34" s="4" t="s">
        <v>110</v>
      </c>
      <c r="B34" s="4" t="s">
        <v>111</v>
      </c>
      <c r="C34" s="4" t="s">
        <v>96</v>
      </c>
      <c r="E34" s="40">
        <v>2.6</v>
      </c>
      <c r="G34" s="28">
        <v>5.6</v>
      </c>
      <c r="H34" s="4" t="s">
        <v>114</v>
      </c>
    </row>
    <row r="35" spans="1:8">
      <c r="A35" s="4" t="s">
        <v>110</v>
      </c>
      <c r="B35" s="4" t="s">
        <v>111</v>
      </c>
      <c r="C35" s="4" t="s">
        <v>96</v>
      </c>
      <c r="E35" s="40">
        <v>6.1</v>
      </c>
      <c r="G35" s="28">
        <v>4</v>
      </c>
      <c r="H35" s="4" t="s">
        <v>114</v>
      </c>
    </row>
    <row r="36" spans="1:8">
      <c r="A36" s="4" t="s">
        <v>110</v>
      </c>
      <c r="B36" s="4" t="s">
        <v>111</v>
      </c>
      <c r="C36" s="4" t="s">
        <v>96</v>
      </c>
      <c r="E36" s="40">
        <v>6.1</v>
      </c>
      <c r="G36" s="28">
        <v>3.4</v>
      </c>
      <c r="H36" s="4" t="s">
        <v>114</v>
      </c>
    </row>
    <row r="37" spans="1:8">
      <c r="A37" s="4" t="s">
        <v>110</v>
      </c>
      <c r="B37" s="4" t="s">
        <v>111</v>
      </c>
      <c r="C37" s="4" t="s">
        <v>96</v>
      </c>
      <c r="E37" s="40">
        <v>7.8</v>
      </c>
      <c r="G37" s="28">
        <v>2.9</v>
      </c>
      <c r="H37" s="4" t="s">
        <v>114</v>
      </c>
    </row>
    <row r="38" spans="1:8">
      <c r="A38" s="4" t="s">
        <v>110</v>
      </c>
      <c r="B38" s="4" t="s">
        <v>111</v>
      </c>
      <c r="C38" s="4" t="s">
        <v>96</v>
      </c>
      <c r="E38" s="40">
        <v>6</v>
      </c>
      <c r="G38" s="28">
        <v>3.8</v>
      </c>
      <c r="H38" s="4" t="s">
        <v>114</v>
      </c>
    </row>
    <row r="39" spans="1:8">
      <c r="A39" s="4" t="s">
        <v>110</v>
      </c>
      <c r="B39" s="4" t="s">
        <v>111</v>
      </c>
      <c r="C39" s="4" t="s">
        <v>96</v>
      </c>
      <c r="E39" s="40">
        <v>5.0999999999999996</v>
      </c>
      <c r="G39" s="28">
        <v>4.7</v>
      </c>
      <c r="H39" s="4" t="s">
        <v>114</v>
      </c>
    </row>
    <row r="40" spans="1:8">
      <c r="A40" s="4" t="s">
        <v>110</v>
      </c>
      <c r="B40" s="4" t="s">
        <v>111</v>
      </c>
      <c r="C40" s="4" t="s">
        <v>96</v>
      </c>
      <c r="E40" s="40">
        <v>6.5</v>
      </c>
      <c r="G40" s="28">
        <v>3.1</v>
      </c>
      <c r="H40" s="4" t="s">
        <v>114</v>
      </c>
    </row>
    <row r="41" spans="1:8">
      <c r="A41" s="4" t="s">
        <v>110</v>
      </c>
      <c r="B41" s="4" t="s">
        <v>111</v>
      </c>
      <c r="C41" s="4" t="s">
        <v>96</v>
      </c>
      <c r="E41" s="40">
        <v>6.9</v>
      </c>
      <c r="G41" s="28">
        <v>3.5</v>
      </c>
      <c r="H41" s="4" t="s">
        <v>114</v>
      </c>
    </row>
    <row r="42" spans="1:8">
      <c r="A42" s="4" t="s">
        <v>110</v>
      </c>
      <c r="B42" s="4" t="s">
        <v>111</v>
      </c>
      <c r="C42" s="4" t="s">
        <v>96</v>
      </c>
      <c r="E42" s="40">
        <v>2.9</v>
      </c>
      <c r="G42" s="28">
        <v>5.4</v>
      </c>
      <c r="H42" s="4" t="s">
        <v>114</v>
      </c>
    </row>
    <row r="43" spans="1:8">
      <c r="A43" s="4" t="s">
        <v>110</v>
      </c>
      <c r="B43" s="4" t="s">
        <v>111</v>
      </c>
      <c r="C43" s="4" t="s">
        <v>96</v>
      </c>
      <c r="E43" s="40">
        <v>2.1</v>
      </c>
      <c r="G43" s="28">
        <v>5.8</v>
      </c>
      <c r="H43" s="4" t="s">
        <v>114</v>
      </c>
    </row>
    <row r="44" spans="1:8">
      <c r="A44" s="4" t="s">
        <v>110</v>
      </c>
      <c r="B44" s="4" t="s">
        <v>111</v>
      </c>
      <c r="C44" s="4" t="s">
        <v>96</v>
      </c>
      <c r="E44" s="40">
        <v>2.6</v>
      </c>
      <c r="G44" s="28">
        <v>5.3</v>
      </c>
      <c r="H44" s="4" t="s">
        <v>114</v>
      </c>
    </row>
    <row r="45" spans="1:8">
      <c r="A45" s="4" t="s">
        <v>110</v>
      </c>
      <c r="B45" s="4" t="s">
        <v>111</v>
      </c>
      <c r="C45" s="4" t="s">
        <v>96</v>
      </c>
      <c r="E45" s="40">
        <v>7.5</v>
      </c>
      <c r="G45" s="28">
        <v>3.3</v>
      </c>
      <c r="H45" s="4" t="s">
        <v>114</v>
      </c>
    </row>
    <row r="46" spans="1:8">
      <c r="A46" s="4" t="s">
        <v>110</v>
      </c>
      <c r="B46" s="4" t="s">
        <v>111</v>
      </c>
      <c r="C46" s="4" t="s">
        <v>96</v>
      </c>
      <c r="E46" s="40">
        <v>6.4</v>
      </c>
      <c r="G46" s="28">
        <v>4</v>
      </c>
      <c r="H46" s="4" t="s">
        <v>114</v>
      </c>
    </row>
    <row r="47" spans="1:8">
      <c r="A47" s="4" t="s">
        <v>110</v>
      </c>
      <c r="B47" s="4" t="s">
        <v>111</v>
      </c>
      <c r="C47" s="4" t="s">
        <v>96</v>
      </c>
      <c r="E47" s="40">
        <v>3.1</v>
      </c>
      <c r="G47" s="28">
        <v>7.4</v>
      </c>
      <c r="H47" s="4" t="s">
        <v>114</v>
      </c>
    </row>
    <row r="48" spans="1:8">
      <c r="A48" s="4" t="s">
        <v>110</v>
      </c>
      <c r="B48" s="4" t="s">
        <v>111</v>
      </c>
      <c r="C48" s="4" t="s">
        <v>96</v>
      </c>
      <c r="E48" s="40">
        <v>2.8</v>
      </c>
      <c r="G48" s="28">
        <v>7.3</v>
      </c>
      <c r="H48" s="4" t="s">
        <v>114</v>
      </c>
    </row>
    <row r="49" spans="1:8">
      <c r="A49" s="4" t="s">
        <v>110</v>
      </c>
      <c r="B49" s="4" t="s">
        <v>111</v>
      </c>
      <c r="C49" s="4" t="s">
        <v>96</v>
      </c>
      <c r="E49" s="40">
        <v>3.5</v>
      </c>
      <c r="G49" s="28">
        <v>6.4</v>
      </c>
      <c r="H49" s="4" t="s">
        <v>114</v>
      </c>
    </row>
    <row r="50" spans="1:8">
      <c r="A50" s="4" t="s">
        <v>110</v>
      </c>
      <c r="B50" s="4" t="s">
        <v>111</v>
      </c>
      <c r="C50" s="4" t="s">
        <v>96</v>
      </c>
      <c r="E50" s="40">
        <v>2.9</v>
      </c>
      <c r="G50" s="28">
        <v>5.9</v>
      </c>
      <c r="H50" s="4" t="s">
        <v>114</v>
      </c>
    </row>
    <row r="51" spans="1:8">
      <c r="A51" s="4" t="s">
        <v>110</v>
      </c>
      <c r="B51" s="4" t="s">
        <v>111</v>
      </c>
      <c r="C51" s="4" t="s">
        <v>96</v>
      </c>
      <c r="E51" s="40">
        <v>5.3</v>
      </c>
      <c r="G51" s="28">
        <v>4.0999999999999996</v>
      </c>
      <c r="H51" s="4" t="s">
        <v>114</v>
      </c>
    </row>
    <row r="52" spans="1:8">
      <c r="A52" s="4" t="s">
        <v>110</v>
      </c>
      <c r="B52" s="4" t="s">
        <v>111</v>
      </c>
      <c r="C52" s="4" t="s">
        <v>96</v>
      </c>
      <c r="E52" s="40">
        <v>5.2</v>
      </c>
      <c r="G52" s="28">
        <v>2.8</v>
      </c>
      <c r="H52" s="4" t="s">
        <v>114</v>
      </c>
    </row>
    <row r="53" spans="1:8">
      <c r="A53" s="4" t="s">
        <v>110</v>
      </c>
      <c r="B53" s="4" t="s">
        <v>111</v>
      </c>
      <c r="C53" s="4" t="s">
        <v>96</v>
      </c>
      <c r="E53" s="40">
        <v>5.0999999999999996</v>
      </c>
      <c r="G53" s="28">
        <v>2.4</v>
      </c>
      <c r="H53" s="4" t="s">
        <v>114</v>
      </c>
    </row>
    <row r="54" spans="1:8">
      <c r="A54" s="4" t="s">
        <v>112</v>
      </c>
      <c r="B54" s="4" t="s">
        <v>103</v>
      </c>
      <c r="C54" s="4" t="s">
        <v>96</v>
      </c>
      <c r="D54" s="39">
        <v>32</v>
      </c>
      <c r="E54" s="40">
        <f t="shared" ref="E54:E67" si="0">D54/2</f>
        <v>16</v>
      </c>
      <c r="G54" s="28">
        <v>3</v>
      </c>
      <c r="H54" s="4" t="s">
        <v>115</v>
      </c>
    </row>
    <row r="55" spans="1:8">
      <c r="A55" s="4" t="s">
        <v>112</v>
      </c>
      <c r="B55" s="4" t="s">
        <v>103</v>
      </c>
      <c r="C55" s="4" t="s">
        <v>96</v>
      </c>
      <c r="D55" s="39">
        <v>20</v>
      </c>
      <c r="E55" s="40">
        <f t="shared" si="0"/>
        <v>10</v>
      </c>
      <c r="G55" s="28">
        <v>3</v>
      </c>
      <c r="H55" s="4" t="s">
        <v>115</v>
      </c>
    </row>
    <row r="56" spans="1:8">
      <c r="A56" s="4" t="s">
        <v>112</v>
      </c>
      <c r="B56" s="4" t="s">
        <v>103</v>
      </c>
      <c r="C56" s="4" t="s">
        <v>96</v>
      </c>
      <c r="D56" s="39">
        <v>17</v>
      </c>
      <c r="E56" s="40">
        <f t="shared" si="0"/>
        <v>8.5</v>
      </c>
      <c r="G56" s="28">
        <v>2.36</v>
      </c>
      <c r="H56" s="4" t="s">
        <v>115</v>
      </c>
    </row>
    <row r="57" spans="1:8">
      <c r="A57" s="4" t="s">
        <v>112</v>
      </c>
      <c r="B57" s="4" t="s">
        <v>103</v>
      </c>
      <c r="C57" s="4" t="s">
        <v>96</v>
      </c>
      <c r="D57" s="39">
        <v>20</v>
      </c>
      <c r="E57" s="40">
        <f t="shared" si="0"/>
        <v>10</v>
      </c>
      <c r="G57" s="28">
        <v>1.45</v>
      </c>
      <c r="H57" s="4" t="s">
        <v>115</v>
      </c>
    </row>
    <row r="58" spans="1:8">
      <c r="A58" s="4" t="s">
        <v>112</v>
      </c>
      <c r="B58" s="4" t="s">
        <v>103</v>
      </c>
      <c r="C58" s="4" t="s">
        <v>96</v>
      </c>
      <c r="D58" s="39">
        <v>11</v>
      </c>
      <c r="E58" s="40">
        <f t="shared" si="0"/>
        <v>5.5</v>
      </c>
      <c r="G58" s="28">
        <v>1.5</v>
      </c>
      <c r="H58" s="4" t="s">
        <v>115</v>
      </c>
    </row>
    <row r="59" spans="1:8">
      <c r="A59" s="4" t="s">
        <v>112</v>
      </c>
      <c r="B59" s="4" t="s">
        <v>103</v>
      </c>
      <c r="C59" s="4" t="s">
        <v>96</v>
      </c>
      <c r="D59" s="39">
        <v>99</v>
      </c>
      <c r="E59" s="40">
        <f t="shared" si="0"/>
        <v>49.5</v>
      </c>
      <c r="G59" s="28">
        <v>1.8</v>
      </c>
      <c r="H59" s="4" t="s">
        <v>115</v>
      </c>
    </row>
    <row r="60" spans="1:8">
      <c r="A60" s="4" t="s">
        <v>113</v>
      </c>
      <c r="B60" s="4" t="s">
        <v>111</v>
      </c>
      <c r="C60" s="4" t="s">
        <v>96</v>
      </c>
      <c r="D60" s="39">
        <v>29</v>
      </c>
      <c r="E60" s="40">
        <f t="shared" si="0"/>
        <v>14.5</v>
      </c>
      <c r="G60" s="28">
        <v>2.5</v>
      </c>
      <c r="H60" s="4" t="s">
        <v>116</v>
      </c>
    </row>
    <row r="61" spans="1:8">
      <c r="A61" s="4" t="s">
        <v>117</v>
      </c>
      <c r="B61" s="4" t="s">
        <v>111</v>
      </c>
      <c r="C61" s="4" t="s">
        <v>96</v>
      </c>
      <c r="E61" s="40">
        <v>11</v>
      </c>
      <c r="G61" s="28">
        <v>1.23</v>
      </c>
      <c r="H61" s="4" t="s">
        <v>118</v>
      </c>
    </row>
    <row r="62" spans="1:8">
      <c r="A62" s="4" t="s">
        <v>117</v>
      </c>
      <c r="B62" s="4" t="s">
        <v>111</v>
      </c>
      <c r="C62" s="4" t="s">
        <v>96</v>
      </c>
      <c r="E62" s="40">
        <v>12</v>
      </c>
      <c r="G62" s="28">
        <v>2.02</v>
      </c>
      <c r="H62" s="4" t="s">
        <v>118</v>
      </c>
    </row>
    <row r="63" spans="1:8">
      <c r="A63" s="4" t="s">
        <v>119</v>
      </c>
      <c r="B63" s="4" t="s">
        <v>111</v>
      </c>
      <c r="C63" s="4" t="s">
        <v>96</v>
      </c>
      <c r="E63" s="40">
        <v>8</v>
      </c>
      <c r="G63" s="28">
        <v>5.96</v>
      </c>
      <c r="H63" s="4" t="s">
        <v>120</v>
      </c>
    </row>
    <row r="64" spans="1:8">
      <c r="A64" s="4" t="s">
        <v>123</v>
      </c>
      <c r="B64" s="4" t="s">
        <v>111</v>
      </c>
      <c r="C64" s="4" t="s">
        <v>96</v>
      </c>
      <c r="D64" s="39">
        <v>23</v>
      </c>
      <c r="E64" s="40">
        <f>D64/2</f>
        <v>11.5</v>
      </c>
      <c r="F64" s="42">
        <v>76</v>
      </c>
      <c r="G64" s="28">
        <f>F64/D64</f>
        <v>3.3043478260869565</v>
      </c>
      <c r="H64" s="4" t="s">
        <v>124</v>
      </c>
    </row>
    <row r="65" spans="1:8">
      <c r="A65" s="4" t="s">
        <v>123</v>
      </c>
      <c r="B65" s="4" t="s">
        <v>111</v>
      </c>
      <c r="C65" s="4" t="s">
        <v>96</v>
      </c>
      <c r="D65" s="39">
        <v>17</v>
      </c>
      <c r="E65" s="40">
        <f t="shared" si="0"/>
        <v>8.5</v>
      </c>
      <c r="F65" s="42">
        <v>53</v>
      </c>
      <c r="G65" s="28">
        <f t="shared" ref="G65:G67" si="1">F65/D65</f>
        <v>3.1176470588235294</v>
      </c>
      <c r="H65" s="4" t="s">
        <v>124</v>
      </c>
    </row>
    <row r="66" spans="1:8">
      <c r="A66" s="4" t="s">
        <v>123</v>
      </c>
      <c r="B66" s="4" t="s">
        <v>111</v>
      </c>
      <c r="C66" s="4" t="s">
        <v>96</v>
      </c>
      <c r="D66" s="39">
        <v>24</v>
      </c>
      <c r="E66" s="40">
        <f t="shared" si="0"/>
        <v>12</v>
      </c>
      <c r="F66" s="42">
        <v>81</v>
      </c>
      <c r="G66" s="28">
        <f t="shared" si="1"/>
        <v>3.375</v>
      </c>
      <c r="H66" s="4" t="s">
        <v>124</v>
      </c>
    </row>
    <row r="67" spans="1:8">
      <c r="A67" s="4" t="s">
        <v>123</v>
      </c>
      <c r="B67" s="4" t="s">
        <v>111</v>
      </c>
      <c r="C67" s="4" t="s">
        <v>96</v>
      </c>
      <c r="D67" s="39">
        <v>11</v>
      </c>
      <c r="E67" s="40">
        <f t="shared" si="0"/>
        <v>5.5</v>
      </c>
      <c r="F67" s="42">
        <v>57</v>
      </c>
      <c r="G67" s="28">
        <f t="shared" si="1"/>
        <v>5.1818181818181817</v>
      </c>
      <c r="H67" s="4" t="s">
        <v>124</v>
      </c>
    </row>
    <row r="68" spans="1:8">
      <c r="A68" s="4" t="s">
        <v>125</v>
      </c>
      <c r="B68" s="4" t="s">
        <v>111</v>
      </c>
      <c r="C68" s="4" t="s">
        <v>96</v>
      </c>
      <c r="D68" s="39">
        <v>6</v>
      </c>
      <c r="E68" s="40">
        <f t="shared" ref="E68:E121" si="2">D68/2</f>
        <v>3</v>
      </c>
      <c r="G68" s="28">
        <v>5</v>
      </c>
      <c r="H68" s="4" t="s">
        <v>126</v>
      </c>
    </row>
    <row r="69" spans="1:8">
      <c r="A69" s="4" t="s">
        <v>125</v>
      </c>
      <c r="B69" s="4" t="s">
        <v>111</v>
      </c>
      <c r="C69" s="4" t="s">
        <v>96</v>
      </c>
      <c r="D69" s="39">
        <v>5</v>
      </c>
      <c r="E69" s="40">
        <f t="shared" si="2"/>
        <v>2.5</v>
      </c>
      <c r="G69" s="28">
        <v>3.9</v>
      </c>
      <c r="H69" s="4" t="s">
        <v>126</v>
      </c>
    </row>
    <row r="70" spans="1:8">
      <c r="A70" s="4" t="s">
        <v>125</v>
      </c>
      <c r="B70" s="4" t="s">
        <v>111</v>
      </c>
      <c r="C70" s="4" t="s">
        <v>96</v>
      </c>
      <c r="D70" s="39">
        <v>19</v>
      </c>
      <c r="E70" s="40">
        <f t="shared" si="2"/>
        <v>9.5</v>
      </c>
      <c r="G70" s="28">
        <v>3.7</v>
      </c>
      <c r="H70" s="4" t="s">
        <v>126</v>
      </c>
    </row>
    <row r="71" spans="1:8">
      <c r="A71" s="4" t="s">
        <v>196</v>
      </c>
      <c r="B71" s="4" t="s">
        <v>111</v>
      </c>
      <c r="C71" s="4" t="s">
        <v>96</v>
      </c>
      <c r="E71" s="40">
        <v>17</v>
      </c>
      <c r="G71" s="28">
        <v>1.7</v>
      </c>
      <c r="H71" s="4" t="s">
        <v>198</v>
      </c>
    </row>
    <row r="72" spans="1:8">
      <c r="A72" s="4" t="s">
        <v>196</v>
      </c>
      <c r="B72" s="4" t="s">
        <v>111</v>
      </c>
      <c r="C72" s="4" t="s">
        <v>96</v>
      </c>
      <c r="E72" s="40">
        <v>19</v>
      </c>
      <c r="G72" s="28">
        <v>1.8</v>
      </c>
      <c r="H72" s="4" t="s">
        <v>198</v>
      </c>
    </row>
    <row r="73" spans="1:8">
      <c r="A73" s="4" t="s">
        <v>197</v>
      </c>
      <c r="B73" s="4" t="s">
        <v>111</v>
      </c>
      <c r="C73" s="4" t="s">
        <v>96</v>
      </c>
      <c r="D73" s="39">
        <v>14</v>
      </c>
      <c r="E73" s="40">
        <f t="shared" si="2"/>
        <v>7</v>
      </c>
      <c r="G73" s="28">
        <v>4.5999999999999996</v>
      </c>
      <c r="H73" s="4" t="s">
        <v>199</v>
      </c>
    </row>
    <row r="74" spans="1:8">
      <c r="A74" s="4" t="s">
        <v>197</v>
      </c>
      <c r="B74" s="4" t="s">
        <v>111</v>
      </c>
      <c r="C74" s="4" t="s">
        <v>96</v>
      </c>
      <c r="D74" s="39">
        <v>28</v>
      </c>
      <c r="E74" s="40">
        <f t="shared" si="2"/>
        <v>14</v>
      </c>
      <c r="G74" s="28">
        <v>2</v>
      </c>
      <c r="H74" s="4" t="s">
        <v>199</v>
      </c>
    </row>
    <row r="75" spans="1:8">
      <c r="A75" s="4" t="s">
        <v>200</v>
      </c>
      <c r="B75" s="4" t="s">
        <v>111</v>
      </c>
      <c r="C75" s="4" t="s">
        <v>96</v>
      </c>
      <c r="D75" s="39">
        <v>15</v>
      </c>
      <c r="E75" s="40">
        <f t="shared" si="2"/>
        <v>7.5</v>
      </c>
      <c r="G75" s="28">
        <v>1.1000000000000001</v>
      </c>
      <c r="H75" s="4" t="s">
        <v>201</v>
      </c>
    </row>
    <row r="76" spans="1:8">
      <c r="A76" s="4" t="s">
        <v>200</v>
      </c>
      <c r="B76" s="4" t="s">
        <v>111</v>
      </c>
      <c r="C76" s="4" t="s">
        <v>96</v>
      </c>
      <c r="D76" s="39">
        <v>15</v>
      </c>
      <c r="E76" s="40">
        <f t="shared" si="2"/>
        <v>7.5</v>
      </c>
      <c r="G76" s="28">
        <v>1.2</v>
      </c>
      <c r="H76" s="4" t="s">
        <v>201</v>
      </c>
    </row>
    <row r="77" spans="1:8">
      <c r="A77" s="4" t="s">
        <v>200</v>
      </c>
      <c r="B77" s="4" t="s">
        <v>111</v>
      </c>
      <c r="C77" s="4" t="s">
        <v>96</v>
      </c>
      <c r="D77" s="39">
        <v>20</v>
      </c>
      <c r="E77" s="40">
        <f t="shared" si="2"/>
        <v>10</v>
      </c>
      <c r="G77" s="28">
        <v>2</v>
      </c>
      <c r="H77" s="4" t="s">
        <v>201</v>
      </c>
    </row>
    <row r="78" spans="1:8">
      <c r="A78" s="4" t="s">
        <v>200</v>
      </c>
      <c r="B78" s="4" t="s">
        <v>111</v>
      </c>
      <c r="C78" s="4" t="s">
        <v>96</v>
      </c>
      <c r="D78" s="39">
        <v>36</v>
      </c>
      <c r="E78" s="40">
        <f t="shared" si="2"/>
        <v>18</v>
      </c>
      <c r="G78" s="28">
        <v>1.56</v>
      </c>
      <c r="H78" s="4" t="s">
        <v>201</v>
      </c>
    </row>
    <row r="79" spans="1:8">
      <c r="A79" s="4" t="s">
        <v>200</v>
      </c>
      <c r="B79" s="4" t="s">
        <v>111</v>
      </c>
      <c r="C79" s="4" t="s">
        <v>96</v>
      </c>
      <c r="D79" s="39">
        <v>12</v>
      </c>
      <c r="E79" s="40">
        <f t="shared" si="2"/>
        <v>6</v>
      </c>
      <c r="G79" s="28">
        <v>1.96</v>
      </c>
      <c r="H79" s="4" t="s">
        <v>201</v>
      </c>
    </row>
    <row r="80" spans="1:8">
      <c r="A80" s="4" t="s">
        <v>200</v>
      </c>
      <c r="B80" s="4" t="s">
        <v>111</v>
      </c>
      <c r="C80" s="4" t="s">
        <v>96</v>
      </c>
      <c r="D80" s="39">
        <v>5</v>
      </c>
      <c r="E80" s="40">
        <f t="shared" si="2"/>
        <v>2.5</v>
      </c>
      <c r="G80" s="28">
        <v>3.9</v>
      </c>
      <c r="H80" s="4" t="s">
        <v>201</v>
      </c>
    </row>
    <row r="81" spans="1:8">
      <c r="A81" s="4" t="s">
        <v>200</v>
      </c>
      <c r="B81" s="4" t="s">
        <v>111</v>
      </c>
      <c r="C81" s="4" t="s">
        <v>96</v>
      </c>
      <c r="D81" s="39">
        <v>19</v>
      </c>
      <c r="E81" s="40">
        <f t="shared" si="2"/>
        <v>9.5</v>
      </c>
      <c r="G81" s="28">
        <v>3.7</v>
      </c>
      <c r="H81" s="4" t="s">
        <v>201</v>
      </c>
    </row>
    <row r="82" spans="1:8">
      <c r="A82" s="4" t="s">
        <v>200</v>
      </c>
      <c r="B82" s="4" t="s">
        <v>111</v>
      </c>
      <c r="C82" s="4" t="s">
        <v>96</v>
      </c>
      <c r="D82" s="39">
        <v>12</v>
      </c>
      <c r="E82" s="40">
        <f t="shared" si="2"/>
        <v>6</v>
      </c>
      <c r="G82" s="28">
        <v>3.9</v>
      </c>
      <c r="H82" s="4" t="s">
        <v>201</v>
      </c>
    </row>
    <row r="83" spans="1:8">
      <c r="A83" s="4" t="s">
        <v>200</v>
      </c>
      <c r="B83" s="4" t="s">
        <v>111</v>
      </c>
      <c r="C83" s="4" t="s">
        <v>96</v>
      </c>
      <c r="D83" s="39">
        <v>12</v>
      </c>
      <c r="E83" s="40">
        <f t="shared" si="2"/>
        <v>6</v>
      </c>
      <c r="G83" s="28">
        <v>3.7</v>
      </c>
      <c r="H83" s="4" t="s">
        <v>201</v>
      </c>
    </row>
    <row r="84" spans="1:8">
      <c r="A84" s="4" t="s">
        <v>200</v>
      </c>
      <c r="B84" s="4" t="s">
        <v>111</v>
      </c>
      <c r="C84" s="4" t="s">
        <v>96</v>
      </c>
      <c r="D84" s="39">
        <v>15</v>
      </c>
      <c r="E84" s="40">
        <f t="shared" si="2"/>
        <v>7.5</v>
      </c>
      <c r="G84" s="28">
        <v>2.8</v>
      </c>
      <c r="H84" s="4" t="s">
        <v>201</v>
      </c>
    </row>
    <row r="85" spans="1:8">
      <c r="A85" s="4" t="s">
        <v>200</v>
      </c>
      <c r="B85" s="4" t="s">
        <v>111</v>
      </c>
      <c r="C85" s="4" t="s">
        <v>96</v>
      </c>
      <c r="D85" s="39">
        <v>30</v>
      </c>
      <c r="E85" s="40">
        <f t="shared" si="2"/>
        <v>15</v>
      </c>
      <c r="G85" s="28">
        <v>2.6</v>
      </c>
      <c r="H85" s="4" t="s">
        <v>201</v>
      </c>
    </row>
    <row r="86" spans="1:8">
      <c r="A86" s="4" t="s">
        <v>200</v>
      </c>
      <c r="B86" s="4" t="s">
        <v>111</v>
      </c>
      <c r="C86" s="4" t="s">
        <v>96</v>
      </c>
      <c r="D86" s="39">
        <v>20</v>
      </c>
      <c r="E86" s="40">
        <f t="shared" si="2"/>
        <v>10</v>
      </c>
      <c r="G86" s="28">
        <v>2.4</v>
      </c>
      <c r="H86" s="4" t="s">
        <v>201</v>
      </c>
    </row>
    <row r="87" spans="1:8">
      <c r="A87" s="4" t="s">
        <v>200</v>
      </c>
      <c r="B87" s="4" t="s">
        <v>111</v>
      </c>
      <c r="C87" s="4" t="s">
        <v>96</v>
      </c>
      <c r="D87" s="39">
        <v>40</v>
      </c>
      <c r="E87" s="40">
        <f t="shared" si="2"/>
        <v>20</v>
      </c>
      <c r="G87" s="28">
        <v>2.8</v>
      </c>
      <c r="H87" s="4" t="s">
        <v>201</v>
      </c>
    </row>
    <row r="88" spans="1:8">
      <c r="A88" s="4" t="s">
        <v>200</v>
      </c>
      <c r="B88" s="4" t="s">
        <v>111</v>
      </c>
      <c r="C88" s="4" t="s">
        <v>96</v>
      </c>
      <c r="D88" s="39">
        <v>10</v>
      </c>
      <c r="E88" s="40">
        <f t="shared" si="2"/>
        <v>5</v>
      </c>
      <c r="G88" s="28">
        <v>2.2000000000000002</v>
      </c>
      <c r="H88" s="4" t="s">
        <v>201</v>
      </c>
    </row>
    <row r="89" spans="1:8">
      <c r="A89" s="4" t="s">
        <v>200</v>
      </c>
      <c r="B89" s="4" t="s">
        <v>111</v>
      </c>
      <c r="C89" s="4" t="s">
        <v>96</v>
      </c>
      <c r="D89" s="39">
        <v>6</v>
      </c>
      <c r="E89" s="40">
        <f t="shared" si="2"/>
        <v>3</v>
      </c>
      <c r="G89" s="28">
        <v>3.21</v>
      </c>
      <c r="H89" s="4" t="s">
        <v>201</v>
      </c>
    </row>
    <row r="90" spans="1:8">
      <c r="A90" s="4" t="s">
        <v>200</v>
      </c>
      <c r="B90" s="4" t="s">
        <v>111</v>
      </c>
      <c r="C90" s="4" t="s">
        <v>96</v>
      </c>
      <c r="D90" s="39">
        <v>24</v>
      </c>
      <c r="E90" s="40">
        <f t="shared" si="2"/>
        <v>12</v>
      </c>
      <c r="G90" s="28">
        <v>4.3</v>
      </c>
      <c r="H90" s="4" t="s">
        <v>201</v>
      </c>
    </row>
    <row r="91" spans="1:8">
      <c r="A91" s="4" t="s">
        <v>200</v>
      </c>
      <c r="B91" s="4" t="s">
        <v>111</v>
      </c>
      <c r="C91" s="4" t="s">
        <v>96</v>
      </c>
      <c r="D91" s="39">
        <v>6</v>
      </c>
      <c r="E91" s="40">
        <f t="shared" si="2"/>
        <v>3</v>
      </c>
      <c r="G91" s="28">
        <v>5</v>
      </c>
      <c r="H91" s="4" t="s">
        <v>201</v>
      </c>
    </row>
    <row r="92" spans="1:8">
      <c r="A92" s="4" t="s">
        <v>200</v>
      </c>
      <c r="B92" s="4" t="s">
        <v>111</v>
      </c>
      <c r="C92" s="4" t="s">
        <v>96</v>
      </c>
      <c r="D92" s="39">
        <v>14</v>
      </c>
      <c r="E92" s="40">
        <f t="shared" si="2"/>
        <v>7</v>
      </c>
      <c r="G92" s="28">
        <v>5</v>
      </c>
      <c r="H92" s="4" t="s">
        <v>201</v>
      </c>
    </row>
    <row r="93" spans="1:8">
      <c r="A93" s="4" t="s">
        <v>200</v>
      </c>
      <c r="B93" s="4" t="s">
        <v>111</v>
      </c>
      <c r="C93" s="4" t="s">
        <v>96</v>
      </c>
      <c r="D93" s="39">
        <v>15</v>
      </c>
      <c r="E93" s="40">
        <f t="shared" si="2"/>
        <v>7.5</v>
      </c>
      <c r="G93" s="28">
        <v>4.8</v>
      </c>
      <c r="H93" s="4" t="s">
        <v>201</v>
      </c>
    </row>
    <row r="94" spans="1:8">
      <c r="A94" s="4" t="s">
        <v>200</v>
      </c>
      <c r="B94" s="4" t="s">
        <v>111</v>
      </c>
      <c r="C94" s="4" t="s">
        <v>96</v>
      </c>
      <c r="D94" s="39">
        <v>20</v>
      </c>
      <c r="E94" s="40">
        <f t="shared" si="2"/>
        <v>10</v>
      </c>
      <c r="G94" s="28">
        <v>4.68</v>
      </c>
      <c r="H94" s="4" t="s">
        <v>201</v>
      </c>
    </row>
    <row r="95" spans="1:8">
      <c r="A95" s="4" t="s">
        <v>200</v>
      </c>
      <c r="B95" s="4" t="s">
        <v>111</v>
      </c>
      <c r="C95" s="4" t="s">
        <v>96</v>
      </c>
      <c r="D95" s="39">
        <v>25</v>
      </c>
      <c r="E95" s="40">
        <f t="shared" si="2"/>
        <v>12.5</v>
      </c>
      <c r="G95" s="28">
        <v>4.25</v>
      </c>
      <c r="H95" s="4" t="s">
        <v>201</v>
      </c>
    </row>
    <row r="96" spans="1:8">
      <c r="A96" s="4" t="s">
        <v>200</v>
      </c>
      <c r="B96" s="4" t="s">
        <v>111</v>
      </c>
      <c r="C96" s="4" t="s">
        <v>96</v>
      </c>
      <c r="D96" s="39">
        <v>6</v>
      </c>
      <c r="E96" s="40">
        <f t="shared" si="2"/>
        <v>3</v>
      </c>
      <c r="G96" s="28">
        <v>5.27</v>
      </c>
      <c r="H96" s="4" t="s">
        <v>201</v>
      </c>
    </row>
    <row r="97" spans="1:8">
      <c r="A97" s="4" t="s">
        <v>200</v>
      </c>
      <c r="B97" s="4" t="s">
        <v>111</v>
      </c>
      <c r="C97" s="4" t="s">
        <v>96</v>
      </c>
      <c r="D97" s="39">
        <v>1</v>
      </c>
      <c r="E97" s="40">
        <f t="shared" si="2"/>
        <v>0.5</v>
      </c>
      <c r="G97" s="28">
        <v>8.1999999999999993</v>
      </c>
      <c r="H97" s="4" t="s">
        <v>201</v>
      </c>
    </row>
    <row r="98" spans="1:8">
      <c r="A98" s="4" t="s">
        <v>200</v>
      </c>
      <c r="B98" s="4" t="s">
        <v>111</v>
      </c>
      <c r="C98" s="4" t="s">
        <v>96</v>
      </c>
      <c r="D98" s="39">
        <v>15.92</v>
      </c>
      <c r="E98" s="40">
        <f t="shared" si="2"/>
        <v>7.96</v>
      </c>
      <c r="G98" s="28">
        <v>3.89</v>
      </c>
      <c r="H98" s="4" t="s">
        <v>201</v>
      </c>
    </row>
    <row r="99" spans="1:8">
      <c r="A99" s="4" t="s">
        <v>203</v>
      </c>
      <c r="B99" s="4" t="s">
        <v>111</v>
      </c>
      <c r="C99" s="4" t="s">
        <v>96</v>
      </c>
      <c r="E99" s="40">
        <v>8</v>
      </c>
      <c r="G99" s="28">
        <v>6.5</v>
      </c>
      <c r="H99" s="4" t="s">
        <v>204</v>
      </c>
    </row>
    <row r="100" spans="1:8">
      <c r="A100" s="4" t="s">
        <v>203</v>
      </c>
      <c r="B100" s="4" t="s">
        <v>111</v>
      </c>
      <c r="C100" s="4" t="s">
        <v>96</v>
      </c>
      <c r="E100" s="40">
        <v>2</v>
      </c>
      <c r="G100" s="28">
        <v>10.3</v>
      </c>
      <c r="H100" s="4" t="s">
        <v>204</v>
      </c>
    </row>
    <row r="101" spans="1:8">
      <c r="A101" s="4" t="s">
        <v>203</v>
      </c>
      <c r="B101" s="4" t="s">
        <v>111</v>
      </c>
      <c r="C101" s="4" t="s">
        <v>96</v>
      </c>
      <c r="E101" s="40">
        <v>12</v>
      </c>
      <c r="G101" s="28">
        <v>3.4</v>
      </c>
      <c r="H101" s="4" t="s">
        <v>204</v>
      </c>
    </row>
    <row r="102" spans="1:8">
      <c r="A102" s="4" t="s">
        <v>203</v>
      </c>
      <c r="B102" s="4" t="s">
        <v>111</v>
      </c>
      <c r="C102" s="4" t="s">
        <v>96</v>
      </c>
      <c r="E102" s="40">
        <v>19</v>
      </c>
      <c r="G102" s="28">
        <v>2.6</v>
      </c>
      <c r="H102" s="4" t="s">
        <v>204</v>
      </c>
    </row>
    <row r="103" spans="1:8">
      <c r="A103" s="4" t="s">
        <v>203</v>
      </c>
      <c r="B103" s="4" t="s">
        <v>111</v>
      </c>
      <c r="C103" s="4" t="s">
        <v>96</v>
      </c>
      <c r="E103" s="40">
        <v>15</v>
      </c>
      <c r="G103" s="28">
        <v>3.9</v>
      </c>
      <c r="H103" s="4" t="s">
        <v>204</v>
      </c>
    </row>
    <row r="104" spans="1:8">
      <c r="A104" s="4" t="s">
        <v>205</v>
      </c>
      <c r="B104" s="4" t="s">
        <v>111</v>
      </c>
      <c r="C104" s="4" t="s">
        <v>96</v>
      </c>
      <c r="E104" s="40">
        <v>4</v>
      </c>
      <c r="G104" s="28">
        <v>5.27</v>
      </c>
      <c r="H104" s="4" t="s">
        <v>206</v>
      </c>
    </row>
    <row r="105" spans="1:8">
      <c r="A105" s="4" t="s">
        <v>205</v>
      </c>
      <c r="B105" s="4" t="s">
        <v>111</v>
      </c>
      <c r="C105" s="4" t="s">
        <v>96</v>
      </c>
      <c r="E105" s="40">
        <v>12</v>
      </c>
      <c r="G105" s="28">
        <v>0.36</v>
      </c>
      <c r="H105" s="4" t="s">
        <v>206</v>
      </c>
    </row>
    <row r="106" spans="1:8">
      <c r="A106" s="4" t="s">
        <v>205</v>
      </c>
      <c r="B106" s="4" t="s">
        <v>111</v>
      </c>
      <c r="C106" s="4" t="s">
        <v>96</v>
      </c>
      <c r="E106" s="40">
        <v>39</v>
      </c>
      <c r="G106" s="28">
        <v>0.4</v>
      </c>
      <c r="H106" s="4" t="s">
        <v>206</v>
      </c>
    </row>
    <row r="107" spans="1:8">
      <c r="A107" s="4" t="s">
        <v>205</v>
      </c>
      <c r="B107" s="4" t="s">
        <v>111</v>
      </c>
      <c r="C107" s="4" t="s">
        <v>96</v>
      </c>
      <c r="E107" s="40">
        <v>4</v>
      </c>
      <c r="G107" s="28">
        <v>3.21</v>
      </c>
      <c r="H107" s="4" t="s">
        <v>206</v>
      </c>
    </row>
    <row r="108" spans="1:8">
      <c r="A108" s="4" t="s">
        <v>205</v>
      </c>
      <c r="B108" s="4" t="s">
        <v>111</v>
      </c>
      <c r="C108" s="4" t="s">
        <v>127</v>
      </c>
      <c r="E108" s="40">
        <v>22</v>
      </c>
      <c r="G108" s="28">
        <v>0.3</v>
      </c>
      <c r="H108" s="4" t="s">
        <v>206</v>
      </c>
    </row>
    <row r="109" spans="1:8">
      <c r="A109" s="4" t="s">
        <v>205</v>
      </c>
      <c r="B109" s="4" t="s">
        <v>111</v>
      </c>
      <c r="C109" s="4" t="s">
        <v>127</v>
      </c>
      <c r="E109" s="40">
        <v>22</v>
      </c>
      <c r="G109" s="28">
        <v>0.26</v>
      </c>
      <c r="H109" s="4" t="s">
        <v>206</v>
      </c>
    </row>
    <row r="110" spans="1:8">
      <c r="A110" s="4" t="s">
        <v>208</v>
      </c>
      <c r="B110" s="4" t="s">
        <v>111</v>
      </c>
      <c r="C110" s="4" t="s">
        <v>96</v>
      </c>
      <c r="D110" s="39">
        <v>10</v>
      </c>
      <c r="E110" s="40">
        <f t="shared" si="2"/>
        <v>5</v>
      </c>
      <c r="G110" s="28">
        <v>3.4</v>
      </c>
      <c r="H110" s="4" t="s">
        <v>210</v>
      </c>
    </row>
    <row r="111" spans="1:8">
      <c r="A111" s="4" t="s">
        <v>224</v>
      </c>
      <c r="B111" s="4" t="s">
        <v>111</v>
      </c>
      <c r="C111" s="4" t="s">
        <v>96</v>
      </c>
      <c r="E111" s="40">
        <v>1</v>
      </c>
      <c r="G111" s="28">
        <v>4.7</v>
      </c>
      <c r="H111" s="4" t="s">
        <v>225</v>
      </c>
    </row>
    <row r="112" spans="1:8">
      <c r="A112" s="4" t="s">
        <v>224</v>
      </c>
      <c r="B112" s="4" t="s">
        <v>111</v>
      </c>
      <c r="C112" s="4" t="s">
        <v>96</v>
      </c>
      <c r="E112" s="40">
        <v>1</v>
      </c>
      <c r="G112" s="28">
        <v>4.2</v>
      </c>
      <c r="H112" s="4" t="s">
        <v>225</v>
      </c>
    </row>
    <row r="113" spans="1:8">
      <c r="A113" s="4" t="s">
        <v>241</v>
      </c>
      <c r="B113" s="4" t="s">
        <v>145</v>
      </c>
      <c r="C113" s="4" t="s">
        <v>144</v>
      </c>
      <c r="D113" s="30">
        <v>45</v>
      </c>
      <c r="E113" s="40">
        <f t="shared" si="2"/>
        <v>22.5</v>
      </c>
      <c r="G113" s="34">
        <v>3.1</v>
      </c>
      <c r="H113" s="4" t="s">
        <v>242</v>
      </c>
    </row>
    <row r="114" spans="1:8">
      <c r="A114" s="4" t="s">
        <v>241</v>
      </c>
      <c r="B114" s="4" t="s">
        <v>145</v>
      </c>
      <c r="C114" s="4" t="s">
        <v>144</v>
      </c>
      <c r="D114" s="30">
        <v>40</v>
      </c>
      <c r="E114" s="40">
        <f t="shared" si="2"/>
        <v>20</v>
      </c>
      <c r="G114" s="34">
        <v>2.2000000000000002</v>
      </c>
      <c r="H114" s="4" t="s">
        <v>242</v>
      </c>
    </row>
    <row r="115" spans="1:8">
      <c r="A115" s="4" t="s">
        <v>243</v>
      </c>
      <c r="B115" s="4" t="s">
        <v>145</v>
      </c>
      <c r="C115" s="4" t="s">
        <v>144</v>
      </c>
      <c r="D115" s="30"/>
      <c r="E115" s="31">
        <v>22</v>
      </c>
      <c r="G115" s="34">
        <v>0.3</v>
      </c>
      <c r="H115" s="4" t="s">
        <v>206</v>
      </c>
    </row>
    <row r="116" spans="1:8">
      <c r="A116" s="4" t="s">
        <v>243</v>
      </c>
      <c r="B116" s="4" t="s">
        <v>145</v>
      </c>
      <c r="C116" s="4" t="s">
        <v>144</v>
      </c>
      <c r="D116" s="30"/>
      <c r="E116" s="31">
        <v>22</v>
      </c>
      <c r="G116" s="34">
        <v>0.26</v>
      </c>
      <c r="H116" s="4" t="s">
        <v>206</v>
      </c>
    </row>
    <row r="117" spans="1:8">
      <c r="A117" s="4" t="s">
        <v>207</v>
      </c>
      <c r="B117" s="4" t="s">
        <v>145</v>
      </c>
      <c r="C117" s="4" t="s">
        <v>144</v>
      </c>
      <c r="D117" s="30">
        <v>23</v>
      </c>
      <c r="E117" s="40">
        <f t="shared" si="2"/>
        <v>11.5</v>
      </c>
      <c r="G117" s="34">
        <v>0.7</v>
      </c>
      <c r="H117" s="4" t="s">
        <v>209</v>
      </c>
    </row>
    <row r="118" spans="1:8">
      <c r="A118" s="4" t="s">
        <v>207</v>
      </c>
      <c r="B118" s="4" t="s">
        <v>145</v>
      </c>
      <c r="C118" s="4" t="s">
        <v>144</v>
      </c>
      <c r="D118" s="30">
        <v>23</v>
      </c>
      <c r="E118" s="40">
        <f t="shared" si="2"/>
        <v>11.5</v>
      </c>
      <c r="G118" s="34">
        <v>2.2000000000000002</v>
      </c>
      <c r="H118" s="4" t="s">
        <v>209</v>
      </c>
    </row>
    <row r="119" spans="1:8">
      <c r="A119" s="4" t="s">
        <v>207</v>
      </c>
      <c r="B119" s="4" t="s">
        <v>145</v>
      </c>
      <c r="C119" s="4" t="s">
        <v>144</v>
      </c>
      <c r="D119" s="30">
        <v>3</v>
      </c>
      <c r="E119" s="40">
        <f t="shared" si="2"/>
        <v>1.5</v>
      </c>
      <c r="G119" s="34">
        <v>1.8</v>
      </c>
      <c r="H119" s="4" t="s">
        <v>209</v>
      </c>
    </row>
    <row r="120" spans="1:8">
      <c r="A120" s="4" t="s">
        <v>207</v>
      </c>
      <c r="B120" s="4" t="s">
        <v>145</v>
      </c>
      <c r="C120" s="4" t="s">
        <v>144</v>
      </c>
      <c r="D120" s="30">
        <v>3</v>
      </c>
      <c r="E120" s="40">
        <f t="shared" si="2"/>
        <v>1.5</v>
      </c>
      <c r="G120" s="34">
        <v>2.4</v>
      </c>
      <c r="H120" s="4" t="s">
        <v>209</v>
      </c>
    </row>
    <row r="121" spans="1:8">
      <c r="A121" s="4" t="s">
        <v>207</v>
      </c>
      <c r="B121" s="4" t="s">
        <v>145</v>
      </c>
      <c r="C121" s="4" t="s">
        <v>144</v>
      </c>
      <c r="D121" s="30">
        <v>8</v>
      </c>
      <c r="E121" s="40">
        <f t="shared" si="2"/>
        <v>4</v>
      </c>
      <c r="G121" s="34">
        <v>3.4</v>
      </c>
      <c r="H121" s="4" t="s">
        <v>209</v>
      </c>
    </row>
    <row r="122" spans="1:8">
      <c r="A122" s="4" t="s">
        <v>226</v>
      </c>
      <c r="B122" s="4" t="s">
        <v>145</v>
      </c>
      <c r="C122" s="4" t="s">
        <v>144</v>
      </c>
      <c r="D122" s="30"/>
      <c r="E122" s="31">
        <v>44</v>
      </c>
      <c r="G122" s="34">
        <v>2.7</v>
      </c>
      <c r="H122" s="4" t="s">
        <v>227</v>
      </c>
    </row>
  </sheetData>
  <autoFilter ref="A1:H122" xr:uid="{40D3DA92-5BB6-42C6-A57F-04667F1C5458}"/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EB3B8-4335-4A95-BBB6-3B9E550F6994}">
  <dimension ref="A1:L5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12" sqref="G12"/>
    </sheetView>
  </sheetViews>
  <sheetFormatPr defaultColWidth="25.21875" defaultRowHeight="14.4"/>
  <cols>
    <col min="1" max="3" width="25.21875" style="6"/>
    <col min="4" max="6" width="25.21875" style="7"/>
    <col min="7" max="16384" width="25.21875" style="6"/>
  </cols>
  <sheetData>
    <row r="1" spans="1:7" s="4" customFormat="1">
      <c r="A1" s="14" t="s">
        <v>326</v>
      </c>
      <c r="B1" s="4" t="s">
        <v>102</v>
      </c>
      <c r="C1" s="4" t="s">
        <v>95</v>
      </c>
      <c r="D1" s="21" t="s">
        <v>14</v>
      </c>
      <c r="E1" s="22" t="s">
        <v>477</v>
      </c>
      <c r="F1" s="23" t="s">
        <v>98</v>
      </c>
      <c r="G1" s="4" t="s">
        <v>93</v>
      </c>
    </row>
    <row r="2" spans="1:7" s="4" customFormat="1">
      <c r="A2" s="4" t="s">
        <v>97</v>
      </c>
      <c r="B2" s="4" t="s">
        <v>103</v>
      </c>
      <c r="C2" s="4" t="s">
        <v>96</v>
      </c>
      <c r="D2" s="24"/>
      <c r="E2" s="26">
        <v>5</v>
      </c>
      <c r="F2" s="44">
        <v>51</v>
      </c>
      <c r="G2" s="4" t="s">
        <v>101</v>
      </c>
    </row>
    <row r="3" spans="1:7" s="4" customFormat="1">
      <c r="A3" s="4" t="s">
        <v>97</v>
      </c>
      <c r="B3" s="4" t="s">
        <v>103</v>
      </c>
      <c r="C3" s="4" t="s">
        <v>96</v>
      </c>
      <c r="D3" s="24"/>
      <c r="E3" s="26">
        <v>6.8</v>
      </c>
      <c r="F3" s="44">
        <v>69</v>
      </c>
      <c r="G3" s="4" t="s">
        <v>101</v>
      </c>
    </row>
    <row r="4" spans="1:7" s="4" customFormat="1">
      <c r="A4" s="4" t="s">
        <v>117</v>
      </c>
      <c r="B4" s="4" t="s">
        <v>111</v>
      </c>
      <c r="C4" s="4" t="s">
        <v>96</v>
      </c>
      <c r="D4" s="24"/>
      <c r="E4" s="26">
        <v>11</v>
      </c>
      <c r="F4" s="44">
        <v>67</v>
      </c>
      <c r="G4" s="4" t="s">
        <v>118</v>
      </c>
    </row>
    <row r="5" spans="1:7" s="4" customFormat="1">
      <c r="A5" s="4" t="s">
        <v>117</v>
      </c>
      <c r="B5" s="4" t="s">
        <v>111</v>
      </c>
      <c r="C5" s="4" t="s">
        <v>96</v>
      </c>
      <c r="D5" s="24"/>
      <c r="E5" s="26">
        <v>12</v>
      </c>
      <c r="F5" s="44">
        <v>72</v>
      </c>
      <c r="G5" s="4" t="s">
        <v>118</v>
      </c>
    </row>
    <row r="6" spans="1:7" s="4" customFormat="1">
      <c r="A6" s="4" t="s">
        <v>121</v>
      </c>
      <c r="B6" s="4" t="s">
        <v>111</v>
      </c>
      <c r="C6" s="4" t="s">
        <v>96</v>
      </c>
      <c r="D6" s="24"/>
      <c r="E6" s="26">
        <v>0.08</v>
      </c>
      <c r="F6" s="44">
        <v>10</v>
      </c>
      <c r="G6" s="4" t="s">
        <v>122</v>
      </c>
    </row>
    <row r="7" spans="1:7" s="4" customFormat="1">
      <c r="A7" s="4" t="s">
        <v>121</v>
      </c>
      <c r="B7" s="4" t="s">
        <v>111</v>
      </c>
      <c r="C7" s="4" t="s">
        <v>96</v>
      </c>
      <c r="D7" s="24"/>
      <c r="E7" s="26">
        <v>6</v>
      </c>
      <c r="F7" s="44">
        <v>75</v>
      </c>
      <c r="G7" s="4" t="s">
        <v>122</v>
      </c>
    </row>
    <row r="8" spans="1:7" s="4" customFormat="1">
      <c r="A8" s="4" t="s">
        <v>121</v>
      </c>
      <c r="B8" s="4" t="s">
        <v>111</v>
      </c>
      <c r="C8" s="4" t="s">
        <v>96</v>
      </c>
      <c r="D8" s="24"/>
      <c r="E8" s="26">
        <v>19</v>
      </c>
      <c r="F8" s="44">
        <v>92</v>
      </c>
      <c r="G8" s="4" t="s">
        <v>122</v>
      </c>
    </row>
    <row r="9" spans="1:7" s="4" customFormat="1">
      <c r="A9" s="4" t="s">
        <v>269</v>
      </c>
      <c r="B9" s="4" t="s">
        <v>111</v>
      </c>
      <c r="C9" s="4" t="s">
        <v>96</v>
      </c>
      <c r="D9" s="24"/>
      <c r="E9" s="26">
        <v>7</v>
      </c>
      <c r="F9" s="44">
        <v>60</v>
      </c>
      <c r="G9" s="4" t="s">
        <v>199</v>
      </c>
    </row>
    <row r="10" spans="1:7" s="4" customFormat="1">
      <c r="A10" s="4" t="s">
        <v>249</v>
      </c>
      <c r="B10" s="4" t="s">
        <v>111</v>
      </c>
      <c r="C10" s="4" t="s">
        <v>96</v>
      </c>
      <c r="D10" s="24"/>
      <c r="E10" s="26">
        <v>6</v>
      </c>
      <c r="F10" s="44">
        <v>78</v>
      </c>
      <c r="G10" s="4" t="s">
        <v>268</v>
      </c>
    </row>
    <row r="11" spans="1:7" s="4" customFormat="1">
      <c r="A11" s="4" t="s">
        <v>266</v>
      </c>
      <c r="B11" s="4" t="s">
        <v>111</v>
      </c>
      <c r="C11" s="4" t="s">
        <v>96</v>
      </c>
      <c r="D11" s="24"/>
      <c r="E11" s="26">
        <v>19</v>
      </c>
      <c r="F11" s="44">
        <v>70</v>
      </c>
      <c r="G11" s="4" t="s">
        <v>267</v>
      </c>
    </row>
    <row r="12" spans="1:7" s="4" customFormat="1">
      <c r="A12" s="4" t="s">
        <v>266</v>
      </c>
      <c r="B12" s="4" t="s">
        <v>111</v>
      </c>
      <c r="C12" s="4" t="s">
        <v>96</v>
      </c>
      <c r="D12" s="24"/>
      <c r="E12" s="26">
        <v>5</v>
      </c>
      <c r="F12" s="44">
        <v>76</v>
      </c>
      <c r="G12" s="4" t="s">
        <v>267</v>
      </c>
    </row>
    <row r="13" spans="1:7" s="4" customFormat="1">
      <c r="A13" s="4" t="s">
        <v>271</v>
      </c>
      <c r="B13" s="4" t="s">
        <v>111</v>
      </c>
      <c r="C13" s="4" t="s">
        <v>96</v>
      </c>
      <c r="D13" s="24"/>
      <c r="E13" s="26">
        <v>15</v>
      </c>
      <c r="F13" s="44">
        <v>69.8</v>
      </c>
      <c r="G13" s="4" t="s">
        <v>270</v>
      </c>
    </row>
    <row r="14" spans="1:7" s="4" customFormat="1">
      <c r="A14" s="4" t="s">
        <v>113</v>
      </c>
      <c r="B14" s="4" t="s">
        <v>111</v>
      </c>
      <c r="C14" s="4" t="s">
        <v>96</v>
      </c>
      <c r="D14" s="24"/>
      <c r="E14" s="26">
        <v>28</v>
      </c>
      <c r="F14" s="44">
        <v>95</v>
      </c>
      <c r="G14" s="4" t="s">
        <v>276</v>
      </c>
    </row>
    <row r="15" spans="1:7">
      <c r="A15" s="6" t="s">
        <v>277</v>
      </c>
      <c r="B15" s="4" t="s">
        <v>111</v>
      </c>
      <c r="C15" s="4" t="s">
        <v>96</v>
      </c>
      <c r="D15" s="24"/>
      <c r="E15" s="26">
        <v>1.58</v>
      </c>
      <c r="F15" s="44">
        <v>27</v>
      </c>
      <c r="G15" s="6" t="s">
        <v>278</v>
      </c>
    </row>
    <row r="16" spans="1:7">
      <c r="A16" s="4" t="s">
        <v>275</v>
      </c>
      <c r="B16" s="4" t="s">
        <v>103</v>
      </c>
      <c r="C16" s="4" t="s">
        <v>96</v>
      </c>
      <c r="D16" s="24"/>
      <c r="E16" s="26">
        <v>50</v>
      </c>
      <c r="F16" s="44">
        <v>90</v>
      </c>
      <c r="G16" s="6" t="s">
        <v>279</v>
      </c>
    </row>
    <row r="17" spans="1:7">
      <c r="A17" s="4" t="s">
        <v>281</v>
      </c>
      <c r="B17" s="4" t="s">
        <v>103</v>
      </c>
      <c r="C17" s="4" t="s">
        <v>96</v>
      </c>
      <c r="D17" s="24"/>
      <c r="E17" s="26">
        <v>4</v>
      </c>
      <c r="F17" s="44">
        <v>58</v>
      </c>
      <c r="G17" s="6" t="s">
        <v>280</v>
      </c>
    </row>
    <row r="18" spans="1:7">
      <c r="A18" s="4" t="s">
        <v>282</v>
      </c>
      <c r="B18" s="4" t="s">
        <v>111</v>
      </c>
      <c r="C18" s="4" t="s">
        <v>96</v>
      </c>
      <c r="D18" s="24"/>
      <c r="E18" s="26">
        <v>0.52</v>
      </c>
      <c r="F18" s="44">
        <v>20</v>
      </c>
      <c r="G18" s="4" t="s">
        <v>283</v>
      </c>
    </row>
    <row r="19" spans="1:7">
      <c r="A19" s="4" t="s">
        <v>282</v>
      </c>
      <c r="B19" s="4" t="s">
        <v>111</v>
      </c>
      <c r="C19" s="4" t="s">
        <v>96</v>
      </c>
      <c r="D19" s="24"/>
      <c r="E19" s="26">
        <v>5</v>
      </c>
      <c r="F19" s="44">
        <v>45</v>
      </c>
      <c r="G19" s="4" t="s">
        <v>283</v>
      </c>
    </row>
    <row r="20" spans="1:7">
      <c r="A20" s="4" t="s">
        <v>282</v>
      </c>
      <c r="B20" s="4" t="s">
        <v>111</v>
      </c>
      <c r="C20" s="4" t="s">
        <v>96</v>
      </c>
      <c r="D20" s="24"/>
      <c r="E20" s="26">
        <v>35</v>
      </c>
      <c r="F20" s="44">
        <v>84.752752053119039</v>
      </c>
      <c r="G20" s="4" t="s">
        <v>283</v>
      </c>
    </row>
    <row r="21" spans="1:7">
      <c r="A21" s="4"/>
      <c r="B21" s="4"/>
      <c r="C21" s="4"/>
      <c r="D21" s="24"/>
      <c r="E21" s="26"/>
      <c r="F21" s="44"/>
      <c r="G21" s="4"/>
    </row>
    <row r="22" spans="1:7">
      <c r="A22" s="14" t="s">
        <v>327</v>
      </c>
      <c r="D22" s="24"/>
      <c r="E22" s="26"/>
      <c r="F22" s="44"/>
    </row>
    <row r="23" spans="1:7" s="4" customFormat="1">
      <c r="A23" s="4" t="s">
        <v>100</v>
      </c>
      <c r="B23" s="4" t="s">
        <v>104</v>
      </c>
      <c r="C23" s="4" t="s">
        <v>96</v>
      </c>
      <c r="D23" s="24">
        <v>15.0901708922644</v>
      </c>
      <c r="E23" s="26">
        <f t="shared" ref="E23:E30" si="0">D23/2</f>
        <v>7.5450854461321999</v>
      </c>
      <c r="F23" s="44">
        <v>35.239234449760801</v>
      </c>
      <c r="G23" s="4" t="s">
        <v>99</v>
      </c>
    </row>
    <row r="24" spans="1:7" s="4" customFormat="1">
      <c r="A24" s="4" t="s">
        <v>100</v>
      </c>
      <c r="B24" s="4" t="s">
        <v>104</v>
      </c>
      <c r="C24" s="4" t="s">
        <v>96</v>
      </c>
      <c r="D24" s="24">
        <v>19.9053158027953</v>
      </c>
      <c r="E24" s="26">
        <f t="shared" si="0"/>
        <v>9.9526579013976502</v>
      </c>
      <c r="F24" s="44">
        <v>33.229665071770299</v>
      </c>
      <c r="G24" s="4" t="s">
        <v>99</v>
      </c>
    </row>
    <row r="25" spans="1:7" s="4" customFormat="1">
      <c r="A25" s="4" t="s">
        <v>100</v>
      </c>
      <c r="B25" s="4" t="s">
        <v>104</v>
      </c>
      <c r="C25" s="4" t="s">
        <v>96</v>
      </c>
      <c r="D25" s="24">
        <v>29.800723235589501</v>
      </c>
      <c r="E25" s="26">
        <f t="shared" si="0"/>
        <v>14.900361617794751</v>
      </c>
      <c r="F25" s="44">
        <v>36</v>
      </c>
      <c r="G25" s="4" t="s">
        <v>99</v>
      </c>
    </row>
    <row r="26" spans="1:7" s="4" customFormat="1">
      <c r="A26" s="4" t="s">
        <v>100</v>
      </c>
      <c r="B26" s="4" t="s">
        <v>104</v>
      </c>
      <c r="C26" s="4" t="s">
        <v>96</v>
      </c>
      <c r="D26" s="24">
        <v>25.844678498546799</v>
      </c>
      <c r="E26" s="26">
        <f t="shared" si="0"/>
        <v>12.922339249273399</v>
      </c>
      <c r="F26" s="44">
        <v>38.253588516746397</v>
      </c>
      <c r="G26" s="4" t="s">
        <v>99</v>
      </c>
    </row>
    <row r="27" spans="1:7" s="4" customFormat="1">
      <c r="A27" s="4" t="s">
        <v>100</v>
      </c>
      <c r="B27" s="4" t="s">
        <v>104</v>
      </c>
      <c r="C27" s="4" t="s">
        <v>96</v>
      </c>
      <c r="D27" s="24">
        <v>40.896284068886402</v>
      </c>
      <c r="E27" s="26">
        <f t="shared" si="0"/>
        <v>20.448142034443201</v>
      </c>
      <c r="F27" s="44">
        <v>37.248803827751203</v>
      </c>
      <c r="G27" s="4" t="s">
        <v>99</v>
      </c>
    </row>
    <row r="28" spans="1:7" s="4" customFormat="1">
      <c r="A28" s="4" t="s">
        <v>100</v>
      </c>
      <c r="B28" s="4" t="s">
        <v>104</v>
      </c>
      <c r="C28" s="4" t="s">
        <v>96</v>
      </c>
      <c r="D28" s="24">
        <v>53.945939735468102</v>
      </c>
      <c r="E28" s="26">
        <f t="shared" si="0"/>
        <v>26.972969867734051</v>
      </c>
      <c r="F28" s="44">
        <v>49.306220095693803</v>
      </c>
      <c r="G28" s="4" t="s">
        <v>99</v>
      </c>
    </row>
    <row r="29" spans="1:7" s="4" customFormat="1">
      <c r="A29" s="4" t="s">
        <v>100</v>
      </c>
      <c r="B29" s="4" t="s">
        <v>104</v>
      </c>
      <c r="C29" s="4" t="s">
        <v>96</v>
      </c>
      <c r="D29" s="24">
        <v>140</v>
      </c>
      <c r="E29" s="26">
        <f t="shared" si="0"/>
        <v>70</v>
      </c>
      <c r="F29" s="44">
        <v>51.138755980861198</v>
      </c>
      <c r="G29" s="4" t="s">
        <v>99</v>
      </c>
    </row>
    <row r="30" spans="1:7" s="4" customFormat="1">
      <c r="A30" s="4" t="s">
        <v>100</v>
      </c>
      <c r="B30" s="4" t="s">
        <v>104</v>
      </c>
      <c r="C30" s="4" t="s">
        <v>96</v>
      </c>
      <c r="D30" s="24">
        <v>543.74489053795799</v>
      </c>
      <c r="E30" s="26">
        <f t="shared" si="0"/>
        <v>271.87244526897899</v>
      </c>
      <c r="F30" s="44">
        <v>87</v>
      </c>
      <c r="G30" s="4" t="s">
        <v>99</v>
      </c>
    </row>
    <row r="31" spans="1:7" s="4" customFormat="1">
      <c r="A31" s="4" t="s">
        <v>105</v>
      </c>
      <c r="B31" s="4" t="s">
        <v>106</v>
      </c>
      <c r="C31" s="4" t="s">
        <v>96</v>
      </c>
      <c r="D31" s="24"/>
      <c r="E31" s="26">
        <v>171</v>
      </c>
      <c r="F31" s="44">
        <v>67</v>
      </c>
      <c r="G31" s="4" t="s">
        <v>107</v>
      </c>
    </row>
    <row r="32" spans="1:7">
      <c r="A32" s="6" t="s">
        <v>244</v>
      </c>
      <c r="B32" s="4" t="s">
        <v>104</v>
      </c>
      <c r="C32" s="4" t="s">
        <v>246</v>
      </c>
      <c r="D32" s="24"/>
      <c r="E32" s="26">
        <v>133</v>
      </c>
      <c r="F32" s="44">
        <v>60</v>
      </c>
      <c r="G32" s="6" t="s">
        <v>245</v>
      </c>
    </row>
    <row r="33" spans="1:7">
      <c r="A33" s="6" t="s">
        <v>247</v>
      </c>
      <c r="B33" s="4" t="s">
        <v>104</v>
      </c>
      <c r="C33" s="4" t="s">
        <v>246</v>
      </c>
      <c r="D33" s="24"/>
      <c r="E33" s="26">
        <v>96</v>
      </c>
      <c r="F33" s="44">
        <v>65</v>
      </c>
      <c r="G33" s="6" t="s">
        <v>250</v>
      </c>
    </row>
    <row r="34" spans="1:7">
      <c r="A34" s="6" t="s">
        <v>259</v>
      </c>
      <c r="B34" s="4" t="s">
        <v>104</v>
      </c>
      <c r="C34" s="4" t="s">
        <v>246</v>
      </c>
      <c r="D34" s="24"/>
      <c r="E34" s="26">
        <v>104</v>
      </c>
      <c r="F34" s="44">
        <v>65.400000000000006</v>
      </c>
      <c r="G34" s="6" t="s">
        <v>253</v>
      </c>
    </row>
    <row r="35" spans="1:7">
      <c r="A35" s="6" t="s">
        <v>248</v>
      </c>
      <c r="B35" s="4" t="s">
        <v>104</v>
      </c>
      <c r="C35" s="4" t="s">
        <v>246</v>
      </c>
      <c r="D35" s="24"/>
      <c r="E35" s="26">
        <v>296</v>
      </c>
      <c r="F35" s="44">
        <v>77.2</v>
      </c>
      <c r="G35" s="6" t="s">
        <v>256</v>
      </c>
    </row>
    <row r="36" spans="1:7">
      <c r="A36" s="6" t="s">
        <v>251</v>
      </c>
      <c r="B36" s="4" t="s">
        <v>104</v>
      </c>
      <c r="C36" s="4" t="s">
        <v>246</v>
      </c>
      <c r="D36" s="24"/>
      <c r="E36" s="26">
        <v>95</v>
      </c>
      <c r="F36" s="44">
        <v>52</v>
      </c>
      <c r="G36" s="6" t="s">
        <v>252</v>
      </c>
    </row>
    <row r="37" spans="1:7">
      <c r="A37" s="6" t="s">
        <v>255</v>
      </c>
      <c r="B37" s="4" t="s">
        <v>104</v>
      </c>
      <c r="C37" s="4" t="s">
        <v>96</v>
      </c>
      <c r="D37" s="24"/>
      <c r="E37" s="26">
        <v>100</v>
      </c>
      <c r="F37" s="44">
        <v>53</v>
      </c>
      <c r="G37" s="6" t="s">
        <v>254</v>
      </c>
    </row>
    <row r="38" spans="1:7">
      <c r="A38" s="6" t="s">
        <v>257</v>
      </c>
      <c r="B38" s="4" t="s">
        <v>104</v>
      </c>
      <c r="C38" s="4" t="s">
        <v>96</v>
      </c>
      <c r="D38" s="24"/>
      <c r="E38" s="26">
        <v>80</v>
      </c>
      <c r="F38" s="44">
        <v>48</v>
      </c>
      <c r="G38" s="6" t="s">
        <v>258</v>
      </c>
    </row>
    <row r="39" spans="1:7">
      <c r="A39" s="6" t="s">
        <v>257</v>
      </c>
      <c r="B39" s="4" t="s">
        <v>104</v>
      </c>
      <c r="C39" s="4" t="s">
        <v>96</v>
      </c>
      <c r="D39" s="24"/>
      <c r="E39" s="26">
        <v>55</v>
      </c>
      <c r="F39" s="44">
        <v>44</v>
      </c>
      <c r="G39" s="6" t="s">
        <v>258</v>
      </c>
    </row>
    <row r="40" spans="1:7">
      <c r="A40" s="6" t="s">
        <v>257</v>
      </c>
      <c r="B40" s="4" t="s">
        <v>104</v>
      </c>
      <c r="C40" s="4" t="s">
        <v>96</v>
      </c>
      <c r="D40" s="24"/>
      <c r="E40" s="26">
        <v>55</v>
      </c>
      <c r="F40" s="44">
        <v>41</v>
      </c>
      <c r="G40" s="6" t="s">
        <v>258</v>
      </c>
    </row>
    <row r="41" spans="1:7">
      <c r="A41" s="6" t="s">
        <v>259</v>
      </c>
      <c r="B41" s="4" t="s">
        <v>104</v>
      </c>
      <c r="C41" s="4" t="s">
        <v>96</v>
      </c>
      <c r="D41" s="24"/>
      <c r="E41" s="26">
        <v>25</v>
      </c>
      <c r="F41" s="44">
        <v>35</v>
      </c>
      <c r="G41" s="6" t="s">
        <v>253</v>
      </c>
    </row>
    <row r="42" spans="1:7">
      <c r="A42" s="6" t="s">
        <v>274</v>
      </c>
      <c r="B42" s="4" t="s">
        <v>104</v>
      </c>
      <c r="C42" s="4" t="s">
        <v>96</v>
      </c>
      <c r="D42" s="24"/>
      <c r="E42" s="26">
        <v>15</v>
      </c>
      <c r="F42" s="44">
        <v>35</v>
      </c>
      <c r="G42" s="6" t="s">
        <v>273</v>
      </c>
    </row>
    <row r="43" spans="1:7">
      <c r="A43" s="6" t="s">
        <v>274</v>
      </c>
      <c r="B43" s="4" t="s">
        <v>104</v>
      </c>
      <c r="C43" s="4" t="s">
        <v>96</v>
      </c>
      <c r="D43" s="24"/>
      <c r="E43" s="26">
        <v>20</v>
      </c>
      <c r="F43" s="44">
        <v>33</v>
      </c>
      <c r="G43" s="6" t="s">
        <v>272</v>
      </c>
    </row>
    <row r="44" spans="1:7">
      <c r="A44" s="6" t="s">
        <v>274</v>
      </c>
      <c r="B44" s="4" t="s">
        <v>104</v>
      </c>
      <c r="C44" s="4" t="s">
        <v>96</v>
      </c>
      <c r="D44" s="24"/>
      <c r="E44" s="26">
        <v>30</v>
      </c>
      <c r="F44" s="44">
        <v>30</v>
      </c>
      <c r="G44" s="6" t="s">
        <v>272</v>
      </c>
    </row>
    <row r="45" spans="1:7">
      <c r="A45" s="6" t="s">
        <v>284</v>
      </c>
      <c r="B45" s="4" t="s">
        <v>182</v>
      </c>
      <c r="C45" s="4" t="s">
        <v>96</v>
      </c>
      <c r="D45" s="24"/>
      <c r="E45" s="26">
        <v>0.5</v>
      </c>
      <c r="F45" s="44">
        <v>2</v>
      </c>
      <c r="G45" s="6" t="s">
        <v>285</v>
      </c>
    </row>
    <row r="46" spans="1:7">
      <c r="A46" s="6" t="s">
        <v>284</v>
      </c>
      <c r="B46" s="4" t="s">
        <v>182</v>
      </c>
      <c r="C46" s="4" t="s">
        <v>96</v>
      </c>
      <c r="D46" s="24"/>
      <c r="E46" s="26">
        <v>1</v>
      </c>
      <c r="F46" s="44">
        <v>6</v>
      </c>
      <c r="G46" s="6" t="s">
        <v>285</v>
      </c>
    </row>
    <row r="47" spans="1:7">
      <c r="A47" s="6" t="s">
        <v>284</v>
      </c>
      <c r="B47" s="4" t="s">
        <v>182</v>
      </c>
      <c r="C47" s="4" t="s">
        <v>96</v>
      </c>
      <c r="D47" s="24"/>
      <c r="E47" s="26">
        <v>2</v>
      </c>
      <c r="F47" s="44">
        <v>9</v>
      </c>
      <c r="G47" s="6" t="s">
        <v>285</v>
      </c>
    </row>
    <row r="48" spans="1:7">
      <c r="A48" s="6" t="s">
        <v>284</v>
      </c>
      <c r="B48" s="4" t="s">
        <v>182</v>
      </c>
      <c r="C48" s="4" t="s">
        <v>96</v>
      </c>
      <c r="D48" s="24"/>
      <c r="E48" s="26">
        <v>3</v>
      </c>
      <c r="F48" s="44">
        <v>13</v>
      </c>
      <c r="G48" s="6" t="s">
        <v>285</v>
      </c>
    </row>
    <row r="49" spans="1:12">
      <c r="A49" s="6" t="s">
        <v>284</v>
      </c>
      <c r="B49" s="4" t="s">
        <v>182</v>
      </c>
      <c r="C49" s="4" t="s">
        <v>96</v>
      </c>
      <c r="D49" s="24"/>
      <c r="E49" s="26">
        <v>5</v>
      </c>
      <c r="F49" s="44">
        <v>18</v>
      </c>
      <c r="G49" s="6" t="s">
        <v>285</v>
      </c>
    </row>
    <row r="50" spans="1:12">
      <c r="A50" s="6" t="s">
        <v>284</v>
      </c>
      <c r="B50" s="4" t="s">
        <v>182</v>
      </c>
      <c r="C50" s="4" t="s">
        <v>96</v>
      </c>
      <c r="D50" s="24"/>
      <c r="E50" s="26">
        <v>10</v>
      </c>
      <c r="F50" s="44">
        <v>28</v>
      </c>
      <c r="G50" s="6" t="s">
        <v>285</v>
      </c>
    </row>
    <row r="51" spans="1:12">
      <c r="A51" s="6" t="s">
        <v>284</v>
      </c>
      <c r="B51" s="4" t="s">
        <v>182</v>
      </c>
      <c r="C51" s="4" t="s">
        <v>96</v>
      </c>
      <c r="D51" s="24"/>
      <c r="E51" s="26">
        <v>12</v>
      </c>
      <c r="F51" s="44">
        <v>31</v>
      </c>
      <c r="G51" s="6" t="s">
        <v>285</v>
      </c>
    </row>
    <row r="52" spans="1:12">
      <c r="A52" s="6" t="s">
        <v>284</v>
      </c>
      <c r="B52" s="4" t="s">
        <v>182</v>
      </c>
      <c r="C52" s="4" t="s">
        <v>96</v>
      </c>
      <c r="D52" s="24"/>
      <c r="E52" s="26">
        <v>25</v>
      </c>
      <c r="F52" s="44">
        <v>33</v>
      </c>
      <c r="G52" s="6" t="s">
        <v>285</v>
      </c>
    </row>
    <row r="54" spans="1:12">
      <c r="J54" s="6">
        <f>K54*LN(K55)+L54</f>
        <v>0.3251</v>
      </c>
      <c r="K54" s="6">
        <v>11.935</v>
      </c>
      <c r="L54" s="6">
        <v>0.3251</v>
      </c>
    </row>
    <row r="55" spans="1:12">
      <c r="K55" s="6">
        <v>1</v>
      </c>
    </row>
    <row r="56" spans="1:12">
      <c r="J56" s="6">
        <f>K56*LN(K57)+L56</f>
        <v>47.001820924118576</v>
      </c>
      <c r="K56" s="6">
        <v>14.356</v>
      </c>
      <c r="L56" s="6">
        <v>37.051000000000002</v>
      </c>
    </row>
    <row r="57" spans="1:12">
      <c r="K57" s="6">
        <v>2</v>
      </c>
    </row>
  </sheetData>
  <autoFilter ref="A1:L57" xr:uid="{065EB3B8-4335-4A95-BBB6-3B9E550F6994}"/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9FE86-9F66-4953-B0C0-4F0DBE5BB3F0}">
  <dimension ref="A1:I486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I1" sqref="I1"/>
    </sheetView>
  </sheetViews>
  <sheetFormatPr defaultColWidth="8.88671875" defaultRowHeight="14.4"/>
  <cols>
    <col min="1" max="1" width="17.109375" style="4" customWidth="1"/>
    <col min="2" max="2" width="11.44140625" style="4" customWidth="1"/>
    <col min="3" max="3" width="13" style="4" customWidth="1"/>
    <col min="4" max="4" width="11.21875" style="4" customWidth="1"/>
    <col min="5" max="5" width="10.44140625" style="4" customWidth="1"/>
    <col min="6" max="6" width="18.6640625" style="4" bestFit="1" customWidth="1"/>
    <col min="7" max="7" width="21.21875" style="9" bestFit="1" customWidth="1"/>
    <col min="8" max="8" width="26.33203125" style="9" bestFit="1" customWidth="1"/>
    <col min="9" max="9" width="32.6640625" style="9" bestFit="1" customWidth="1"/>
    <col min="10" max="16384" width="8.88671875" style="4"/>
  </cols>
  <sheetData>
    <row r="1" spans="1:9">
      <c r="A1" s="8" t="s">
        <v>328</v>
      </c>
      <c r="B1" s="8" t="s">
        <v>128</v>
      </c>
      <c r="C1" s="8" t="s">
        <v>133</v>
      </c>
      <c r="D1" s="8" t="s">
        <v>134</v>
      </c>
      <c r="E1" s="8" t="s">
        <v>135</v>
      </c>
      <c r="F1" s="8" t="s">
        <v>481</v>
      </c>
      <c r="G1" s="15" t="s">
        <v>136</v>
      </c>
      <c r="H1" s="15" t="s">
        <v>137</v>
      </c>
      <c r="I1" s="15" t="s">
        <v>138</v>
      </c>
    </row>
    <row r="2" spans="1:9">
      <c r="A2" s="4" t="s">
        <v>329</v>
      </c>
      <c r="B2" s="4" t="s">
        <v>139</v>
      </c>
      <c r="C2" s="4" t="s">
        <v>144</v>
      </c>
      <c r="D2" s="4">
        <v>48.064999999999998</v>
      </c>
      <c r="E2" s="4">
        <v>128.51</v>
      </c>
      <c r="F2" s="4">
        <v>10</v>
      </c>
      <c r="G2" s="5">
        <f>5.36*F2^(-0.83)</f>
        <v>0.79280209605815921</v>
      </c>
      <c r="H2" s="9">
        <f>2.15+12.05*LN(F2)</f>
        <v>29.896150370578255</v>
      </c>
      <c r="I2" s="9">
        <f>H2*G2/100</f>
        <v>0.23701730677864355</v>
      </c>
    </row>
    <row r="3" spans="1:9">
      <c r="A3" s="4" t="s">
        <v>329</v>
      </c>
      <c r="B3" s="4" t="s">
        <v>139</v>
      </c>
      <c r="C3" s="4" t="s">
        <v>144</v>
      </c>
      <c r="D3" s="4">
        <v>48.064999999999998</v>
      </c>
      <c r="E3" s="4">
        <v>128.51</v>
      </c>
      <c r="F3" s="4">
        <v>30</v>
      </c>
      <c r="G3" s="5">
        <f t="shared" ref="G3:G13" si="0">5.36*F3^(-0.83)</f>
        <v>0.31853279198693923</v>
      </c>
      <c r="H3" s="9">
        <f t="shared" ref="H3:H13" si="1">2.15+12.05*LN(F3)</f>
        <v>43.134428449028974</v>
      </c>
      <c r="I3" s="9">
        <f t="shared" ref="I3:I14" si="2">H3*G3/100</f>
        <v>0.13739729924630059</v>
      </c>
    </row>
    <row r="4" spans="1:9">
      <c r="A4" s="4" t="s">
        <v>329</v>
      </c>
      <c r="B4" s="4" t="s">
        <v>139</v>
      </c>
      <c r="C4" s="4" t="s">
        <v>144</v>
      </c>
      <c r="D4" s="4">
        <v>48.064999999999998</v>
      </c>
      <c r="E4" s="4">
        <v>128.51</v>
      </c>
      <c r="F4" s="4">
        <v>10</v>
      </c>
      <c r="G4" s="5">
        <f t="shared" si="0"/>
        <v>0.79280209605815921</v>
      </c>
      <c r="H4" s="9">
        <f t="shared" si="1"/>
        <v>29.896150370578255</v>
      </c>
      <c r="I4" s="9">
        <f t="shared" si="2"/>
        <v>0.23701730677864355</v>
      </c>
    </row>
    <row r="5" spans="1:9">
      <c r="A5" s="4" t="s">
        <v>329</v>
      </c>
      <c r="B5" s="4" t="s">
        <v>139</v>
      </c>
      <c r="C5" s="4" t="s">
        <v>144</v>
      </c>
      <c r="D5" s="4">
        <v>48.064999999999998</v>
      </c>
      <c r="E5" s="4">
        <v>128.51</v>
      </c>
      <c r="F5" s="4">
        <v>10</v>
      </c>
      <c r="G5" s="5">
        <f t="shared" si="0"/>
        <v>0.79280209605815921</v>
      </c>
      <c r="H5" s="9">
        <f t="shared" si="1"/>
        <v>29.896150370578255</v>
      </c>
      <c r="I5" s="9">
        <f t="shared" si="2"/>
        <v>0.23701730677864355</v>
      </c>
    </row>
    <row r="6" spans="1:9">
      <c r="A6" s="4" t="s">
        <v>329</v>
      </c>
      <c r="B6" s="4" t="s">
        <v>139</v>
      </c>
      <c r="C6" s="4" t="s">
        <v>144</v>
      </c>
      <c r="D6" s="4">
        <v>48.064999999999998</v>
      </c>
      <c r="E6" s="4">
        <v>128.51</v>
      </c>
      <c r="F6" s="4">
        <v>30</v>
      </c>
      <c r="G6" s="5">
        <f t="shared" si="0"/>
        <v>0.31853279198693923</v>
      </c>
      <c r="H6" s="9">
        <f t="shared" si="1"/>
        <v>43.134428449028974</v>
      </c>
      <c r="I6" s="9">
        <f t="shared" si="2"/>
        <v>0.13739729924630059</v>
      </c>
    </row>
    <row r="7" spans="1:9">
      <c r="A7" s="4" t="s">
        <v>329</v>
      </c>
      <c r="B7" s="4" t="s">
        <v>139</v>
      </c>
      <c r="C7" s="4" t="s">
        <v>144</v>
      </c>
      <c r="D7" s="4">
        <v>48.064999999999998</v>
      </c>
      <c r="E7" s="4">
        <v>128.51</v>
      </c>
      <c r="F7" s="4">
        <v>30</v>
      </c>
      <c r="G7" s="5">
        <f t="shared" si="0"/>
        <v>0.31853279198693923</v>
      </c>
      <c r="H7" s="9">
        <f t="shared" si="1"/>
        <v>43.134428449028974</v>
      </c>
      <c r="I7" s="9">
        <f t="shared" si="2"/>
        <v>0.13739729924630059</v>
      </c>
    </row>
    <row r="8" spans="1:9">
      <c r="A8" s="4" t="s">
        <v>330</v>
      </c>
      <c r="B8" s="4" t="s">
        <v>139</v>
      </c>
      <c r="C8" s="4" t="s">
        <v>144</v>
      </c>
      <c r="D8" s="4">
        <v>48.064999999999998</v>
      </c>
      <c r="E8" s="4">
        <v>128.51</v>
      </c>
      <c r="F8" s="4">
        <v>10</v>
      </c>
      <c r="G8" s="5">
        <f t="shared" si="0"/>
        <v>0.79280209605815921</v>
      </c>
      <c r="H8" s="9">
        <f t="shared" si="1"/>
        <v>29.896150370578255</v>
      </c>
      <c r="I8" s="9">
        <f t="shared" si="2"/>
        <v>0.23701730677864355</v>
      </c>
    </row>
    <row r="9" spans="1:9">
      <c r="A9" s="4" t="s">
        <v>330</v>
      </c>
      <c r="B9" s="4" t="s">
        <v>139</v>
      </c>
      <c r="C9" s="4" t="s">
        <v>144</v>
      </c>
      <c r="D9" s="4">
        <v>48.064999999999998</v>
      </c>
      <c r="E9" s="4">
        <v>128.51</v>
      </c>
      <c r="F9" s="4">
        <v>20</v>
      </c>
      <c r="G9" s="5">
        <f t="shared" si="0"/>
        <v>0.44597436242465244</v>
      </c>
      <c r="H9" s="9">
        <f t="shared" si="1"/>
        <v>38.248573896325588</v>
      </c>
      <c r="I9" s="9">
        <f t="shared" si="2"/>
        <v>0.17057883357066006</v>
      </c>
    </row>
    <row r="10" spans="1:9">
      <c r="A10" s="4" t="s">
        <v>330</v>
      </c>
      <c r="B10" s="4" t="s">
        <v>139</v>
      </c>
      <c r="C10" s="4" t="s">
        <v>144</v>
      </c>
      <c r="D10" s="4">
        <v>48.064999999999998</v>
      </c>
      <c r="E10" s="4">
        <v>128.51</v>
      </c>
      <c r="F10" s="4">
        <v>10</v>
      </c>
      <c r="G10" s="5">
        <f t="shared" si="0"/>
        <v>0.79280209605815921</v>
      </c>
      <c r="H10" s="9">
        <f t="shared" si="1"/>
        <v>29.896150370578255</v>
      </c>
      <c r="I10" s="9">
        <f t="shared" si="2"/>
        <v>0.23701730677864355</v>
      </c>
    </row>
    <row r="11" spans="1:9">
      <c r="A11" s="4" t="s">
        <v>330</v>
      </c>
      <c r="B11" s="4" t="s">
        <v>139</v>
      </c>
      <c r="C11" s="4" t="s">
        <v>144</v>
      </c>
      <c r="D11" s="4">
        <v>48.064999999999998</v>
      </c>
      <c r="E11" s="4">
        <v>128.51</v>
      </c>
      <c r="F11" s="4">
        <v>10</v>
      </c>
      <c r="G11" s="5">
        <f t="shared" si="0"/>
        <v>0.79280209605815921</v>
      </c>
      <c r="H11" s="9">
        <f t="shared" si="1"/>
        <v>29.896150370578255</v>
      </c>
      <c r="I11" s="9">
        <f t="shared" si="2"/>
        <v>0.23701730677864355</v>
      </c>
    </row>
    <row r="12" spans="1:9">
      <c r="A12" s="4" t="s">
        <v>330</v>
      </c>
      <c r="B12" s="4" t="s">
        <v>139</v>
      </c>
      <c r="C12" s="4" t="s">
        <v>144</v>
      </c>
      <c r="D12" s="4">
        <v>48.064999999999998</v>
      </c>
      <c r="E12" s="4">
        <v>128.51</v>
      </c>
      <c r="F12" s="4">
        <v>20</v>
      </c>
      <c r="G12" s="5">
        <f t="shared" si="0"/>
        <v>0.44597436242465244</v>
      </c>
      <c r="H12" s="9">
        <f t="shared" si="1"/>
        <v>38.248573896325588</v>
      </c>
      <c r="I12" s="9">
        <f t="shared" si="2"/>
        <v>0.17057883357066006</v>
      </c>
    </row>
    <row r="13" spans="1:9">
      <c r="A13" s="4" t="s">
        <v>330</v>
      </c>
      <c r="B13" s="4" t="s">
        <v>139</v>
      </c>
      <c r="C13" s="4" t="s">
        <v>144</v>
      </c>
      <c r="D13" s="4">
        <v>48.064999999999998</v>
      </c>
      <c r="E13" s="4">
        <v>128.51</v>
      </c>
      <c r="F13" s="4">
        <v>20</v>
      </c>
      <c r="G13" s="5">
        <f t="shared" si="0"/>
        <v>0.44597436242465244</v>
      </c>
      <c r="H13" s="9">
        <f t="shared" si="1"/>
        <v>38.248573896325588</v>
      </c>
      <c r="I13" s="9">
        <f t="shared" si="2"/>
        <v>0.17057883357066006</v>
      </c>
    </row>
    <row r="14" spans="1:9">
      <c r="A14" s="4" t="s">
        <v>331</v>
      </c>
      <c r="B14" s="4" t="s">
        <v>139</v>
      </c>
      <c r="C14" s="4" t="s">
        <v>43</v>
      </c>
      <c r="D14" s="4">
        <v>32.799999999999997</v>
      </c>
      <c r="E14" s="4">
        <v>102.55</v>
      </c>
      <c r="F14" s="4">
        <v>2</v>
      </c>
      <c r="G14" s="5">
        <f>5.55*F14^(-0.36)</f>
        <v>4.3243634171157739</v>
      </c>
      <c r="H14" s="9">
        <f>2.15+12.05*LN(F14)</f>
        <v>10.502423525747341</v>
      </c>
      <c r="I14" s="9">
        <f t="shared" si="2"/>
        <v>0.45416296085797869</v>
      </c>
    </row>
    <row r="15" spans="1:9">
      <c r="A15" s="4" t="s">
        <v>331</v>
      </c>
      <c r="B15" s="4" t="s">
        <v>139</v>
      </c>
      <c r="C15" s="4" t="s">
        <v>43</v>
      </c>
      <c r="D15" s="4">
        <v>32.799999999999997</v>
      </c>
      <c r="E15" s="4">
        <v>102.55</v>
      </c>
      <c r="F15" s="4">
        <v>2</v>
      </c>
      <c r="G15" s="5">
        <f t="shared" ref="G15:G16" si="3">5.55*F15^(-0.36)</f>
        <v>4.3243634171157739</v>
      </c>
      <c r="H15" s="9">
        <f t="shared" ref="H15:H16" si="4">2.15+12.05*LN(F15)</f>
        <v>10.502423525747341</v>
      </c>
      <c r="I15" s="9">
        <f t="shared" ref="I15:I16" si="5">H15*G15/100</f>
        <v>0.45416296085797869</v>
      </c>
    </row>
    <row r="16" spans="1:9">
      <c r="A16" s="4" t="s">
        <v>332</v>
      </c>
      <c r="B16" s="4" t="s">
        <v>139</v>
      </c>
      <c r="C16" s="4" t="s">
        <v>43</v>
      </c>
      <c r="D16" s="4">
        <v>57.23</v>
      </c>
      <c r="E16" s="4">
        <v>9.84</v>
      </c>
      <c r="F16" s="4">
        <v>94</v>
      </c>
      <c r="G16" s="5">
        <f t="shared" si="3"/>
        <v>1.0813516713408058</v>
      </c>
      <c r="H16" s="9">
        <f t="shared" si="4"/>
        <v>56.896702126353546</v>
      </c>
      <c r="I16" s="9">
        <f t="shared" si="5"/>
        <v>0.61525343938112387</v>
      </c>
    </row>
    <row r="17" spans="1:9">
      <c r="A17" s="4" t="s">
        <v>332</v>
      </c>
      <c r="B17" s="4" t="s">
        <v>139</v>
      </c>
      <c r="C17" s="4" t="s">
        <v>153</v>
      </c>
      <c r="D17" s="4">
        <v>57.23</v>
      </c>
      <c r="E17" s="4">
        <v>9.84</v>
      </c>
      <c r="F17" s="4">
        <v>94</v>
      </c>
      <c r="G17" s="5">
        <f>13.95*F17^(-0.58)</f>
        <v>1.000368602467973</v>
      </c>
      <c r="H17" s="9">
        <f>2.15+12.05*LN(F17)</f>
        <v>56.896702126353546</v>
      </c>
      <c r="I17" s="9">
        <f>H17*G17/100</f>
        <v>0.56917674391176842</v>
      </c>
    </row>
    <row r="18" spans="1:9">
      <c r="A18" s="4" t="s">
        <v>332</v>
      </c>
      <c r="B18" s="4" t="s">
        <v>139</v>
      </c>
      <c r="C18" s="4" t="s">
        <v>153</v>
      </c>
      <c r="D18" s="4">
        <v>57.23</v>
      </c>
      <c r="E18" s="4">
        <v>9.84</v>
      </c>
      <c r="F18" s="4">
        <v>94</v>
      </c>
      <c r="G18" s="5">
        <f t="shared" ref="G18:G19" si="6">13.95*F18^(-0.58)</f>
        <v>1.000368602467973</v>
      </c>
      <c r="H18" s="9">
        <f t="shared" ref="H18:H19" si="7">2.15+12.05*LN(F18)</f>
        <v>56.896702126353546</v>
      </c>
      <c r="I18" s="9">
        <f t="shared" ref="I18:I19" si="8">H18*G18/100</f>
        <v>0.56917674391176842</v>
      </c>
    </row>
    <row r="19" spans="1:9">
      <c r="A19" s="4" t="s">
        <v>332</v>
      </c>
      <c r="B19" s="4" t="s">
        <v>139</v>
      </c>
      <c r="C19" s="4" t="s">
        <v>153</v>
      </c>
      <c r="D19" s="4">
        <v>57.23</v>
      </c>
      <c r="E19" s="4">
        <v>9.84</v>
      </c>
      <c r="F19" s="4">
        <v>94</v>
      </c>
      <c r="G19" s="5">
        <f t="shared" si="6"/>
        <v>1.000368602467973</v>
      </c>
      <c r="H19" s="9">
        <f t="shared" si="7"/>
        <v>56.896702126353546</v>
      </c>
      <c r="I19" s="9">
        <f t="shared" si="8"/>
        <v>0.56917674391176842</v>
      </c>
    </row>
    <row r="20" spans="1:9">
      <c r="A20" s="4" t="s">
        <v>333</v>
      </c>
      <c r="B20" s="4" t="s">
        <v>145</v>
      </c>
      <c r="C20" s="4" t="s">
        <v>144</v>
      </c>
      <c r="D20" s="4">
        <v>3.694</v>
      </c>
      <c r="E20" s="4">
        <v>101.185</v>
      </c>
      <c r="F20" s="4">
        <v>27</v>
      </c>
      <c r="G20" s="5">
        <f>6.63*F20^(-0.37)</f>
        <v>1.9584339793970604</v>
      </c>
      <c r="H20" s="9">
        <f>37.05+14.36*LN(F20)</f>
        <v>84.378217395822162</v>
      </c>
      <c r="I20" s="9">
        <f>H20*G20/100</f>
        <v>1.6524916806893026</v>
      </c>
    </row>
    <row r="21" spans="1:9">
      <c r="A21" s="4" t="s">
        <v>333</v>
      </c>
      <c r="B21" s="4" t="s">
        <v>145</v>
      </c>
      <c r="C21" s="4" t="s">
        <v>144</v>
      </c>
      <c r="D21" s="4">
        <v>3.694</v>
      </c>
      <c r="E21" s="4">
        <v>101.185</v>
      </c>
      <c r="F21" s="4">
        <v>27</v>
      </c>
      <c r="G21" s="5">
        <f t="shared" ref="G21:G22" si="9">6.63*F21^(-0.37)</f>
        <v>1.9584339793970604</v>
      </c>
      <c r="H21" s="9">
        <f t="shared" ref="H21:H22" si="10">37.05+14.36*LN(F21)</f>
        <v>84.378217395822162</v>
      </c>
      <c r="I21" s="9">
        <f t="shared" ref="I21:I22" si="11">H21*G21/100</f>
        <v>1.6524916806893026</v>
      </c>
    </row>
    <row r="22" spans="1:9">
      <c r="A22" s="4" t="s">
        <v>333</v>
      </c>
      <c r="B22" s="4" t="s">
        <v>145</v>
      </c>
      <c r="C22" s="4" t="s">
        <v>144</v>
      </c>
      <c r="D22" s="4">
        <v>3.694</v>
      </c>
      <c r="E22" s="4">
        <v>101.185</v>
      </c>
      <c r="F22" s="4">
        <v>27</v>
      </c>
      <c r="G22" s="5">
        <f t="shared" si="9"/>
        <v>1.9584339793970604</v>
      </c>
      <c r="H22" s="9">
        <f t="shared" si="10"/>
        <v>84.378217395822162</v>
      </c>
      <c r="I22" s="9">
        <f t="shared" si="11"/>
        <v>1.6524916806893026</v>
      </c>
    </row>
    <row r="23" spans="1:9">
      <c r="A23" s="4" t="s">
        <v>334</v>
      </c>
      <c r="B23" s="4" t="s">
        <v>147</v>
      </c>
      <c r="C23" s="4" t="s">
        <v>144</v>
      </c>
      <c r="D23" s="4">
        <v>55.35</v>
      </c>
      <c r="E23" s="4">
        <v>-112.517</v>
      </c>
      <c r="F23" s="4">
        <v>1</v>
      </c>
      <c r="G23" s="5">
        <f t="shared" ref="G23:G47" si="12">5.36*F23^(-0.83)</f>
        <v>5.36</v>
      </c>
      <c r="H23" s="9">
        <f t="shared" ref="H23:H47" si="13">2.15+12.05*LN(F23)</f>
        <v>2.15</v>
      </c>
      <c r="I23" s="9">
        <f t="shared" ref="I23:I51" si="14">H23*G23/100</f>
        <v>0.11524000000000001</v>
      </c>
    </row>
    <row r="24" spans="1:9">
      <c r="A24" s="4" t="s">
        <v>334</v>
      </c>
      <c r="B24" s="4" t="s">
        <v>147</v>
      </c>
      <c r="C24" s="4" t="s">
        <v>144</v>
      </c>
      <c r="D24" s="4">
        <v>55.35</v>
      </c>
      <c r="E24" s="4">
        <v>-112.517</v>
      </c>
      <c r="F24" s="4">
        <v>11</v>
      </c>
      <c r="G24" s="5">
        <f t="shared" si="12"/>
        <v>0.73250207792303845</v>
      </c>
      <c r="H24" s="9">
        <f t="shared" si="13"/>
        <v>31.044638037220366</v>
      </c>
      <c r="I24" s="9">
        <f t="shared" si="14"/>
        <v>0.22740261870632517</v>
      </c>
    </row>
    <row r="25" spans="1:9">
      <c r="A25" s="4" t="s">
        <v>334</v>
      </c>
      <c r="B25" s="4" t="s">
        <v>147</v>
      </c>
      <c r="C25" s="4" t="s">
        <v>144</v>
      </c>
      <c r="D25" s="4">
        <v>55.35</v>
      </c>
      <c r="E25" s="4">
        <v>-112.517</v>
      </c>
      <c r="F25" s="4">
        <v>2</v>
      </c>
      <c r="G25" s="5">
        <f t="shared" si="12"/>
        <v>3.0151567389660094</v>
      </c>
      <c r="H25" s="9">
        <f t="shared" si="13"/>
        <v>10.502423525747341</v>
      </c>
      <c r="I25" s="9">
        <f t="shared" si="14"/>
        <v>0.3166645306913225</v>
      </c>
    </row>
    <row r="26" spans="1:9">
      <c r="A26" s="4" t="s">
        <v>334</v>
      </c>
      <c r="B26" s="4" t="s">
        <v>147</v>
      </c>
      <c r="C26" s="4" t="s">
        <v>144</v>
      </c>
      <c r="D26" s="4">
        <v>55.35</v>
      </c>
      <c r="E26" s="4">
        <v>-112.517</v>
      </c>
      <c r="F26" s="4">
        <v>12</v>
      </c>
      <c r="G26" s="5">
        <f t="shared" si="12"/>
        <v>0.68146625541173822</v>
      </c>
      <c r="H26" s="9">
        <f t="shared" si="13"/>
        <v>32.093125129945406</v>
      </c>
      <c r="I26" s="9">
        <f t="shared" si="14"/>
        <v>0.2187038180676425</v>
      </c>
    </row>
    <row r="27" spans="1:9">
      <c r="A27" s="4" t="s">
        <v>334</v>
      </c>
      <c r="B27" s="4" t="s">
        <v>147</v>
      </c>
      <c r="C27" s="4" t="s">
        <v>144</v>
      </c>
      <c r="D27" s="4">
        <v>55.35</v>
      </c>
      <c r="E27" s="4">
        <v>-112.517</v>
      </c>
      <c r="F27" s="4">
        <v>3</v>
      </c>
      <c r="G27" s="5">
        <f t="shared" si="12"/>
        <v>2.1535459776644514</v>
      </c>
      <c r="H27" s="9">
        <f t="shared" si="13"/>
        <v>15.388278078450725</v>
      </c>
      <c r="I27" s="9">
        <f t="shared" si="14"/>
        <v>0.33139364359029616</v>
      </c>
    </row>
    <row r="28" spans="1:9">
      <c r="A28" s="4" t="s">
        <v>334</v>
      </c>
      <c r="B28" s="4" t="s">
        <v>147</v>
      </c>
      <c r="C28" s="4" t="s">
        <v>144</v>
      </c>
      <c r="D28" s="4">
        <v>55.35</v>
      </c>
      <c r="E28" s="4">
        <v>-112.517</v>
      </c>
      <c r="F28" s="4">
        <v>13</v>
      </c>
      <c r="G28" s="5">
        <f t="shared" si="12"/>
        <v>0.63766386514785112</v>
      </c>
      <c r="H28" s="9">
        <f t="shared" si="13"/>
        <v>33.057639757411522</v>
      </c>
      <c r="I28" s="9">
        <f t="shared" si="14"/>
        <v>0.21079662340376301</v>
      </c>
    </row>
    <row r="29" spans="1:9">
      <c r="A29" s="4" t="s">
        <v>334</v>
      </c>
      <c r="B29" s="4" t="s">
        <v>147</v>
      </c>
      <c r="C29" s="4" t="s">
        <v>144</v>
      </c>
      <c r="D29" s="4">
        <v>55.35</v>
      </c>
      <c r="E29" s="4">
        <v>-112.517</v>
      </c>
      <c r="F29" s="4">
        <v>1</v>
      </c>
      <c r="G29" s="5">
        <f t="shared" si="12"/>
        <v>5.36</v>
      </c>
      <c r="H29" s="9">
        <f t="shared" si="13"/>
        <v>2.15</v>
      </c>
      <c r="I29" s="9">
        <f t="shared" si="14"/>
        <v>0.11524000000000001</v>
      </c>
    </row>
    <row r="30" spans="1:9">
      <c r="A30" s="4" t="s">
        <v>334</v>
      </c>
      <c r="B30" s="4" t="s">
        <v>147</v>
      </c>
      <c r="C30" s="4" t="s">
        <v>144</v>
      </c>
      <c r="D30" s="4">
        <v>55.35</v>
      </c>
      <c r="E30" s="4">
        <v>-112.517</v>
      </c>
      <c r="F30" s="4">
        <v>11</v>
      </c>
      <c r="G30" s="5">
        <f t="shared" si="12"/>
        <v>0.73250207792303845</v>
      </c>
      <c r="H30" s="9">
        <f t="shared" si="13"/>
        <v>31.044638037220366</v>
      </c>
      <c r="I30" s="9">
        <f t="shared" si="14"/>
        <v>0.22740261870632517</v>
      </c>
    </row>
    <row r="31" spans="1:9">
      <c r="A31" s="4" t="s">
        <v>334</v>
      </c>
      <c r="B31" s="4" t="s">
        <v>147</v>
      </c>
      <c r="C31" s="4" t="s">
        <v>144</v>
      </c>
      <c r="D31" s="4">
        <v>55.35</v>
      </c>
      <c r="E31" s="4">
        <v>-112.517</v>
      </c>
      <c r="F31" s="4">
        <v>2</v>
      </c>
      <c r="G31" s="5">
        <f t="shared" si="12"/>
        <v>3.0151567389660094</v>
      </c>
      <c r="H31" s="9">
        <f t="shared" si="13"/>
        <v>10.502423525747341</v>
      </c>
      <c r="I31" s="9">
        <f t="shared" si="14"/>
        <v>0.3166645306913225</v>
      </c>
    </row>
    <row r="32" spans="1:9">
      <c r="A32" s="4" t="s">
        <v>334</v>
      </c>
      <c r="B32" s="4" t="s">
        <v>147</v>
      </c>
      <c r="C32" s="4" t="s">
        <v>144</v>
      </c>
      <c r="D32" s="4">
        <v>55.35</v>
      </c>
      <c r="E32" s="4">
        <v>-112.517</v>
      </c>
      <c r="F32" s="4">
        <v>12</v>
      </c>
      <c r="G32" s="5">
        <f t="shared" si="12"/>
        <v>0.68146625541173822</v>
      </c>
      <c r="H32" s="9">
        <f t="shared" si="13"/>
        <v>32.093125129945406</v>
      </c>
      <c r="I32" s="9">
        <f t="shared" si="14"/>
        <v>0.2187038180676425</v>
      </c>
    </row>
    <row r="33" spans="1:9">
      <c r="A33" s="4" t="s">
        <v>334</v>
      </c>
      <c r="B33" s="4" t="s">
        <v>147</v>
      </c>
      <c r="C33" s="4" t="s">
        <v>144</v>
      </c>
      <c r="D33" s="4">
        <v>55.35</v>
      </c>
      <c r="E33" s="4">
        <v>-112.517</v>
      </c>
      <c r="F33" s="4">
        <v>3</v>
      </c>
      <c r="G33" s="5">
        <f t="shared" si="12"/>
        <v>2.1535459776644514</v>
      </c>
      <c r="H33" s="9">
        <f t="shared" si="13"/>
        <v>15.388278078450725</v>
      </c>
      <c r="I33" s="9">
        <f t="shared" si="14"/>
        <v>0.33139364359029616</v>
      </c>
    </row>
    <row r="34" spans="1:9">
      <c r="A34" s="4" t="s">
        <v>334</v>
      </c>
      <c r="B34" s="4" t="s">
        <v>147</v>
      </c>
      <c r="C34" s="4" t="s">
        <v>144</v>
      </c>
      <c r="D34" s="4">
        <v>55.35</v>
      </c>
      <c r="E34" s="4">
        <v>-112.517</v>
      </c>
      <c r="F34" s="4">
        <v>13</v>
      </c>
      <c r="G34" s="5">
        <f t="shared" si="12"/>
        <v>0.63766386514785112</v>
      </c>
      <c r="H34" s="9">
        <f t="shared" si="13"/>
        <v>33.057639757411522</v>
      </c>
      <c r="I34" s="9">
        <f t="shared" si="14"/>
        <v>0.21079662340376301</v>
      </c>
    </row>
    <row r="35" spans="1:9">
      <c r="A35" s="4" t="s">
        <v>334</v>
      </c>
      <c r="B35" s="4" t="s">
        <v>147</v>
      </c>
      <c r="C35" s="4" t="s">
        <v>144</v>
      </c>
      <c r="D35" s="4">
        <v>55.35</v>
      </c>
      <c r="E35" s="4">
        <v>-112.517</v>
      </c>
      <c r="F35" s="4">
        <v>1</v>
      </c>
      <c r="G35" s="5">
        <f t="shared" si="12"/>
        <v>5.36</v>
      </c>
      <c r="H35" s="9">
        <f t="shared" si="13"/>
        <v>2.15</v>
      </c>
      <c r="I35" s="9">
        <f t="shared" si="14"/>
        <v>0.11524000000000001</v>
      </c>
    </row>
    <row r="36" spans="1:9">
      <c r="A36" s="4" t="s">
        <v>334</v>
      </c>
      <c r="B36" s="4" t="s">
        <v>147</v>
      </c>
      <c r="C36" s="4" t="s">
        <v>144</v>
      </c>
      <c r="D36" s="4">
        <v>55.35</v>
      </c>
      <c r="E36" s="4">
        <v>-112.517</v>
      </c>
      <c r="F36" s="4">
        <v>11</v>
      </c>
      <c r="G36" s="5">
        <f t="shared" si="12"/>
        <v>0.73250207792303845</v>
      </c>
      <c r="H36" s="9">
        <f t="shared" si="13"/>
        <v>31.044638037220366</v>
      </c>
      <c r="I36" s="9">
        <f t="shared" si="14"/>
        <v>0.22740261870632517</v>
      </c>
    </row>
    <row r="37" spans="1:9">
      <c r="A37" s="4" t="s">
        <v>334</v>
      </c>
      <c r="B37" s="4" t="s">
        <v>147</v>
      </c>
      <c r="C37" s="4" t="s">
        <v>144</v>
      </c>
      <c r="D37" s="4">
        <v>55.35</v>
      </c>
      <c r="E37" s="4">
        <v>-112.517</v>
      </c>
      <c r="F37" s="4">
        <v>2</v>
      </c>
      <c r="G37" s="5">
        <f t="shared" si="12"/>
        <v>3.0151567389660094</v>
      </c>
      <c r="H37" s="9">
        <f t="shared" si="13"/>
        <v>10.502423525747341</v>
      </c>
      <c r="I37" s="9">
        <f t="shared" si="14"/>
        <v>0.3166645306913225</v>
      </c>
    </row>
    <row r="38" spans="1:9">
      <c r="A38" s="4" t="s">
        <v>334</v>
      </c>
      <c r="B38" s="4" t="s">
        <v>147</v>
      </c>
      <c r="C38" s="4" t="s">
        <v>144</v>
      </c>
      <c r="D38" s="4">
        <v>55.35</v>
      </c>
      <c r="E38" s="4">
        <v>-112.517</v>
      </c>
      <c r="F38" s="4">
        <v>12</v>
      </c>
      <c r="G38" s="5">
        <f t="shared" si="12"/>
        <v>0.68146625541173822</v>
      </c>
      <c r="H38" s="9">
        <f t="shared" si="13"/>
        <v>32.093125129945406</v>
      </c>
      <c r="I38" s="9">
        <f t="shared" si="14"/>
        <v>0.2187038180676425</v>
      </c>
    </row>
    <row r="39" spans="1:9">
      <c r="A39" s="4" t="s">
        <v>334</v>
      </c>
      <c r="B39" s="4" t="s">
        <v>147</v>
      </c>
      <c r="C39" s="4" t="s">
        <v>144</v>
      </c>
      <c r="D39" s="4">
        <v>55.35</v>
      </c>
      <c r="E39" s="4">
        <v>-112.517</v>
      </c>
      <c r="F39" s="4">
        <v>3</v>
      </c>
      <c r="G39" s="5">
        <f t="shared" si="12"/>
        <v>2.1535459776644514</v>
      </c>
      <c r="H39" s="9">
        <f t="shared" si="13"/>
        <v>15.388278078450725</v>
      </c>
      <c r="I39" s="9">
        <f t="shared" si="14"/>
        <v>0.33139364359029616</v>
      </c>
    </row>
    <row r="40" spans="1:9">
      <c r="A40" s="4" t="s">
        <v>334</v>
      </c>
      <c r="B40" s="4" t="s">
        <v>147</v>
      </c>
      <c r="C40" s="4" t="s">
        <v>144</v>
      </c>
      <c r="D40" s="4">
        <v>55.35</v>
      </c>
      <c r="E40" s="4">
        <v>-112.517</v>
      </c>
      <c r="F40" s="4">
        <v>13</v>
      </c>
      <c r="G40" s="5">
        <f t="shared" si="12"/>
        <v>0.63766386514785112</v>
      </c>
      <c r="H40" s="9">
        <f t="shared" si="13"/>
        <v>33.057639757411522</v>
      </c>
      <c r="I40" s="9">
        <f t="shared" si="14"/>
        <v>0.21079662340376301</v>
      </c>
    </row>
    <row r="41" spans="1:9">
      <c r="A41" s="4" t="s">
        <v>335</v>
      </c>
      <c r="B41" s="4" t="s">
        <v>147</v>
      </c>
      <c r="C41" s="4" t="s">
        <v>144</v>
      </c>
      <c r="D41" s="4">
        <v>70.766999999999996</v>
      </c>
      <c r="E41" s="4">
        <v>25.85</v>
      </c>
      <c r="F41" s="4">
        <v>42</v>
      </c>
      <c r="G41" s="5">
        <f t="shared" si="12"/>
        <v>0.24091723972650131</v>
      </c>
      <c r="H41" s="9">
        <f t="shared" si="13"/>
        <v>47.18891890031459</v>
      </c>
      <c r="I41" s="9">
        <f t="shared" si="14"/>
        <v>0.1136862408714152</v>
      </c>
    </row>
    <row r="42" spans="1:9">
      <c r="A42" s="4" t="s">
        <v>335</v>
      </c>
      <c r="B42" s="4" t="s">
        <v>147</v>
      </c>
      <c r="C42" s="4" t="s">
        <v>144</v>
      </c>
      <c r="D42" s="4">
        <v>70.766999999999996</v>
      </c>
      <c r="E42" s="4">
        <v>25.85</v>
      </c>
      <c r="F42" s="4">
        <v>42</v>
      </c>
      <c r="G42" s="5">
        <f t="shared" si="12"/>
        <v>0.24091723972650131</v>
      </c>
      <c r="H42" s="9">
        <f t="shared" si="13"/>
        <v>47.18891890031459</v>
      </c>
      <c r="I42" s="9">
        <f t="shared" si="14"/>
        <v>0.1136862408714152</v>
      </c>
    </row>
    <row r="43" spans="1:9">
      <c r="A43" s="4" t="s">
        <v>335</v>
      </c>
      <c r="B43" s="4" t="s">
        <v>147</v>
      </c>
      <c r="C43" s="4" t="s">
        <v>144</v>
      </c>
      <c r="D43" s="4">
        <v>70.766999999999996</v>
      </c>
      <c r="E43" s="4">
        <v>25.85</v>
      </c>
      <c r="F43" s="4">
        <v>42</v>
      </c>
      <c r="G43" s="5">
        <f t="shared" si="12"/>
        <v>0.24091723972650131</v>
      </c>
      <c r="H43" s="9">
        <f t="shared" si="13"/>
        <v>47.18891890031459</v>
      </c>
      <c r="I43" s="9">
        <f t="shared" si="14"/>
        <v>0.1136862408714152</v>
      </c>
    </row>
    <row r="44" spans="1:9">
      <c r="A44" s="4" t="s">
        <v>336</v>
      </c>
      <c r="B44" s="4" t="s">
        <v>147</v>
      </c>
      <c r="C44" s="4" t="s">
        <v>144</v>
      </c>
      <c r="D44" s="4">
        <v>61.783000000000001</v>
      </c>
      <c r="E44" s="4">
        <v>24.317</v>
      </c>
      <c r="F44" s="4">
        <v>30</v>
      </c>
      <c r="G44" s="5">
        <f t="shared" si="12"/>
        <v>0.31853279198693923</v>
      </c>
      <c r="H44" s="9">
        <f t="shared" si="13"/>
        <v>43.134428449028974</v>
      </c>
      <c r="I44" s="9">
        <f t="shared" si="14"/>
        <v>0.13739729924630059</v>
      </c>
    </row>
    <row r="45" spans="1:9">
      <c r="A45" s="4" t="s">
        <v>336</v>
      </c>
      <c r="B45" s="4" t="s">
        <v>147</v>
      </c>
      <c r="C45" s="4" t="s">
        <v>144</v>
      </c>
      <c r="D45" s="4">
        <v>61.783000000000001</v>
      </c>
      <c r="E45" s="4">
        <v>24.317</v>
      </c>
      <c r="F45" s="4">
        <v>31</v>
      </c>
      <c r="G45" s="5">
        <f t="shared" si="12"/>
        <v>0.30998064943149317</v>
      </c>
      <c r="H45" s="9">
        <f t="shared" si="13"/>
        <v>43.529545814046017</v>
      </c>
      <c r="I45" s="9">
        <f t="shared" si="14"/>
        <v>0.1349331688089592</v>
      </c>
    </row>
    <row r="46" spans="1:9">
      <c r="A46" s="4" t="s">
        <v>336</v>
      </c>
      <c r="B46" s="4" t="s">
        <v>147</v>
      </c>
      <c r="C46" s="4" t="s">
        <v>144</v>
      </c>
      <c r="D46" s="4">
        <v>61.783000000000001</v>
      </c>
      <c r="E46" s="4">
        <v>24.317</v>
      </c>
      <c r="F46" s="4">
        <v>30</v>
      </c>
      <c r="G46" s="5">
        <f t="shared" si="12"/>
        <v>0.31853279198693923</v>
      </c>
      <c r="H46" s="9">
        <f t="shared" si="13"/>
        <v>43.134428449028974</v>
      </c>
      <c r="I46" s="9">
        <f t="shared" si="14"/>
        <v>0.13739729924630059</v>
      </c>
    </row>
    <row r="47" spans="1:9">
      <c r="A47" s="4" t="s">
        <v>336</v>
      </c>
      <c r="B47" s="4" t="s">
        <v>147</v>
      </c>
      <c r="C47" s="4" t="s">
        <v>144</v>
      </c>
      <c r="D47" s="4">
        <v>61.783000000000001</v>
      </c>
      <c r="E47" s="4">
        <v>24.317</v>
      </c>
      <c r="F47" s="4">
        <v>31</v>
      </c>
      <c r="G47" s="5">
        <f t="shared" si="12"/>
        <v>0.30998064943149317</v>
      </c>
      <c r="H47" s="9">
        <f t="shared" si="13"/>
        <v>43.529545814046017</v>
      </c>
      <c r="I47" s="9">
        <f t="shared" si="14"/>
        <v>0.1349331688089592</v>
      </c>
    </row>
    <row r="48" spans="1:9">
      <c r="A48" s="4" t="s">
        <v>337</v>
      </c>
      <c r="B48" s="4" t="s">
        <v>145</v>
      </c>
      <c r="C48" s="4" t="s">
        <v>144</v>
      </c>
      <c r="D48" s="4">
        <v>-2.5499999999999998</v>
      </c>
      <c r="E48" s="4">
        <v>113.833</v>
      </c>
      <c r="F48" s="4">
        <v>21</v>
      </c>
      <c r="G48" s="5">
        <f t="shared" ref="G48:G51" si="15">6.63*F48^(-0.37)</f>
        <v>2.1492769908113813</v>
      </c>
      <c r="H48" s="9">
        <f t="shared" ref="H48:H51" si="16">37.05+14.36*LN(F48)</f>
        <v>80.769342205708341</v>
      </c>
      <c r="I48" s="9">
        <f t="shared" si="14"/>
        <v>1.7359568876569953</v>
      </c>
    </row>
    <row r="49" spans="1:9">
      <c r="A49" s="4" t="s">
        <v>337</v>
      </c>
      <c r="B49" s="4" t="s">
        <v>145</v>
      </c>
      <c r="C49" s="4" t="s">
        <v>144</v>
      </c>
      <c r="D49" s="4">
        <v>-2.5499999999999998</v>
      </c>
      <c r="E49" s="4">
        <v>113.833</v>
      </c>
      <c r="F49" s="4">
        <v>22</v>
      </c>
      <c r="G49" s="5">
        <f t="shared" si="15"/>
        <v>2.1125993240700822</v>
      </c>
      <c r="H49" s="9">
        <f t="shared" si="16"/>
        <v>81.437369630225419</v>
      </c>
      <c r="I49" s="9">
        <f t="shared" si="14"/>
        <v>1.7204453203485965</v>
      </c>
    </row>
    <row r="50" spans="1:9">
      <c r="A50" s="4" t="s">
        <v>338</v>
      </c>
      <c r="B50" s="4" t="s">
        <v>145</v>
      </c>
      <c r="C50" s="4" t="s">
        <v>144</v>
      </c>
      <c r="D50" s="4">
        <v>-1.226</v>
      </c>
      <c r="E50" s="4">
        <v>103.619</v>
      </c>
      <c r="F50" s="4">
        <v>20</v>
      </c>
      <c r="G50" s="5">
        <f t="shared" si="15"/>
        <v>2.1884288428102514</v>
      </c>
      <c r="H50" s="9">
        <f t="shared" si="16"/>
        <v>80.068715448235309</v>
      </c>
      <c r="I50" s="9">
        <f t="shared" si="14"/>
        <v>1.7522468629368491</v>
      </c>
    </row>
    <row r="51" spans="1:9">
      <c r="A51" s="4" t="s">
        <v>339</v>
      </c>
      <c r="B51" s="4" t="s">
        <v>145</v>
      </c>
      <c r="C51" s="4" t="s">
        <v>144</v>
      </c>
      <c r="D51" s="4">
        <v>-2.2069999999999999</v>
      </c>
      <c r="E51" s="4">
        <v>105</v>
      </c>
      <c r="F51" s="4">
        <v>21</v>
      </c>
      <c r="G51" s="5">
        <f t="shared" si="15"/>
        <v>2.1492769908113813</v>
      </c>
      <c r="H51" s="9">
        <f t="shared" si="16"/>
        <v>80.769342205708341</v>
      </c>
      <c r="I51" s="9">
        <f t="shared" si="14"/>
        <v>1.7359568876569953</v>
      </c>
    </row>
    <row r="52" spans="1:9">
      <c r="A52" s="4" t="s">
        <v>340</v>
      </c>
      <c r="B52" s="4" t="s">
        <v>147</v>
      </c>
      <c r="C52" s="4" t="s">
        <v>144</v>
      </c>
      <c r="D52" s="4">
        <v>61.8</v>
      </c>
      <c r="E52" s="4">
        <v>24.317</v>
      </c>
      <c r="F52" s="4">
        <v>30</v>
      </c>
      <c r="G52" s="5">
        <f t="shared" ref="G52:G59" si="17">5.36*F52^(-0.83)</f>
        <v>0.31853279198693923</v>
      </c>
      <c r="H52" s="9">
        <f t="shared" ref="H52:H59" si="18">2.15+12.05*LN(F52)</f>
        <v>43.134428449028974</v>
      </c>
      <c r="I52" s="9">
        <f t="shared" ref="I52:I59" si="19">H52*G52/100</f>
        <v>0.13739729924630059</v>
      </c>
    </row>
    <row r="53" spans="1:9">
      <c r="A53" s="4" t="s">
        <v>340</v>
      </c>
      <c r="B53" s="4" t="s">
        <v>147</v>
      </c>
      <c r="C53" s="4" t="s">
        <v>144</v>
      </c>
      <c r="D53" s="4">
        <v>61.8</v>
      </c>
      <c r="E53" s="4">
        <v>24.317</v>
      </c>
      <c r="F53" s="4">
        <v>31</v>
      </c>
      <c r="G53" s="5">
        <f t="shared" si="17"/>
        <v>0.30998064943149317</v>
      </c>
      <c r="H53" s="9">
        <f t="shared" si="18"/>
        <v>43.529545814046017</v>
      </c>
      <c r="I53" s="9">
        <f t="shared" si="19"/>
        <v>0.1349331688089592</v>
      </c>
    </row>
    <row r="54" spans="1:9">
      <c r="A54" s="4" t="s">
        <v>340</v>
      </c>
      <c r="B54" s="4" t="s">
        <v>147</v>
      </c>
      <c r="C54" s="4" t="s">
        <v>144</v>
      </c>
      <c r="D54" s="4">
        <v>61.8</v>
      </c>
      <c r="E54" s="4">
        <v>24.317</v>
      </c>
      <c r="F54" s="4">
        <v>30</v>
      </c>
      <c r="G54" s="5">
        <f t="shared" si="17"/>
        <v>0.31853279198693923</v>
      </c>
      <c r="H54" s="9">
        <f t="shared" si="18"/>
        <v>43.134428449028974</v>
      </c>
      <c r="I54" s="9">
        <f t="shared" si="19"/>
        <v>0.13739729924630059</v>
      </c>
    </row>
    <row r="55" spans="1:9">
      <c r="A55" s="4" t="s">
        <v>340</v>
      </c>
      <c r="B55" s="4" t="s">
        <v>147</v>
      </c>
      <c r="C55" s="4" t="s">
        <v>144</v>
      </c>
      <c r="D55" s="4">
        <v>61.8</v>
      </c>
      <c r="E55" s="4">
        <v>24.317</v>
      </c>
      <c r="F55" s="4">
        <v>31</v>
      </c>
      <c r="G55" s="5">
        <f t="shared" si="17"/>
        <v>0.30998064943149317</v>
      </c>
      <c r="H55" s="9">
        <f t="shared" si="18"/>
        <v>43.529545814046017</v>
      </c>
      <c r="I55" s="9">
        <f t="shared" si="19"/>
        <v>0.1349331688089592</v>
      </c>
    </row>
    <row r="56" spans="1:9">
      <c r="A56" s="4" t="s">
        <v>340</v>
      </c>
      <c r="B56" s="4" t="s">
        <v>147</v>
      </c>
      <c r="C56" s="4" t="s">
        <v>144</v>
      </c>
      <c r="D56" s="4">
        <v>61.8</v>
      </c>
      <c r="E56" s="4">
        <v>24.317</v>
      </c>
      <c r="F56" s="4">
        <v>30</v>
      </c>
      <c r="G56" s="5">
        <f t="shared" si="17"/>
        <v>0.31853279198693923</v>
      </c>
      <c r="H56" s="9">
        <f t="shared" si="18"/>
        <v>43.134428449028974</v>
      </c>
      <c r="I56" s="9">
        <f t="shared" si="19"/>
        <v>0.13739729924630059</v>
      </c>
    </row>
    <row r="57" spans="1:9">
      <c r="A57" s="4" t="s">
        <v>340</v>
      </c>
      <c r="B57" s="4" t="s">
        <v>147</v>
      </c>
      <c r="C57" s="4" t="s">
        <v>144</v>
      </c>
      <c r="D57" s="4">
        <v>61.8</v>
      </c>
      <c r="E57" s="4">
        <v>24.317</v>
      </c>
      <c r="F57" s="4">
        <v>31</v>
      </c>
      <c r="G57" s="5">
        <f t="shared" si="17"/>
        <v>0.30998064943149317</v>
      </c>
      <c r="H57" s="9">
        <f t="shared" si="18"/>
        <v>43.529545814046017</v>
      </c>
      <c r="I57" s="9">
        <f t="shared" si="19"/>
        <v>0.1349331688089592</v>
      </c>
    </row>
    <row r="58" spans="1:9">
      <c r="A58" s="4" t="s">
        <v>340</v>
      </c>
      <c r="B58" s="4" t="s">
        <v>147</v>
      </c>
      <c r="C58" s="4" t="s">
        <v>144</v>
      </c>
      <c r="D58" s="4">
        <v>61.8</v>
      </c>
      <c r="E58" s="4">
        <v>24.317</v>
      </c>
      <c r="F58" s="4">
        <v>30</v>
      </c>
      <c r="G58" s="5">
        <f t="shared" si="17"/>
        <v>0.31853279198693923</v>
      </c>
      <c r="H58" s="9">
        <f t="shared" si="18"/>
        <v>43.134428449028974</v>
      </c>
      <c r="I58" s="9">
        <f t="shared" si="19"/>
        <v>0.13739729924630059</v>
      </c>
    </row>
    <row r="59" spans="1:9">
      <c r="A59" s="4" t="s">
        <v>340</v>
      </c>
      <c r="B59" s="4" t="s">
        <v>147</v>
      </c>
      <c r="C59" s="4" t="s">
        <v>144</v>
      </c>
      <c r="D59" s="4">
        <v>61.8</v>
      </c>
      <c r="E59" s="4">
        <v>24.317</v>
      </c>
      <c r="F59" s="4">
        <v>31</v>
      </c>
      <c r="G59" s="5">
        <f t="shared" si="17"/>
        <v>0.30998064943149317</v>
      </c>
      <c r="H59" s="9">
        <f t="shared" si="18"/>
        <v>43.529545814046017</v>
      </c>
      <c r="I59" s="9">
        <f t="shared" si="19"/>
        <v>0.1349331688089592</v>
      </c>
    </row>
    <row r="60" spans="1:9">
      <c r="A60" s="4" t="s">
        <v>341</v>
      </c>
      <c r="B60" s="4" t="s">
        <v>147</v>
      </c>
      <c r="C60" s="4" t="s">
        <v>153</v>
      </c>
      <c r="D60" s="4">
        <v>62.667000000000002</v>
      </c>
      <c r="E60" s="4">
        <v>30.832999999999998</v>
      </c>
      <c r="F60" s="4">
        <v>60</v>
      </c>
      <c r="G60" s="5">
        <f t="shared" ref="G60:G61" si="20">13.95*F60^(-0.58)</f>
        <v>1.2979156897161259</v>
      </c>
      <c r="H60" s="9">
        <f t="shared" ref="H60:H72" si="21">2.15+12.05*LN(F60)</f>
        <v>51.486851974776314</v>
      </c>
      <c r="I60" s="9">
        <f t="shared" ref="I60:I79" si="22">H60*G60/100</f>
        <v>0.66825592992153882</v>
      </c>
    </row>
    <row r="61" spans="1:9">
      <c r="A61" s="4" t="s">
        <v>341</v>
      </c>
      <c r="B61" s="4" t="s">
        <v>147</v>
      </c>
      <c r="C61" s="4" t="s">
        <v>153</v>
      </c>
      <c r="D61" s="4">
        <v>62.667000000000002</v>
      </c>
      <c r="E61" s="4">
        <v>30.832999999999998</v>
      </c>
      <c r="F61" s="4">
        <v>61</v>
      </c>
      <c r="G61" s="5">
        <f t="shared" si="20"/>
        <v>1.2855320341889107</v>
      </c>
      <c r="H61" s="9">
        <f t="shared" si="21"/>
        <v>51.686030063288406</v>
      </c>
      <c r="I61" s="9">
        <f t="shared" si="22"/>
        <v>0.66444047366408343</v>
      </c>
    </row>
    <row r="62" spans="1:9">
      <c r="A62" s="4" t="s">
        <v>342</v>
      </c>
      <c r="B62" s="4" t="s">
        <v>147</v>
      </c>
      <c r="C62" s="4" t="s">
        <v>144</v>
      </c>
      <c r="D62" s="4">
        <v>57.133000000000003</v>
      </c>
      <c r="E62" s="4">
        <v>14.75</v>
      </c>
      <c r="F62" s="4">
        <v>30</v>
      </c>
      <c r="G62" s="5">
        <f t="shared" ref="G62:G72" si="23">5.36*F62^(-0.83)</f>
        <v>0.31853279198693923</v>
      </c>
      <c r="H62" s="9">
        <f t="shared" si="21"/>
        <v>43.134428449028974</v>
      </c>
      <c r="I62" s="9">
        <f t="shared" si="22"/>
        <v>0.13739729924630059</v>
      </c>
    </row>
    <row r="63" spans="1:9">
      <c r="A63" s="4" t="s">
        <v>342</v>
      </c>
      <c r="B63" s="4" t="s">
        <v>147</v>
      </c>
      <c r="C63" s="4" t="s">
        <v>144</v>
      </c>
      <c r="D63" s="4">
        <v>57.133000000000003</v>
      </c>
      <c r="E63" s="4">
        <v>14.75</v>
      </c>
      <c r="F63" s="4">
        <v>31</v>
      </c>
      <c r="G63" s="5">
        <f t="shared" si="23"/>
        <v>0.30998064943149317</v>
      </c>
      <c r="H63" s="9">
        <f t="shared" si="21"/>
        <v>43.529545814046017</v>
      </c>
      <c r="I63" s="9">
        <f t="shared" si="22"/>
        <v>0.1349331688089592</v>
      </c>
    </row>
    <row r="64" spans="1:9">
      <c r="A64" s="4" t="s">
        <v>342</v>
      </c>
      <c r="B64" s="4" t="s">
        <v>147</v>
      </c>
      <c r="C64" s="4" t="s">
        <v>144</v>
      </c>
      <c r="D64" s="4">
        <v>57.133000000000003</v>
      </c>
      <c r="E64" s="4">
        <v>14.75</v>
      </c>
      <c r="F64" s="4">
        <v>40</v>
      </c>
      <c r="G64" s="5">
        <f t="shared" si="23"/>
        <v>0.25087362019976867</v>
      </c>
      <c r="H64" s="9">
        <f t="shared" si="21"/>
        <v>46.600997422072936</v>
      </c>
      <c r="I64" s="9">
        <f t="shared" si="22"/>
        <v>0.11690960928195525</v>
      </c>
    </row>
    <row r="65" spans="1:9">
      <c r="A65" s="4" t="s">
        <v>342</v>
      </c>
      <c r="B65" s="4" t="s">
        <v>147</v>
      </c>
      <c r="C65" s="4" t="s">
        <v>144</v>
      </c>
      <c r="D65" s="4">
        <v>57.133000000000003</v>
      </c>
      <c r="E65" s="4">
        <v>14.75</v>
      </c>
      <c r="F65" s="4">
        <v>41</v>
      </c>
      <c r="G65" s="5">
        <f t="shared" si="23"/>
        <v>0.24578432867709224</v>
      </c>
      <c r="H65" s="9">
        <f t="shared" si="21"/>
        <v>46.89854340378691</v>
      </c>
      <c r="I65" s="9">
        <f t="shared" si="22"/>
        <v>0.11526927006433238</v>
      </c>
    </row>
    <row r="66" spans="1:9">
      <c r="A66" s="4" t="s">
        <v>342</v>
      </c>
      <c r="B66" s="4" t="s">
        <v>147</v>
      </c>
      <c r="C66" s="4" t="s">
        <v>144</v>
      </c>
      <c r="D66" s="4">
        <v>57.133000000000003</v>
      </c>
      <c r="E66" s="4">
        <v>14.75</v>
      </c>
      <c r="F66" s="4">
        <v>40</v>
      </c>
      <c r="G66" s="5">
        <f t="shared" si="23"/>
        <v>0.25087362019976867</v>
      </c>
      <c r="H66" s="9">
        <f t="shared" si="21"/>
        <v>46.600997422072936</v>
      </c>
      <c r="I66" s="9">
        <f t="shared" si="22"/>
        <v>0.11690960928195525</v>
      </c>
    </row>
    <row r="67" spans="1:9">
      <c r="A67" s="4" t="s">
        <v>342</v>
      </c>
      <c r="B67" s="4" t="s">
        <v>147</v>
      </c>
      <c r="C67" s="4" t="s">
        <v>144</v>
      </c>
      <c r="D67" s="4">
        <v>57.133000000000003</v>
      </c>
      <c r="E67" s="4">
        <v>14.75</v>
      </c>
      <c r="F67" s="4">
        <v>41</v>
      </c>
      <c r="G67" s="5">
        <f t="shared" si="23"/>
        <v>0.24578432867709224</v>
      </c>
      <c r="H67" s="9">
        <f t="shared" si="21"/>
        <v>46.89854340378691</v>
      </c>
      <c r="I67" s="9">
        <f t="shared" si="22"/>
        <v>0.11526927006433238</v>
      </c>
    </row>
    <row r="68" spans="1:9">
      <c r="A68" s="4" t="s">
        <v>343</v>
      </c>
      <c r="B68" s="4" t="s">
        <v>147</v>
      </c>
      <c r="C68" s="4" t="s">
        <v>144</v>
      </c>
      <c r="D68" s="4">
        <v>57.133000000000003</v>
      </c>
      <c r="E68" s="4">
        <v>14.75</v>
      </c>
      <c r="F68" s="4">
        <v>60</v>
      </c>
      <c r="G68" s="5">
        <f t="shared" si="23"/>
        <v>0.17918401013826088</v>
      </c>
      <c r="H68" s="9">
        <f t="shared" si="21"/>
        <v>51.486851974776314</v>
      </c>
      <c r="I68" s="9">
        <f t="shared" si="22"/>
        <v>9.2256206062354559E-2</v>
      </c>
    </row>
    <row r="69" spans="1:9">
      <c r="A69" s="4" t="s">
        <v>343</v>
      </c>
      <c r="B69" s="4" t="s">
        <v>147</v>
      </c>
      <c r="C69" s="4" t="s">
        <v>144</v>
      </c>
      <c r="D69" s="4">
        <v>57.133000000000003</v>
      </c>
      <c r="E69" s="4">
        <v>14.75</v>
      </c>
      <c r="F69" s="4">
        <v>61</v>
      </c>
      <c r="G69" s="5">
        <f t="shared" si="23"/>
        <v>0.17674251338635807</v>
      </c>
      <c r="H69" s="9">
        <f t="shared" si="21"/>
        <v>51.686030063288406</v>
      </c>
      <c r="I69" s="9">
        <f t="shared" si="22"/>
        <v>9.1351188603484582E-2</v>
      </c>
    </row>
    <row r="70" spans="1:9">
      <c r="A70" s="4" t="s">
        <v>343</v>
      </c>
      <c r="B70" s="4" t="s">
        <v>147</v>
      </c>
      <c r="C70" s="4" t="s">
        <v>144</v>
      </c>
      <c r="D70" s="4">
        <v>57.133000000000003</v>
      </c>
      <c r="E70" s="4">
        <v>14.75</v>
      </c>
      <c r="F70" s="4">
        <v>20</v>
      </c>
      <c r="G70" s="5">
        <f t="shared" si="23"/>
        <v>0.44597436242465244</v>
      </c>
      <c r="H70" s="9">
        <f t="shared" si="21"/>
        <v>38.248573896325588</v>
      </c>
      <c r="I70" s="9">
        <f t="shared" si="22"/>
        <v>0.17057883357066006</v>
      </c>
    </row>
    <row r="71" spans="1:9">
      <c r="A71" s="4" t="s">
        <v>343</v>
      </c>
      <c r="B71" s="4" t="s">
        <v>147</v>
      </c>
      <c r="C71" s="4" t="s">
        <v>144</v>
      </c>
      <c r="D71" s="4">
        <v>57.133000000000003</v>
      </c>
      <c r="E71" s="4">
        <v>14.75</v>
      </c>
      <c r="F71" s="4">
        <v>21</v>
      </c>
      <c r="G71" s="5">
        <f t="shared" si="23"/>
        <v>0.42827505059550552</v>
      </c>
      <c r="H71" s="9">
        <f t="shared" si="21"/>
        <v>38.836495374567249</v>
      </c>
      <c r="I71" s="9">
        <f t="shared" si="22"/>
        <v>0.16632702021494905</v>
      </c>
    </row>
    <row r="72" spans="1:9">
      <c r="A72" s="4" t="s">
        <v>344</v>
      </c>
      <c r="B72" s="4" t="s">
        <v>147</v>
      </c>
      <c r="C72" s="4" t="s">
        <v>144</v>
      </c>
      <c r="D72" s="4">
        <v>58.436999999999998</v>
      </c>
      <c r="E72" s="4">
        <v>25.236999999999998</v>
      </c>
      <c r="F72" s="4">
        <v>40</v>
      </c>
      <c r="G72" s="5">
        <f t="shared" si="23"/>
        <v>0.25087362019976867</v>
      </c>
      <c r="H72" s="9">
        <f t="shared" si="21"/>
        <v>46.600997422072936</v>
      </c>
      <c r="I72" s="9">
        <f t="shared" si="22"/>
        <v>0.11690960928195525</v>
      </c>
    </row>
    <row r="73" spans="1:9">
      <c r="A73" s="4" t="s">
        <v>345</v>
      </c>
      <c r="B73" s="4" t="s">
        <v>145</v>
      </c>
      <c r="C73" s="4" t="s">
        <v>153</v>
      </c>
      <c r="D73" s="4">
        <v>-2.35</v>
      </c>
      <c r="E73" s="4">
        <v>114.033</v>
      </c>
      <c r="F73" s="4">
        <v>29</v>
      </c>
      <c r="G73" s="5">
        <f t="shared" ref="G73:G79" si="24">6.63*F73^(-0.37)</f>
        <v>1.9073318859405677</v>
      </c>
      <c r="H73" s="9">
        <f t="shared" ref="H73:H79" si="25">37.05+14.36*LN(F73)</f>
        <v>85.40436811860576</v>
      </c>
      <c r="I73" s="9">
        <f t="shared" si="22"/>
        <v>1.6289447451122283</v>
      </c>
    </row>
    <row r="74" spans="1:9">
      <c r="A74" s="4" t="s">
        <v>345</v>
      </c>
      <c r="B74" s="4" t="s">
        <v>145</v>
      </c>
      <c r="C74" s="4" t="s">
        <v>153</v>
      </c>
      <c r="D74" s="4">
        <v>-2.2829999999999999</v>
      </c>
      <c r="E74" s="4">
        <v>114.017</v>
      </c>
      <c r="F74" s="4">
        <v>29</v>
      </c>
      <c r="G74" s="5">
        <f t="shared" si="24"/>
        <v>1.9073318859405677</v>
      </c>
      <c r="H74" s="9">
        <f t="shared" si="25"/>
        <v>85.40436811860576</v>
      </c>
      <c r="I74" s="9">
        <f t="shared" si="22"/>
        <v>1.6289447451122283</v>
      </c>
    </row>
    <row r="75" spans="1:9">
      <c r="A75" s="4" t="s">
        <v>345</v>
      </c>
      <c r="B75" s="4" t="s">
        <v>145</v>
      </c>
      <c r="C75" s="4" t="s">
        <v>153</v>
      </c>
      <c r="D75" s="4">
        <v>-2.2829999999999999</v>
      </c>
      <c r="E75" s="4">
        <v>114.017</v>
      </c>
      <c r="F75" s="4">
        <v>29</v>
      </c>
      <c r="G75" s="5">
        <f t="shared" si="24"/>
        <v>1.9073318859405677</v>
      </c>
      <c r="H75" s="9">
        <f t="shared" si="25"/>
        <v>85.40436811860576</v>
      </c>
      <c r="I75" s="9">
        <f t="shared" si="22"/>
        <v>1.6289447451122283</v>
      </c>
    </row>
    <row r="76" spans="1:9">
      <c r="A76" s="4" t="s">
        <v>345</v>
      </c>
      <c r="B76" s="4" t="s">
        <v>145</v>
      </c>
      <c r="C76" s="4" t="s">
        <v>153</v>
      </c>
      <c r="D76" s="4">
        <v>-2.2829999999999999</v>
      </c>
      <c r="E76" s="4">
        <v>114.017</v>
      </c>
      <c r="F76" s="4">
        <v>14</v>
      </c>
      <c r="G76" s="5">
        <f t="shared" si="24"/>
        <v>2.4971587666606099</v>
      </c>
      <c r="H76" s="9">
        <f t="shared" si="25"/>
        <v>74.946863253275097</v>
      </c>
      <c r="I76" s="9">
        <f t="shared" si="22"/>
        <v>1.8715421660662983</v>
      </c>
    </row>
    <row r="77" spans="1:9">
      <c r="A77" s="4" t="s">
        <v>346</v>
      </c>
      <c r="B77" s="4" t="s">
        <v>145</v>
      </c>
      <c r="C77" s="4" t="s">
        <v>153</v>
      </c>
      <c r="D77" s="4">
        <v>-2.83</v>
      </c>
      <c r="E77" s="4">
        <v>111.81</v>
      </c>
      <c r="F77" s="4">
        <v>7</v>
      </c>
      <c r="G77" s="5">
        <f t="shared" si="24"/>
        <v>3.2272102006450676</v>
      </c>
      <c r="H77" s="9">
        <f t="shared" si="25"/>
        <v>64.9932697404343</v>
      </c>
      <c r="I77" s="9">
        <f t="shared" si="22"/>
        <v>2.09746943079606</v>
      </c>
    </row>
    <row r="78" spans="1:9">
      <c r="A78" s="4" t="s">
        <v>347</v>
      </c>
      <c r="B78" s="4" t="s">
        <v>145</v>
      </c>
      <c r="C78" s="4" t="s">
        <v>144</v>
      </c>
      <c r="D78" s="4">
        <v>-2.3220000000000001</v>
      </c>
      <c r="E78" s="4">
        <v>113.902</v>
      </c>
      <c r="F78" s="4">
        <v>16</v>
      </c>
      <c r="G78" s="5">
        <f t="shared" si="24"/>
        <v>2.3767808235862335</v>
      </c>
      <c r="H78" s="9">
        <f t="shared" si="25"/>
        <v>76.864374051363257</v>
      </c>
      <c r="I78" s="9">
        <f t="shared" si="22"/>
        <v>1.8268977026223947</v>
      </c>
    </row>
    <row r="79" spans="1:9">
      <c r="A79" s="4" t="s">
        <v>347</v>
      </c>
      <c r="B79" s="4" t="s">
        <v>145</v>
      </c>
      <c r="C79" s="4" t="s">
        <v>153</v>
      </c>
      <c r="D79" s="4">
        <v>-2.2850000000000001</v>
      </c>
      <c r="E79" s="4">
        <v>114.01300000000001</v>
      </c>
      <c r="F79" s="4">
        <v>23</v>
      </c>
      <c r="G79" s="5">
        <f t="shared" si="24"/>
        <v>2.0781372598138694</v>
      </c>
      <c r="H79" s="9">
        <f t="shared" si="25"/>
        <v>82.075696940742574</v>
      </c>
      <c r="I79" s="9">
        <f t="shared" si="22"/>
        <v>1.7056456393774835</v>
      </c>
    </row>
    <row r="80" spans="1:9">
      <c r="A80" s="4" t="s">
        <v>348</v>
      </c>
      <c r="B80" s="4" t="s">
        <v>139</v>
      </c>
      <c r="C80" s="4" t="s">
        <v>153</v>
      </c>
      <c r="D80" s="4">
        <v>56.146000000000001</v>
      </c>
      <c r="E80" s="4">
        <v>-4.3</v>
      </c>
      <c r="F80" s="4">
        <v>88</v>
      </c>
      <c r="G80" s="5">
        <f t="shared" ref="G80:G81" si="26">13.95*F80^(-0.58)</f>
        <v>1.0393797654465169</v>
      </c>
      <c r="H80" s="9">
        <f t="shared" ref="H80:H81" si="27">2.15+12.05*LN(F80)</f>
        <v>56.101908614462396</v>
      </c>
      <c r="I80" s="9">
        <f t="shared" ref="I80:I81" si="28">H80*G80/100</f>
        <v>0.58311188616801846</v>
      </c>
    </row>
    <row r="81" spans="1:9">
      <c r="A81" s="4" t="s">
        <v>348</v>
      </c>
      <c r="B81" s="4" t="s">
        <v>139</v>
      </c>
      <c r="C81" s="4" t="s">
        <v>153</v>
      </c>
      <c r="D81" s="4">
        <v>56.146000000000001</v>
      </c>
      <c r="E81" s="4">
        <v>-4.3</v>
      </c>
      <c r="F81" s="4">
        <v>89</v>
      </c>
      <c r="G81" s="5">
        <f t="shared" si="26"/>
        <v>1.0325902113694325</v>
      </c>
      <c r="H81" s="9">
        <f t="shared" si="27"/>
        <v>56.238068255272282</v>
      </c>
      <c r="I81" s="9">
        <f t="shared" si="28"/>
        <v>0.58070878786720181</v>
      </c>
    </row>
    <row r="82" spans="1:9">
      <c r="A82" s="4" t="s">
        <v>349</v>
      </c>
      <c r="B82" s="4" t="s">
        <v>139</v>
      </c>
      <c r="C82" s="4" t="s">
        <v>144</v>
      </c>
      <c r="D82" s="4">
        <v>58.866999999999997</v>
      </c>
      <c r="E82" s="4">
        <v>26.233000000000001</v>
      </c>
      <c r="F82" s="4">
        <v>58</v>
      </c>
      <c r="G82" s="5">
        <f>5.36*F82^(-0.83)</f>
        <v>0.18429754710045376</v>
      </c>
      <c r="H82" s="9">
        <f>2.15+12.05*LN(F82)</f>
        <v>51.078338277084349</v>
      </c>
      <c r="I82" s="9">
        <f>H82*G82/100</f>
        <v>9.4136124544338631E-2</v>
      </c>
    </row>
    <row r="83" spans="1:9">
      <c r="A83" s="4" t="s">
        <v>350</v>
      </c>
      <c r="B83" s="4" t="s">
        <v>145</v>
      </c>
      <c r="C83" s="4" t="s">
        <v>144</v>
      </c>
      <c r="D83" s="4">
        <v>-2.5830000000000002</v>
      </c>
      <c r="E83" s="4">
        <v>113.167</v>
      </c>
      <c r="F83" s="4">
        <v>15</v>
      </c>
      <c r="G83" s="5">
        <f>6.63*F83^(-0.37)</f>
        <v>2.4342196424463136</v>
      </c>
      <c r="H83" s="9">
        <f>37.05+14.36*LN(F83)</f>
        <v>75.937600887827728</v>
      </c>
      <c r="I83" s="9">
        <f>H83*G83/100</f>
        <v>1.8484879968139887</v>
      </c>
    </row>
    <row r="84" spans="1:9">
      <c r="A84" s="4" t="s">
        <v>351</v>
      </c>
      <c r="B84" s="4" t="s">
        <v>147</v>
      </c>
      <c r="C84" s="4" t="s">
        <v>144</v>
      </c>
      <c r="D84" s="4">
        <v>61.783000000000001</v>
      </c>
      <c r="E84" s="4">
        <v>24.3</v>
      </c>
      <c r="F84" s="4">
        <v>30</v>
      </c>
      <c r="G84" s="5">
        <f t="shared" ref="G84:G93" si="29">5.36*F84^(-0.83)</f>
        <v>0.31853279198693923</v>
      </c>
      <c r="H84" s="9">
        <f t="shared" ref="H84:H93" si="30">2.15+12.05*LN(F84)</f>
        <v>43.134428449028974</v>
      </c>
      <c r="I84" s="9">
        <f t="shared" ref="I84:I93" si="31">H84*G84/100</f>
        <v>0.13739729924630059</v>
      </c>
    </row>
    <row r="85" spans="1:9">
      <c r="A85" s="4" t="s">
        <v>351</v>
      </c>
      <c r="B85" s="4" t="s">
        <v>147</v>
      </c>
      <c r="C85" s="4" t="s">
        <v>144</v>
      </c>
      <c r="D85" s="4">
        <v>61.783000000000001</v>
      </c>
      <c r="E85" s="4">
        <v>24.3</v>
      </c>
      <c r="F85" s="4">
        <v>30</v>
      </c>
      <c r="G85" s="5">
        <f t="shared" si="29"/>
        <v>0.31853279198693923</v>
      </c>
      <c r="H85" s="9">
        <f t="shared" si="30"/>
        <v>43.134428449028974</v>
      </c>
      <c r="I85" s="9">
        <f t="shared" si="31"/>
        <v>0.13739729924630059</v>
      </c>
    </row>
    <row r="86" spans="1:9">
      <c r="A86" s="4" t="s">
        <v>351</v>
      </c>
      <c r="B86" s="4" t="s">
        <v>147</v>
      </c>
      <c r="C86" s="4" t="s">
        <v>144</v>
      </c>
      <c r="D86" s="4">
        <v>62.767000000000003</v>
      </c>
      <c r="E86" s="4">
        <v>30.966999999999999</v>
      </c>
      <c r="F86" s="4">
        <v>24</v>
      </c>
      <c r="G86" s="5">
        <f t="shared" si="29"/>
        <v>0.38334469634004359</v>
      </c>
      <c r="H86" s="9">
        <f t="shared" si="30"/>
        <v>40.445548655692747</v>
      </c>
      <c r="I86" s="9">
        <f t="shared" si="31"/>
        <v>0.15504586567722994</v>
      </c>
    </row>
    <row r="87" spans="1:9">
      <c r="A87" s="4" t="s">
        <v>351</v>
      </c>
      <c r="B87" s="4" t="s">
        <v>147</v>
      </c>
      <c r="C87" s="4" t="s">
        <v>144</v>
      </c>
      <c r="D87" s="4">
        <v>62.767000000000003</v>
      </c>
      <c r="E87" s="4">
        <v>30.966999999999999</v>
      </c>
      <c r="F87" s="4">
        <v>25</v>
      </c>
      <c r="G87" s="5">
        <f t="shared" si="29"/>
        <v>0.37057369039927568</v>
      </c>
      <c r="H87" s="9">
        <f t="shared" si="30"/>
        <v>40.937453689661815</v>
      </c>
      <c r="I87" s="9">
        <f t="shared" si="31"/>
        <v>0.15170343289327423</v>
      </c>
    </row>
    <row r="88" spans="1:9">
      <c r="A88" s="4" t="s">
        <v>351</v>
      </c>
      <c r="B88" s="4" t="s">
        <v>147</v>
      </c>
      <c r="C88" s="4" t="s">
        <v>144</v>
      </c>
      <c r="D88" s="4">
        <v>61.783000000000001</v>
      </c>
      <c r="E88" s="4">
        <v>24.3</v>
      </c>
      <c r="F88" s="4">
        <v>30</v>
      </c>
      <c r="G88" s="5">
        <f t="shared" si="29"/>
        <v>0.31853279198693923</v>
      </c>
      <c r="H88" s="9">
        <f t="shared" si="30"/>
        <v>43.134428449028974</v>
      </c>
      <c r="I88" s="9">
        <f t="shared" si="31"/>
        <v>0.13739729924630059</v>
      </c>
    </row>
    <row r="89" spans="1:9">
      <c r="A89" s="4" t="s">
        <v>351</v>
      </c>
      <c r="B89" s="4" t="s">
        <v>147</v>
      </c>
      <c r="C89" s="4" t="s">
        <v>144</v>
      </c>
      <c r="D89" s="4">
        <v>61.783000000000001</v>
      </c>
      <c r="E89" s="4">
        <v>24.3</v>
      </c>
      <c r="F89" s="4">
        <v>30</v>
      </c>
      <c r="G89" s="5">
        <f t="shared" si="29"/>
        <v>0.31853279198693923</v>
      </c>
      <c r="H89" s="9">
        <f t="shared" si="30"/>
        <v>43.134428449028974</v>
      </c>
      <c r="I89" s="9">
        <f t="shared" si="31"/>
        <v>0.13739729924630059</v>
      </c>
    </row>
    <row r="90" spans="1:9">
      <c r="A90" s="4" t="s">
        <v>351</v>
      </c>
      <c r="B90" s="4" t="s">
        <v>147</v>
      </c>
      <c r="C90" s="4" t="s">
        <v>144</v>
      </c>
      <c r="D90" s="4">
        <v>61.783000000000001</v>
      </c>
      <c r="E90" s="4">
        <v>24.3</v>
      </c>
      <c r="F90" s="4">
        <v>30</v>
      </c>
      <c r="G90" s="5">
        <f t="shared" si="29"/>
        <v>0.31853279198693923</v>
      </c>
      <c r="H90" s="9">
        <f t="shared" si="30"/>
        <v>43.134428449028974</v>
      </c>
      <c r="I90" s="9">
        <f t="shared" si="31"/>
        <v>0.13739729924630059</v>
      </c>
    </row>
    <row r="91" spans="1:9">
      <c r="A91" s="4" t="s">
        <v>351</v>
      </c>
      <c r="B91" s="4" t="s">
        <v>147</v>
      </c>
      <c r="C91" s="4" t="s">
        <v>144</v>
      </c>
      <c r="D91" s="4">
        <v>61.783000000000001</v>
      </c>
      <c r="E91" s="4">
        <v>24.3</v>
      </c>
      <c r="F91" s="4">
        <v>30</v>
      </c>
      <c r="G91" s="5">
        <f t="shared" si="29"/>
        <v>0.31853279198693923</v>
      </c>
      <c r="H91" s="9">
        <f t="shared" si="30"/>
        <v>43.134428449028974</v>
      </c>
      <c r="I91" s="9">
        <f t="shared" si="31"/>
        <v>0.13739729924630059</v>
      </c>
    </row>
    <row r="92" spans="1:9">
      <c r="A92" s="4" t="s">
        <v>351</v>
      </c>
      <c r="B92" s="4" t="s">
        <v>147</v>
      </c>
      <c r="C92" s="4" t="s">
        <v>144</v>
      </c>
      <c r="D92" s="4">
        <v>61.783000000000001</v>
      </c>
      <c r="E92" s="4">
        <v>24.3</v>
      </c>
      <c r="F92" s="4">
        <v>30</v>
      </c>
      <c r="G92" s="5">
        <f t="shared" si="29"/>
        <v>0.31853279198693923</v>
      </c>
      <c r="H92" s="9">
        <f t="shared" si="30"/>
        <v>43.134428449028974</v>
      </c>
      <c r="I92" s="9">
        <f t="shared" si="31"/>
        <v>0.13739729924630059</v>
      </c>
    </row>
    <row r="93" spans="1:9">
      <c r="A93" s="4" t="s">
        <v>351</v>
      </c>
      <c r="B93" s="4" t="s">
        <v>147</v>
      </c>
      <c r="C93" s="4" t="s">
        <v>144</v>
      </c>
      <c r="D93" s="4">
        <v>61.783000000000001</v>
      </c>
      <c r="E93" s="4">
        <v>24.3</v>
      </c>
      <c r="F93" s="4">
        <v>30</v>
      </c>
      <c r="G93" s="5">
        <f t="shared" si="29"/>
        <v>0.31853279198693923</v>
      </c>
      <c r="H93" s="9">
        <f t="shared" si="30"/>
        <v>43.134428449028974</v>
      </c>
      <c r="I93" s="9">
        <f t="shared" si="31"/>
        <v>0.13739729924630059</v>
      </c>
    </row>
    <row r="94" spans="1:9">
      <c r="A94" s="4" t="s">
        <v>351</v>
      </c>
      <c r="B94" s="4" t="s">
        <v>147</v>
      </c>
      <c r="C94" s="4" t="s">
        <v>153</v>
      </c>
      <c r="D94" s="4">
        <v>62.232999999999997</v>
      </c>
      <c r="E94" s="4">
        <v>29.832999999999998</v>
      </c>
      <c r="F94" s="4">
        <v>24</v>
      </c>
      <c r="G94" s="5">
        <f t="shared" ref="G94:G96" si="32">13.95*F94^(-0.58)</f>
        <v>2.2082675336242095</v>
      </c>
      <c r="H94" s="9">
        <f t="shared" ref="H94:H134" si="33">2.15+12.05*LN(F94)</f>
        <v>40.445548655692747</v>
      </c>
      <c r="I94" s="9">
        <f t="shared" ref="I94:I134" si="34">H94*G94/100</f>
        <v>0.89314591975984581</v>
      </c>
    </row>
    <row r="95" spans="1:9">
      <c r="A95" s="4" t="s">
        <v>351</v>
      </c>
      <c r="B95" s="4" t="s">
        <v>147</v>
      </c>
      <c r="C95" s="4" t="s">
        <v>153</v>
      </c>
      <c r="D95" s="4">
        <v>62.232999999999997</v>
      </c>
      <c r="E95" s="4">
        <v>29.832999999999998</v>
      </c>
      <c r="F95" s="4">
        <v>24</v>
      </c>
      <c r="G95" s="5">
        <f t="shared" si="32"/>
        <v>2.2082675336242095</v>
      </c>
      <c r="H95" s="9">
        <f t="shared" si="33"/>
        <v>40.445548655692747</v>
      </c>
      <c r="I95" s="9">
        <f t="shared" si="34"/>
        <v>0.89314591975984581</v>
      </c>
    </row>
    <row r="96" spans="1:9">
      <c r="A96" s="4" t="s">
        <v>351</v>
      </c>
      <c r="B96" s="4" t="s">
        <v>147</v>
      </c>
      <c r="C96" s="4" t="s">
        <v>153</v>
      </c>
      <c r="D96" s="4">
        <v>62.232999999999997</v>
      </c>
      <c r="E96" s="4">
        <v>29.832999999999998</v>
      </c>
      <c r="F96" s="4">
        <v>24</v>
      </c>
      <c r="G96" s="5">
        <f t="shared" si="32"/>
        <v>2.2082675336242095</v>
      </c>
      <c r="H96" s="9">
        <f t="shared" si="33"/>
        <v>40.445548655692747</v>
      </c>
      <c r="I96" s="9">
        <f t="shared" si="34"/>
        <v>0.89314591975984581</v>
      </c>
    </row>
    <row r="97" spans="1:9">
      <c r="A97" s="4" t="s">
        <v>351</v>
      </c>
      <c r="B97" s="4" t="s">
        <v>147</v>
      </c>
      <c r="C97" s="4" t="s">
        <v>144</v>
      </c>
      <c r="D97" s="4">
        <v>61.783000000000001</v>
      </c>
      <c r="E97" s="4">
        <v>24.3</v>
      </c>
      <c r="F97" s="4">
        <v>30</v>
      </c>
      <c r="G97" s="5">
        <f t="shared" ref="G97:G116" si="35">5.36*F97^(-0.83)</f>
        <v>0.31853279198693923</v>
      </c>
      <c r="H97" s="9">
        <f t="shared" si="33"/>
        <v>43.134428449028974</v>
      </c>
      <c r="I97" s="9">
        <f t="shared" si="34"/>
        <v>0.13739729924630059</v>
      </c>
    </row>
    <row r="98" spans="1:9">
      <c r="A98" s="4" t="s">
        <v>351</v>
      </c>
      <c r="B98" s="4" t="s">
        <v>147</v>
      </c>
      <c r="C98" s="4" t="s">
        <v>144</v>
      </c>
      <c r="D98" s="4">
        <v>61.783000000000001</v>
      </c>
      <c r="E98" s="4">
        <v>24.3</v>
      </c>
      <c r="F98" s="4">
        <v>30</v>
      </c>
      <c r="G98" s="5">
        <f t="shared" si="35"/>
        <v>0.31853279198693923</v>
      </c>
      <c r="H98" s="9">
        <f t="shared" si="33"/>
        <v>43.134428449028974</v>
      </c>
      <c r="I98" s="9">
        <f t="shared" si="34"/>
        <v>0.13739729924630059</v>
      </c>
    </row>
    <row r="99" spans="1:9">
      <c r="A99" s="4" t="s">
        <v>351</v>
      </c>
      <c r="B99" s="4" t="s">
        <v>147</v>
      </c>
      <c r="C99" s="4" t="s">
        <v>144</v>
      </c>
      <c r="D99" s="4">
        <v>61.783000000000001</v>
      </c>
      <c r="E99" s="4">
        <v>24.3</v>
      </c>
      <c r="F99" s="4">
        <v>30</v>
      </c>
      <c r="G99" s="5">
        <f t="shared" si="35"/>
        <v>0.31853279198693923</v>
      </c>
      <c r="H99" s="9">
        <f t="shared" si="33"/>
        <v>43.134428449028974</v>
      </c>
      <c r="I99" s="9">
        <f t="shared" si="34"/>
        <v>0.13739729924630059</v>
      </c>
    </row>
    <row r="100" spans="1:9">
      <c r="A100" s="4" t="s">
        <v>351</v>
      </c>
      <c r="B100" s="4" t="s">
        <v>147</v>
      </c>
      <c r="C100" s="4" t="s">
        <v>144</v>
      </c>
      <c r="D100" s="4">
        <v>61.783000000000001</v>
      </c>
      <c r="E100" s="4">
        <v>24.3</v>
      </c>
      <c r="F100" s="4">
        <v>30</v>
      </c>
      <c r="G100" s="5">
        <f t="shared" si="35"/>
        <v>0.31853279198693923</v>
      </c>
      <c r="H100" s="9">
        <f t="shared" si="33"/>
        <v>43.134428449028974</v>
      </c>
      <c r="I100" s="9">
        <f t="shared" si="34"/>
        <v>0.13739729924630059</v>
      </c>
    </row>
    <row r="101" spans="1:9">
      <c r="A101" s="4" t="s">
        <v>351</v>
      </c>
      <c r="B101" s="4" t="s">
        <v>147</v>
      </c>
      <c r="C101" s="4" t="s">
        <v>144</v>
      </c>
      <c r="D101" s="4">
        <v>61.783000000000001</v>
      </c>
      <c r="E101" s="4">
        <v>24.3</v>
      </c>
      <c r="F101" s="4">
        <v>30</v>
      </c>
      <c r="G101" s="5">
        <f t="shared" si="35"/>
        <v>0.31853279198693923</v>
      </c>
      <c r="H101" s="9">
        <f t="shared" si="33"/>
        <v>43.134428449028974</v>
      </c>
      <c r="I101" s="9">
        <f t="shared" si="34"/>
        <v>0.13739729924630059</v>
      </c>
    </row>
    <row r="102" spans="1:9">
      <c r="A102" s="4" t="s">
        <v>352</v>
      </c>
      <c r="B102" s="4" t="s">
        <v>147</v>
      </c>
      <c r="C102" s="4" t="s">
        <v>144</v>
      </c>
      <c r="D102" s="4">
        <v>61.783000000000001</v>
      </c>
      <c r="E102" s="4">
        <v>24.3</v>
      </c>
      <c r="F102" s="4">
        <v>30</v>
      </c>
      <c r="G102" s="5">
        <f t="shared" si="35"/>
        <v>0.31853279198693923</v>
      </c>
      <c r="H102" s="9">
        <f t="shared" si="33"/>
        <v>43.134428449028974</v>
      </c>
      <c r="I102" s="9">
        <f t="shared" si="34"/>
        <v>0.13739729924630059</v>
      </c>
    </row>
    <row r="103" spans="1:9">
      <c r="A103" s="4" t="s">
        <v>352</v>
      </c>
      <c r="B103" s="4" t="s">
        <v>147</v>
      </c>
      <c r="C103" s="4" t="s">
        <v>144</v>
      </c>
      <c r="D103" s="4">
        <v>61.783000000000001</v>
      </c>
      <c r="E103" s="4">
        <v>24.3</v>
      </c>
      <c r="F103" s="4">
        <v>31</v>
      </c>
      <c r="G103" s="5">
        <f t="shared" si="35"/>
        <v>0.30998064943149317</v>
      </c>
      <c r="H103" s="9">
        <f t="shared" si="33"/>
        <v>43.529545814046017</v>
      </c>
      <c r="I103" s="9">
        <f t="shared" si="34"/>
        <v>0.1349331688089592</v>
      </c>
    </row>
    <row r="104" spans="1:9">
      <c r="A104" s="4" t="s">
        <v>352</v>
      </c>
      <c r="B104" s="4" t="s">
        <v>147</v>
      </c>
      <c r="C104" s="4" t="s">
        <v>144</v>
      </c>
      <c r="D104" s="4">
        <v>61.783000000000001</v>
      </c>
      <c r="E104" s="4">
        <v>24.3</v>
      </c>
      <c r="F104" s="4">
        <v>30</v>
      </c>
      <c r="G104" s="5">
        <f t="shared" si="35"/>
        <v>0.31853279198693923</v>
      </c>
      <c r="H104" s="9">
        <f t="shared" si="33"/>
        <v>43.134428449028974</v>
      </c>
      <c r="I104" s="9">
        <f t="shared" si="34"/>
        <v>0.13739729924630059</v>
      </c>
    </row>
    <row r="105" spans="1:9">
      <c r="A105" s="4" t="s">
        <v>352</v>
      </c>
      <c r="B105" s="4" t="s">
        <v>147</v>
      </c>
      <c r="C105" s="4" t="s">
        <v>144</v>
      </c>
      <c r="D105" s="4">
        <v>61.783000000000001</v>
      </c>
      <c r="E105" s="4">
        <v>24.3</v>
      </c>
      <c r="F105" s="4">
        <v>31</v>
      </c>
      <c r="G105" s="5">
        <f t="shared" si="35"/>
        <v>0.30998064943149317</v>
      </c>
      <c r="H105" s="9">
        <f t="shared" si="33"/>
        <v>43.529545814046017</v>
      </c>
      <c r="I105" s="9">
        <f t="shared" si="34"/>
        <v>0.1349331688089592</v>
      </c>
    </row>
    <row r="106" spans="1:9">
      <c r="A106" s="4" t="s">
        <v>352</v>
      </c>
      <c r="B106" s="4" t="s">
        <v>147</v>
      </c>
      <c r="C106" s="4" t="s">
        <v>144</v>
      </c>
      <c r="D106" s="4">
        <v>61.783000000000001</v>
      </c>
      <c r="E106" s="4">
        <v>24.3</v>
      </c>
      <c r="F106" s="4">
        <v>30</v>
      </c>
      <c r="G106" s="5">
        <f t="shared" si="35"/>
        <v>0.31853279198693923</v>
      </c>
      <c r="H106" s="9">
        <f t="shared" si="33"/>
        <v>43.134428449028974</v>
      </c>
      <c r="I106" s="9">
        <f t="shared" si="34"/>
        <v>0.13739729924630059</v>
      </c>
    </row>
    <row r="107" spans="1:9">
      <c r="A107" s="4" t="s">
        <v>352</v>
      </c>
      <c r="B107" s="4" t="s">
        <v>147</v>
      </c>
      <c r="C107" s="4" t="s">
        <v>144</v>
      </c>
      <c r="D107" s="4">
        <v>61.783000000000001</v>
      </c>
      <c r="E107" s="4">
        <v>24.3</v>
      </c>
      <c r="F107" s="4">
        <v>31</v>
      </c>
      <c r="G107" s="5">
        <f t="shared" si="35"/>
        <v>0.30998064943149317</v>
      </c>
      <c r="H107" s="9">
        <f t="shared" si="33"/>
        <v>43.529545814046017</v>
      </c>
      <c r="I107" s="9">
        <f t="shared" si="34"/>
        <v>0.1349331688089592</v>
      </c>
    </row>
    <row r="108" spans="1:9">
      <c r="A108" s="4" t="s">
        <v>352</v>
      </c>
      <c r="B108" s="4" t="s">
        <v>147</v>
      </c>
      <c r="C108" s="4" t="s">
        <v>144</v>
      </c>
      <c r="D108" s="4">
        <v>61.783000000000001</v>
      </c>
      <c r="E108" s="4">
        <v>24.3</v>
      </c>
      <c r="F108" s="4">
        <v>30</v>
      </c>
      <c r="G108" s="5">
        <f t="shared" si="35"/>
        <v>0.31853279198693923</v>
      </c>
      <c r="H108" s="9">
        <f t="shared" si="33"/>
        <v>43.134428449028974</v>
      </c>
      <c r="I108" s="9">
        <f t="shared" si="34"/>
        <v>0.13739729924630059</v>
      </c>
    </row>
    <row r="109" spans="1:9">
      <c r="A109" s="4" t="s">
        <v>352</v>
      </c>
      <c r="B109" s="4" t="s">
        <v>147</v>
      </c>
      <c r="C109" s="4" t="s">
        <v>144</v>
      </c>
      <c r="D109" s="4">
        <v>61.783000000000001</v>
      </c>
      <c r="E109" s="4">
        <v>24.3</v>
      </c>
      <c r="F109" s="4">
        <v>31</v>
      </c>
      <c r="G109" s="5">
        <f t="shared" si="35"/>
        <v>0.30998064943149317</v>
      </c>
      <c r="H109" s="9">
        <f t="shared" si="33"/>
        <v>43.529545814046017</v>
      </c>
      <c r="I109" s="9">
        <f t="shared" si="34"/>
        <v>0.1349331688089592</v>
      </c>
    </row>
    <row r="110" spans="1:9">
      <c r="A110" s="4" t="s">
        <v>352</v>
      </c>
      <c r="B110" s="4" t="s">
        <v>147</v>
      </c>
      <c r="C110" s="4" t="s">
        <v>144</v>
      </c>
      <c r="D110" s="4">
        <v>61.783000000000001</v>
      </c>
      <c r="E110" s="4">
        <v>24.3</v>
      </c>
      <c r="F110" s="4">
        <v>30</v>
      </c>
      <c r="G110" s="5">
        <f t="shared" si="35"/>
        <v>0.31853279198693923</v>
      </c>
      <c r="H110" s="9">
        <f t="shared" si="33"/>
        <v>43.134428449028974</v>
      </c>
      <c r="I110" s="9">
        <f t="shared" si="34"/>
        <v>0.13739729924630059</v>
      </c>
    </row>
    <row r="111" spans="1:9">
      <c r="A111" s="4" t="s">
        <v>352</v>
      </c>
      <c r="B111" s="4" t="s">
        <v>147</v>
      </c>
      <c r="C111" s="4" t="s">
        <v>144</v>
      </c>
      <c r="D111" s="4">
        <v>61.783000000000001</v>
      </c>
      <c r="E111" s="4">
        <v>24.3</v>
      </c>
      <c r="F111" s="4">
        <v>31</v>
      </c>
      <c r="G111" s="5">
        <f t="shared" si="35"/>
        <v>0.30998064943149317</v>
      </c>
      <c r="H111" s="9">
        <f t="shared" si="33"/>
        <v>43.529545814046017</v>
      </c>
      <c r="I111" s="9">
        <f t="shared" si="34"/>
        <v>0.1349331688089592</v>
      </c>
    </row>
    <row r="112" spans="1:9">
      <c r="A112" s="4" t="s">
        <v>352</v>
      </c>
      <c r="B112" s="4" t="s">
        <v>147</v>
      </c>
      <c r="C112" s="4" t="s">
        <v>144</v>
      </c>
      <c r="D112" s="4">
        <v>62.767000000000003</v>
      </c>
      <c r="E112" s="4">
        <v>29.832999999999998</v>
      </c>
      <c r="F112" s="4">
        <v>50</v>
      </c>
      <c r="G112" s="5">
        <f t="shared" si="35"/>
        <v>0.20845853729307456</v>
      </c>
      <c r="H112" s="9">
        <f t="shared" si="33"/>
        <v>49.289877215409163</v>
      </c>
      <c r="I112" s="9">
        <f t="shared" si="34"/>
        <v>0.10274895707679438</v>
      </c>
    </row>
    <row r="113" spans="1:9">
      <c r="A113" s="4" t="s">
        <v>352</v>
      </c>
      <c r="B113" s="4" t="s">
        <v>147</v>
      </c>
      <c r="C113" s="4" t="s">
        <v>144</v>
      </c>
      <c r="D113" s="4">
        <v>62.767000000000003</v>
      </c>
      <c r="E113" s="4">
        <v>29.832999999999998</v>
      </c>
      <c r="F113" s="4">
        <v>51</v>
      </c>
      <c r="G113" s="5">
        <f t="shared" si="35"/>
        <v>0.20506027881242034</v>
      </c>
      <c r="H113" s="9">
        <f t="shared" si="33"/>
        <v>49.528498874328129</v>
      </c>
      <c r="I113" s="9">
        <f t="shared" si="34"/>
        <v>0.10156327788330373</v>
      </c>
    </row>
    <row r="114" spans="1:9">
      <c r="A114" s="4" t="s">
        <v>352</v>
      </c>
      <c r="B114" s="4" t="s">
        <v>147</v>
      </c>
      <c r="C114" s="4" t="s">
        <v>144</v>
      </c>
      <c r="D114" s="4">
        <v>62.767000000000003</v>
      </c>
      <c r="E114" s="4">
        <v>29.832999999999998</v>
      </c>
      <c r="F114" s="4">
        <v>50</v>
      </c>
      <c r="G114" s="5">
        <f t="shared" si="35"/>
        <v>0.20845853729307456</v>
      </c>
      <c r="H114" s="9">
        <f t="shared" si="33"/>
        <v>49.289877215409163</v>
      </c>
      <c r="I114" s="9">
        <f t="shared" si="34"/>
        <v>0.10274895707679438</v>
      </c>
    </row>
    <row r="115" spans="1:9">
      <c r="A115" s="4" t="s">
        <v>352</v>
      </c>
      <c r="B115" s="4" t="s">
        <v>147</v>
      </c>
      <c r="C115" s="4" t="s">
        <v>144</v>
      </c>
      <c r="D115" s="4">
        <v>62.767000000000003</v>
      </c>
      <c r="E115" s="4">
        <v>29.832999999999998</v>
      </c>
      <c r="F115" s="4">
        <v>51</v>
      </c>
      <c r="G115" s="5">
        <f t="shared" si="35"/>
        <v>0.20506027881242034</v>
      </c>
      <c r="H115" s="9">
        <f t="shared" si="33"/>
        <v>49.528498874328129</v>
      </c>
      <c r="I115" s="9">
        <f t="shared" si="34"/>
        <v>0.10156327788330373</v>
      </c>
    </row>
    <row r="116" spans="1:9">
      <c r="A116" s="4" t="s">
        <v>352</v>
      </c>
      <c r="B116" s="4" t="s">
        <v>147</v>
      </c>
      <c r="C116" s="4" t="s">
        <v>144</v>
      </c>
      <c r="D116" s="4">
        <v>62.783000000000001</v>
      </c>
      <c r="E116" s="4">
        <v>29.85</v>
      </c>
      <c r="F116" s="4">
        <v>50</v>
      </c>
      <c r="G116" s="5">
        <f t="shared" si="35"/>
        <v>0.20845853729307456</v>
      </c>
      <c r="H116" s="9">
        <f t="shared" si="33"/>
        <v>49.289877215409163</v>
      </c>
      <c r="I116" s="9">
        <f t="shared" si="34"/>
        <v>0.10274895707679438</v>
      </c>
    </row>
    <row r="117" spans="1:9">
      <c r="A117" s="4" t="s">
        <v>353</v>
      </c>
      <c r="B117" s="4" t="s">
        <v>139</v>
      </c>
      <c r="C117" s="4" t="s">
        <v>43</v>
      </c>
      <c r="D117" s="4">
        <v>32.799999999999997</v>
      </c>
      <c r="E117" s="4">
        <v>102.55</v>
      </c>
      <c r="F117" s="4">
        <v>1.5</v>
      </c>
      <c r="G117" s="5">
        <f t="shared" ref="G117:G134" si="36">5.55*F117^(-0.36)</f>
        <v>4.7962314206123287</v>
      </c>
      <c r="H117" s="9">
        <f t="shared" si="33"/>
        <v>7.0358545527033804</v>
      </c>
      <c r="I117" s="9">
        <f t="shared" si="34"/>
        <v>0.3374558667653425</v>
      </c>
    </row>
    <row r="118" spans="1:9">
      <c r="A118" s="4" t="s">
        <v>353</v>
      </c>
      <c r="B118" s="4" t="s">
        <v>139</v>
      </c>
      <c r="C118" s="4" t="s">
        <v>43</v>
      </c>
      <c r="D118" s="4">
        <v>32.799999999999997</v>
      </c>
      <c r="E118" s="4">
        <v>102.55</v>
      </c>
      <c r="F118" s="4">
        <v>1.5</v>
      </c>
      <c r="G118" s="5">
        <f t="shared" si="36"/>
        <v>4.7962314206123287</v>
      </c>
      <c r="H118" s="9">
        <f t="shared" si="33"/>
        <v>7.0358545527033804</v>
      </c>
      <c r="I118" s="9">
        <f t="shared" si="34"/>
        <v>0.3374558667653425</v>
      </c>
    </row>
    <row r="119" spans="1:9">
      <c r="A119" s="4" t="s">
        <v>353</v>
      </c>
      <c r="B119" s="4" t="s">
        <v>139</v>
      </c>
      <c r="C119" s="4" t="s">
        <v>43</v>
      </c>
      <c r="D119" s="4">
        <v>32.799999999999997</v>
      </c>
      <c r="E119" s="4">
        <v>102.55</v>
      </c>
      <c r="F119" s="4">
        <v>2.5</v>
      </c>
      <c r="G119" s="5">
        <f t="shared" si="36"/>
        <v>3.9905667534416835</v>
      </c>
      <c r="H119" s="9">
        <f t="shared" si="33"/>
        <v>13.19130331908357</v>
      </c>
      <c r="I119" s="9">
        <f t="shared" si="34"/>
        <v>0.52640776459699834</v>
      </c>
    </row>
    <row r="120" spans="1:9">
      <c r="A120" s="4" t="s">
        <v>353</v>
      </c>
      <c r="B120" s="4" t="s">
        <v>139</v>
      </c>
      <c r="C120" s="4" t="s">
        <v>43</v>
      </c>
      <c r="D120" s="4">
        <v>32.799999999999997</v>
      </c>
      <c r="E120" s="4">
        <v>102.55</v>
      </c>
      <c r="F120" s="4">
        <v>2.5</v>
      </c>
      <c r="G120" s="5">
        <f t="shared" si="36"/>
        <v>3.9905667534416835</v>
      </c>
      <c r="H120" s="9">
        <f t="shared" si="33"/>
        <v>13.19130331908357</v>
      </c>
      <c r="I120" s="9">
        <f t="shared" si="34"/>
        <v>0.52640776459699834</v>
      </c>
    </row>
    <row r="121" spans="1:9">
      <c r="A121" s="4" t="s">
        <v>353</v>
      </c>
      <c r="B121" s="4" t="s">
        <v>139</v>
      </c>
      <c r="C121" s="4" t="s">
        <v>43</v>
      </c>
      <c r="D121" s="4">
        <v>32.799999999999997</v>
      </c>
      <c r="E121" s="4">
        <v>102.55</v>
      </c>
      <c r="F121" s="4">
        <v>3.5</v>
      </c>
      <c r="G121" s="5">
        <f t="shared" si="36"/>
        <v>3.5353180220258391</v>
      </c>
      <c r="H121" s="9">
        <f t="shared" si="33"/>
        <v>17.245793770369186</v>
      </c>
      <c r="I121" s="9">
        <f t="shared" si="34"/>
        <v>0.6096936552052713</v>
      </c>
    </row>
    <row r="122" spans="1:9">
      <c r="A122" s="4" t="s">
        <v>353</v>
      </c>
      <c r="B122" s="4" t="s">
        <v>139</v>
      </c>
      <c r="C122" s="4" t="s">
        <v>43</v>
      </c>
      <c r="D122" s="4">
        <v>32.799999999999997</v>
      </c>
      <c r="E122" s="4">
        <v>102.55</v>
      </c>
      <c r="F122" s="4">
        <v>3.5</v>
      </c>
      <c r="G122" s="5">
        <f t="shared" si="36"/>
        <v>3.5353180220258391</v>
      </c>
      <c r="H122" s="9">
        <f t="shared" si="33"/>
        <v>17.245793770369186</v>
      </c>
      <c r="I122" s="9">
        <f t="shared" si="34"/>
        <v>0.6096936552052713</v>
      </c>
    </row>
    <row r="123" spans="1:9">
      <c r="A123" s="4" t="s">
        <v>353</v>
      </c>
      <c r="B123" s="4" t="s">
        <v>139</v>
      </c>
      <c r="C123" s="4" t="s">
        <v>43</v>
      </c>
      <c r="D123" s="4">
        <v>32.799999999999997</v>
      </c>
      <c r="E123" s="4">
        <v>102.55</v>
      </c>
      <c r="F123" s="4">
        <v>1.5</v>
      </c>
      <c r="G123" s="5">
        <f t="shared" si="36"/>
        <v>4.7962314206123287</v>
      </c>
      <c r="H123" s="9">
        <f t="shared" si="33"/>
        <v>7.0358545527033804</v>
      </c>
      <c r="I123" s="9">
        <f t="shared" si="34"/>
        <v>0.3374558667653425</v>
      </c>
    </row>
    <row r="124" spans="1:9">
      <c r="A124" s="4" t="s">
        <v>353</v>
      </c>
      <c r="B124" s="4" t="s">
        <v>139</v>
      </c>
      <c r="C124" s="4" t="s">
        <v>43</v>
      </c>
      <c r="D124" s="4">
        <v>32.799999999999997</v>
      </c>
      <c r="E124" s="4">
        <v>102.55</v>
      </c>
      <c r="F124" s="4">
        <v>1.5</v>
      </c>
      <c r="G124" s="5">
        <f t="shared" si="36"/>
        <v>4.7962314206123287</v>
      </c>
      <c r="H124" s="9">
        <f t="shared" si="33"/>
        <v>7.0358545527033804</v>
      </c>
      <c r="I124" s="9">
        <f t="shared" si="34"/>
        <v>0.3374558667653425</v>
      </c>
    </row>
    <row r="125" spans="1:9">
      <c r="A125" s="4" t="s">
        <v>353</v>
      </c>
      <c r="B125" s="4" t="s">
        <v>139</v>
      </c>
      <c r="C125" s="4" t="s">
        <v>43</v>
      </c>
      <c r="D125" s="4">
        <v>32.799999999999997</v>
      </c>
      <c r="E125" s="4">
        <v>102.55</v>
      </c>
      <c r="F125" s="4">
        <v>2.5</v>
      </c>
      <c r="G125" s="5">
        <f t="shared" si="36"/>
        <v>3.9905667534416835</v>
      </c>
      <c r="H125" s="9">
        <f t="shared" si="33"/>
        <v>13.19130331908357</v>
      </c>
      <c r="I125" s="9">
        <f t="shared" si="34"/>
        <v>0.52640776459699834</v>
      </c>
    </row>
    <row r="126" spans="1:9">
      <c r="A126" s="4" t="s">
        <v>353</v>
      </c>
      <c r="B126" s="4" t="s">
        <v>139</v>
      </c>
      <c r="C126" s="4" t="s">
        <v>43</v>
      </c>
      <c r="D126" s="4">
        <v>32.799999999999997</v>
      </c>
      <c r="E126" s="4">
        <v>102.55</v>
      </c>
      <c r="F126" s="4">
        <v>2.5</v>
      </c>
      <c r="G126" s="5">
        <f t="shared" si="36"/>
        <v>3.9905667534416835</v>
      </c>
      <c r="H126" s="9">
        <f t="shared" si="33"/>
        <v>13.19130331908357</v>
      </c>
      <c r="I126" s="9">
        <f t="shared" si="34"/>
        <v>0.52640776459699834</v>
      </c>
    </row>
    <row r="127" spans="1:9">
      <c r="A127" s="4" t="s">
        <v>353</v>
      </c>
      <c r="B127" s="4" t="s">
        <v>139</v>
      </c>
      <c r="C127" s="4" t="s">
        <v>43</v>
      </c>
      <c r="D127" s="4">
        <v>32.799999999999997</v>
      </c>
      <c r="E127" s="4">
        <v>102.55</v>
      </c>
      <c r="F127" s="4">
        <v>3.5</v>
      </c>
      <c r="G127" s="5">
        <f t="shared" si="36"/>
        <v>3.5353180220258391</v>
      </c>
      <c r="H127" s="9">
        <f t="shared" si="33"/>
        <v>17.245793770369186</v>
      </c>
      <c r="I127" s="9">
        <f t="shared" si="34"/>
        <v>0.6096936552052713</v>
      </c>
    </row>
    <row r="128" spans="1:9">
      <c r="A128" s="4" t="s">
        <v>353</v>
      </c>
      <c r="B128" s="4" t="s">
        <v>139</v>
      </c>
      <c r="C128" s="4" t="s">
        <v>43</v>
      </c>
      <c r="D128" s="4">
        <v>32.799999999999997</v>
      </c>
      <c r="E128" s="4">
        <v>102.55</v>
      </c>
      <c r="F128" s="4">
        <v>3.5</v>
      </c>
      <c r="G128" s="5">
        <f t="shared" si="36"/>
        <v>3.5353180220258391</v>
      </c>
      <c r="H128" s="9">
        <f t="shared" si="33"/>
        <v>17.245793770369186</v>
      </c>
      <c r="I128" s="9">
        <f t="shared" si="34"/>
        <v>0.6096936552052713</v>
      </c>
    </row>
    <row r="129" spans="1:9">
      <c r="A129" s="4" t="s">
        <v>353</v>
      </c>
      <c r="B129" s="4" t="s">
        <v>139</v>
      </c>
      <c r="C129" s="4" t="s">
        <v>43</v>
      </c>
      <c r="D129" s="4">
        <v>32.799999999999997</v>
      </c>
      <c r="E129" s="4">
        <v>102.55</v>
      </c>
      <c r="F129" s="4">
        <v>1.5</v>
      </c>
      <c r="G129" s="5">
        <f t="shared" si="36"/>
        <v>4.7962314206123287</v>
      </c>
      <c r="H129" s="9">
        <f t="shared" si="33"/>
        <v>7.0358545527033804</v>
      </c>
      <c r="I129" s="9">
        <f t="shared" si="34"/>
        <v>0.3374558667653425</v>
      </c>
    </row>
    <row r="130" spans="1:9">
      <c r="A130" s="4" t="s">
        <v>353</v>
      </c>
      <c r="B130" s="4" t="s">
        <v>139</v>
      </c>
      <c r="C130" s="4" t="s">
        <v>43</v>
      </c>
      <c r="D130" s="4">
        <v>32.799999999999997</v>
      </c>
      <c r="E130" s="4">
        <v>102.55</v>
      </c>
      <c r="F130" s="4">
        <v>1.5</v>
      </c>
      <c r="G130" s="5">
        <f t="shared" si="36"/>
        <v>4.7962314206123287</v>
      </c>
      <c r="H130" s="9">
        <f t="shared" si="33"/>
        <v>7.0358545527033804</v>
      </c>
      <c r="I130" s="9">
        <f t="shared" si="34"/>
        <v>0.3374558667653425</v>
      </c>
    </row>
    <row r="131" spans="1:9">
      <c r="A131" s="4" t="s">
        <v>353</v>
      </c>
      <c r="B131" s="4" t="s">
        <v>139</v>
      </c>
      <c r="C131" s="4" t="s">
        <v>43</v>
      </c>
      <c r="D131" s="4">
        <v>32.799999999999997</v>
      </c>
      <c r="E131" s="4">
        <v>102.55</v>
      </c>
      <c r="F131" s="4">
        <v>2.5</v>
      </c>
      <c r="G131" s="5">
        <f t="shared" si="36"/>
        <v>3.9905667534416835</v>
      </c>
      <c r="H131" s="9">
        <f t="shared" si="33"/>
        <v>13.19130331908357</v>
      </c>
      <c r="I131" s="9">
        <f t="shared" si="34"/>
        <v>0.52640776459699834</v>
      </c>
    </row>
    <row r="132" spans="1:9">
      <c r="A132" s="4" t="s">
        <v>353</v>
      </c>
      <c r="B132" s="4" t="s">
        <v>139</v>
      </c>
      <c r="C132" s="4" t="s">
        <v>43</v>
      </c>
      <c r="D132" s="4">
        <v>32.799999999999997</v>
      </c>
      <c r="E132" s="4">
        <v>102.55</v>
      </c>
      <c r="F132" s="4">
        <v>2.5</v>
      </c>
      <c r="G132" s="5">
        <f t="shared" si="36"/>
        <v>3.9905667534416835</v>
      </c>
      <c r="H132" s="9">
        <f t="shared" si="33"/>
        <v>13.19130331908357</v>
      </c>
      <c r="I132" s="9">
        <f t="shared" si="34"/>
        <v>0.52640776459699834</v>
      </c>
    </row>
    <row r="133" spans="1:9">
      <c r="A133" s="4" t="s">
        <v>353</v>
      </c>
      <c r="B133" s="4" t="s">
        <v>139</v>
      </c>
      <c r="C133" s="4" t="s">
        <v>43</v>
      </c>
      <c r="D133" s="4">
        <v>32.799999999999997</v>
      </c>
      <c r="E133" s="4">
        <v>102.55</v>
      </c>
      <c r="F133" s="4">
        <v>3.5</v>
      </c>
      <c r="G133" s="5">
        <f t="shared" si="36"/>
        <v>3.5353180220258391</v>
      </c>
      <c r="H133" s="9">
        <f t="shared" si="33"/>
        <v>17.245793770369186</v>
      </c>
      <c r="I133" s="9">
        <f t="shared" si="34"/>
        <v>0.6096936552052713</v>
      </c>
    </row>
    <row r="134" spans="1:9">
      <c r="A134" s="4" t="s">
        <v>353</v>
      </c>
      <c r="B134" s="4" t="s">
        <v>139</v>
      </c>
      <c r="C134" s="4" t="s">
        <v>43</v>
      </c>
      <c r="D134" s="4">
        <v>32.799999999999997</v>
      </c>
      <c r="E134" s="4">
        <v>102.55</v>
      </c>
      <c r="F134" s="4">
        <v>3.5</v>
      </c>
      <c r="G134" s="5">
        <f t="shared" si="36"/>
        <v>3.5353180220258391</v>
      </c>
      <c r="H134" s="9">
        <f t="shared" si="33"/>
        <v>17.245793770369186</v>
      </c>
      <c r="I134" s="9">
        <f t="shared" si="34"/>
        <v>0.6096936552052713</v>
      </c>
    </row>
    <row r="135" spans="1:9">
      <c r="A135" s="4" t="s">
        <v>354</v>
      </c>
      <c r="B135" s="4" t="s">
        <v>147</v>
      </c>
      <c r="C135" s="4" t="s">
        <v>144</v>
      </c>
      <c r="D135" s="4">
        <v>62.817</v>
      </c>
      <c r="E135" s="4">
        <v>30.983000000000001</v>
      </c>
      <c r="F135" s="4">
        <v>20</v>
      </c>
      <c r="G135" s="5">
        <f t="shared" ref="G135:G143" si="37">5.36*F135^(-0.83)</f>
        <v>0.44597436242465244</v>
      </c>
      <c r="H135" s="9">
        <f t="shared" ref="H135:H143" si="38">2.15+12.05*LN(F135)</f>
        <v>38.248573896325588</v>
      </c>
      <c r="I135" s="9">
        <f t="shared" ref="I135:I147" si="39">H135*G135/100</f>
        <v>0.17057883357066006</v>
      </c>
    </row>
    <row r="136" spans="1:9">
      <c r="A136" s="4" t="s">
        <v>354</v>
      </c>
      <c r="B136" s="4" t="s">
        <v>147</v>
      </c>
      <c r="C136" s="4" t="s">
        <v>144</v>
      </c>
      <c r="D136" s="4">
        <v>61.8</v>
      </c>
      <c r="E136" s="4">
        <v>24.317</v>
      </c>
      <c r="F136" s="4">
        <v>30</v>
      </c>
      <c r="G136" s="5">
        <f t="shared" si="37"/>
        <v>0.31853279198693923</v>
      </c>
      <c r="H136" s="9">
        <f t="shared" si="38"/>
        <v>43.134428449028974</v>
      </c>
      <c r="I136" s="9">
        <f t="shared" si="39"/>
        <v>0.13739729924630059</v>
      </c>
    </row>
    <row r="137" spans="1:9">
      <c r="A137" s="4" t="s">
        <v>354</v>
      </c>
      <c r="B137" s="4" t="s">
        <v>147</v>
      </c>
      <c r="C137" s="4" t="s">
        <v>144</v>
      </c>
      <c r="D137" s="4">
        <v>61.8</v>
      </c>
      <c r="E137" s="4">
        <v>24.317</v>
      </c>
      <c r="F137" s="4">
        <v>20</v>
      </c>
      <c r="G137" s="5">
        <f t="shared" si="37"/>
        <v>0.44597436242465244</v>
      </c>
      <c r="H137" s="9">
        <f t="shared" si="38"/>
        <v>38.248573896325588</v>
      </c>
      <c r="I137" s="9">
        <f t="shared" si="39"/>
        <v>0.17057883357066006</v>
      </c>
    </row>
    <row r="138" spans="1:9">
      <c r="A138" s="4" t="s">
        <v>354</v>
      </c>
      <c r="B138" s="4" t="s">
        <v>147</v>
      </c>
      <c r="C138" s="4" t="s">
        <v>144</v>
      </c>
      <c r="D138" s="4">
        <v>62.817</v>
      </c>
      <c r="E138" s="4">
        <v>30.983000000000001</v>
      </c>
      <c r="F138" s="4">
        <v>20</v>
      </c>
      <c r="G138" s="5">
        <f t="shared" si="37"/>
        <v>0.44597436242465244</v>
      </c>
      <c r="H138" s="9">
        <f t="shared" si="38"/>
        <v>38.248573896325588</v>
      </c>
      <c r="I138" s="9">
        <f t="shared" si="39"/>
        <v>0.17057883357066006</v>
      </c>
    </row>
    <row r="139" spans="1:9">
      <c r="A139" s="4" t="s">
        <v>354</v>
      </c>
      <c r="B139" s="4" t="s">
        <v>147</v>
      </c>
      <c r="C139" s="4" t="s">
        <v>144</v>
      </c>
      <c r="D139" s="4">
        <v>61.8</v>
      </c>
      <c r="E139" s="4">
        <v>24.317</v>
      </c>
      <c r="F139" s="4">
        <v>30</v>
      </c>
      <c r="G139" s="5">
        <f t="shared" si="37"/>
        <v>0.31853279198693923</v>
      </c>
      <c r="H139" s="9">
        <f t="shared" si="38"/>
        <v>43.134428449028974</v>
      </c>
      <c r="I139" s="9">
        <f t="shared" si="39"/>
        <v>0.13739729924630059</v>
      </c>
    </row>
    <row r="140" spans="1:9">
      <c r="A140" s="4" t="s">
        <v>354</v>
      </c>
      <c r="B140" s="4" t="s">
        <v>147</v>
      </c>
      <c r="C140" s="4" t="s">
        <v>144</v>
      </c>
      <c r="D140" s="4">
        <v>61.8</v>
      </c>
      <c r="E140" s="4">
        <v>24.317</v>
      </c>
      <c r="F140" s="4">
        <v>20</v>
      </c>
      <c r="G140" s="5">
        <f t="shared" si="37"/>
        <v>0.44597436242465244</v>
      </c>
      <c r="H140" s="9">
        <f t="shared" si="38"/>
        <v>38.248573896325588</v>
      </c>
      <c r="I140" s="9">
        <f t="shared" si="39"/>
        <v>0.17057883357066006</v>
      </c>
    </row>
    <row r="141" spans="1:9">
      <c r="A141" s="4" t="s">
        <v>354</v>
      </c>
      <c r="B141" s="4" t="s">
        <v>147</v>
      </c>
      <c r="C141" s="4" t="s">
        <v>144</v>
      </c>
      <c r="D141" s="4">
        <v>62.817</v>
      </c>
      <c r="E141" s="4">
        <v>30.983000000000001</v>
      </c>
      <c r="F141" s="4">
        <v>20</v>
      </c>
      <c r="G141" s="5">
        <f t="shared" si="37"/>
        <v>0.44597436242465244</v>
      </c>
      <c r="H141" s="9">
        <f t="shared" si="38"/>
        <v>38.248573896325588</v>
      </c>
      <c r="I141" s="9">
        <f t="shared" si="39"/>
        <v>0.17057883357066006</v>
      </c>
    </row>
    <row r="142" spans="1:9">
      <c r="A142" s="4" t="s">
        <v>354</v>
      </c>
      <c r="B142" s="4" t="s">
        <v>147</v>
      </c>
      <c r="C142" s="4" t="s">
        <v>144</v>
      </c>
      <c r="D142" s="4">
        <v>61.8</v>
      </c>
      <c r="E142" s="4">
        <v>24.317</v>
      </c>
      <c r="F142" s="4">
        <v>30</v>
      </c>
      <c r="G142" s="5">
        <f t="shared" si="37"/>
        <v>0.31853279198693923</v>
      </c>
      <c r="H142" s="9">
        <f t="shared" si="38"/>
        <v>43.134428449028974</v>
      </c>
      <c r="I142" s="9">
        <f t="shared" si="39"/>
        <v>0.13739729924630059</v>
      </c>
    </row>
    <row r="143" spans="1:9">
      <c r="A143" s="4" t="s">
        <v>354</v>
      </c>
      <c r="B143" s="4" t="s">
        <v>147</v>
      </c>
      <c r="C143" s="4" t="s">
        <v>144</v>
      </c>
      <c r="D143" s="4">
        <v>61.8</v>
      </c>
      <c r="E143" s="4">
        <v>24.317</v>
      </c>
      <c r="F143" s="4">
        <v>20</v>
      </c>
      <c r="G143" s="5">
        <f t="shared" si="37"/>
        <v>0.44597436242465244</v>
      </c>
      <c r="H143" s="9">
        <f t="shared" si="38"/>
        <v>38.248573896325588</v>
      </c>
      <c r="I143" s="9">
        <f t="shared" si="39"/>
        <v>0.17057883357066006</v>
      </c>
    </row>
    <row r="144" spans="1:9">
      <c r="A144" s="4" t="s">
        <v>355</v>
      </c>
      <c r="B144" s="4" t="s">
        <v>145</v>
      </c>
      <c r="C144" s="4" t="s">
        <v>153</v>
      </c>
      <c r="D144" s="4">
        <v>2.7829999999999999</v>
      </c>
      <c r="E144" s="4">
        <v>111.833</v>
      </c>
      <c r="F144" s="4">
        <v>5</v>
      </c>
      <c r="G144" s="5">
        <f t="shared" ref="G144:G147" si="40">6.63*F144^(-0.37)</f>
        <v>3.6550609783188928</v>
      </c>
      <c r="H144" s="9">
        <f t="shared" ref="H144:H147" si="41">37.05+14.36*LN(F144)</f>
        <v>60.161528422553673</v>
      </c>
      <c r="I144" s="9">
        <f t="shared" si="39"/>
        <v>2.1989405493329888</v>
      </c>
    </row>
    <row r="145" spans="1:9">
      <c r="A145" s="4" t="s">
        <v>355</v>
      </c>
      <c r="B145" s="4" t="s">
        <v>145</v>
      </c>
      <c r="C145" s="4" t="s">
        <v>153</v>
      </c>
      <c r="D145" s="4">
        <v>2.8170000000000002</v>
      </c>
      <c r="E145" s="4">
        <v>111.93300000000001</v>
      </c>
      <c r="F145" s="4">
        <v>5</v>
      </c>
      <c r="G145" s="5">
        <f t="shared" si="40"/>
        <v>3.6550609783188928</v>
      </c>
      <c r="H145" s="9">
        <f t="shared" si="41"/>
        <v>60.161528422553673</v>
      </c>
      <c r="I145" s="9">
        <f t="shared" si="39"/>
        <v>2.1989405493329888</v>
      </c>
    </row>
    <row r="146" spans="1:9">
      <c r="A146" s="4" t="s">
        <v>189</v>
      </c>
      <c r="B146" s="4" t="s">
        <v>145</v>
      </c>
      <c r="C146" s="4" t="s">
        <v>144</v>
      </c>
      <c r="D146" s="4">
        <v>3.9</v>
      </c>
      <c r="E146" s="4">
        <v>103.333</v>
      </c>
      <c r="F146" s="4">
        <v>0.5</v>
      </c>
      <c r="G146" s="5">
        <f t="shared" si="40"/>
        <v>8.568299267126573</v>
      </c>
      <c r="H146" s="9">
        <f t="shared" si="41"/>
        <v>27.096406487159186</v>
      </c>
      <c r="I146" s="9">
        <f t="shared" si="39"/>
        <v>2.321701198456898</v>
      </c>
    </row>
    <row r="147" spans="1:9">
      <c r="A147" s="4" t="s">
        <v>189</v>
      </c>
      <c r="B147" s="4" t="s">
        <v>145</v>
      </c>
      <c r="C147" s="4" t="s">
        <v>153</v>
      </c>
      <c r="D147" s="4">
        <v>3.9</v>
      </c>
      <c r="E147" s="4">
        <v>103.333</v>
      </c>
      <c r="F147" s="4">
        <v>12.5</v>
      </c>
      <c r="G147" s="5">
        <f t="shared" si="40"/>
        <v>2.6040949994479021</v>
      </c>
      <c r="H147" s="9">
        <f t="shared" si="41"/>
        <v>73.319463332266537</v>
      </c>
      <c r="I147" s="9">
        <f t="shared" si="39"/>
        <v>1.9093084782575911</v>
      </c>
    </row>
    <row r="148" spans="1:9">
      <c r="A148" s="4" t="s">
        <v>356</v>
      </c>
      <c r="B148" s="4" t="s">
        <v>147</v>
      </c>
      <c r="C148" s="4" t="s">
        <v>144</v>
      </c>
      <c r="D148" s="4">
        <v>71.53</v>
      </c>
      <c r="E148" s="4">
        <v>47.02</v>
      </c>
      <c r="F148" s="4">
        <v>41</v>
      </c>
      <c r="G148" s="5">
        <f>5.36*F148^(-0.83)</f>
        <v>0.24578432867709224</v>
      </c>
      <c r="H148" s="9">
        <f>2.15+12.05*LN(F148)</f>
        <v>46.89854340378691</v>
      </c>
      <c r="I148" s="9">
        <f>H148*G148/100</f>
        <v>0.11526927006433238</v>
      </c>
    </row>
    <row r="149" spans="1:9">
      <c r="A149" s="4" t="s">
        <v>356</v>
      </c>
      <c r="B149" s="4" t="s">
        <v>147</v>
      </c>
      <c r="C149" s="4" t="s">
        <v>153</v>
      </c>
      <c r="D149" s="4">
        <v>71.53</v>
      </c>
      <c r="E149" s="4">
        <v>47.02</v>
      </c>
      <c r="F149" s="4">
        <v>81</v>
      </c>
      <c r="G149" s="5">
        <f>13.95*F149^(-0.58)</f>
        <v>1.0905683676575924</v>
      </c>
      <c r="H149" s="9">
        <f>2.15+12.05*LN(F149)</f>
        <v>55.103112313802896</v>
      </c>
      <c r="I149" s="9">
        <f>H149*G149/100</f>
        <v>0.60093711248917003</v>
      </c>
    </row>
    <row r="150" spans="1:9">
      <c r="A150" s="4" t="s">
        <v>357</v>
      </c>
      <c r="B150" s="4" t="s">
        <v>145</v>
      </c>
      <c r="C150" s="4" t="s">
        <v>144</v>
      </c>
      <c r="D150" s="4">
        <v>-2.3199999999999998</v>
      </c>
      <c r="E150" s="4">
        <v>113.9</v>
      </c>
      <c r="F150" s="4">
        <v>8</v>
      </c>
      <c r="G150" s="5">
        <f t="shared" ref="G150:G152" si="42">6.63*F150^(-0.37)</f>
        <v>3.07163942516658</v>
      </c>
      <c r="H150" s="9">
        <f t="shared" ref="H150:H152" si="43">37.05+14.36*LN(F150)</f>
        <v>66.910780538522431</v>
      </c>
      <c r="I150" s="9">
        <f t="shared" ref="I150:I152" si="44">H150*G150/100</f>
        <v>2.0552579147079424</v>
      </c>
    </row>
    <row r="151" spans="1:9">
      <c r="A151" s="4" t="s">
        <v>357</v>
      </c>
      <c r="B151" s="4" t="s">
        <v>145</v>
      </c>
      <c r="C151" s="4" t="s">
        <v>144</v>
      </c>
      <c r="D151" s="4">
        <v>-2.3199999999999998</v>
      </c>
      <c r="E151" s="4">
        <v>113.9</v>
      </c>
      <c r="F151" s="4">
        <v>8</v>
      </c>
      <c r="G151" s="5">
        <f t="shared" si="42"/>
        <v>3.07163942516658</v>
      </c>
      <c r="H151" s="9">
        <f t="shared" si="43"/>
        <v>66.910780538522431</v>
      </c>
      <c r="I151" s="9">
        <f t="shared" si="44"/>
        <v>2.0552579147079424</v>
      </c>
    </row>
    <row r="152" spans="1:9">
      <c r="A152" s="4" t="s">
        <v>357</v>
      </c>
      <c r="B152" s="4" t="s">
        <v>145</v>
      </c>
      <c r="C152" s="4" t="s">
        <v>144</v>
      </c>
      <c r="D152" s="4">
        <v>-2.3199999999999998</v>
      </c>
      <c r="E152" s="4">
        <v>113.9</v>
      </c>
      <c r="F152" s="4">
        <v>8</v>
      </c>
      <c r="G152" s="5">
        <f t="shared" si="42"/>
        <v>3.07163942516658</v>
      </c>
      <c r="H152" s="9">
        <f t="shared" si="43"/>
        <v>66.910780538522431</v>
      </c>
      <c r="I152" s="9">
        <f t="shared" si="44"/>
        <v>2.0552579147079424</v>
      </c>
    </row>
    <row r="153" spans="1:9">
      <c r="A153" s="4" t="s">
        <v>358</v>
      </c>
      <c r="B153" s="4" t="s">
        <v>139</v>
      </c>
      <c r="C153" s="4" t="s">
        <v>144</v>
      </c>
      <c r="D153" s="4">
        <v>56</v>
      </c>
      <c r="E153" s="4">
        <v>32</v>
      </c>
      <c r="F153" s="4">
        <v>30</v>
      </c>
      <c r="G153" s="5">
        <f t="shared" ref="G153:G164" si="45">5.36*F153^(-0.83)</f>
        <v>0.31853279198693923</v>
      </c>
      <c r="H153" s="9">
        <f t="shared" ref="H153:H164" si="46">2.15+12.05*LN(F153)</f>
        <v>43.134428449028974</v>
      </c>
      <c r="I153" s="9">
        <f t="shared" ref="I153:I170" si="47">H153*G153/100</f>
        <v>0.13739729924630059</v>
      </c>
    </row>
    <row r="154" spans="1:9">
      <c r="A154" s="4" t="s">
        <v>358</v>
      </c>
      <c r="B154" s="4" t="s">
        <v>139</v>
      </c>
      <c r="C154" s="4" t="s">
        <v>144</v>
      </c>
      <c r="D154" s="4">
        <v>56</v>
      </c>
      <c r="E154" s="4">
        <v>32</v>
      </c>
      <c r="F154" s="4">
        <v>30</v>
      </c>
      <c r="G154" s="5">
        <f t="shared" si="45"/>
        <v>0.31853279198693923</v>
      </c>
      <c r="H154" s="9">
        <f t="shared" si="46"/>
        <v>43.134428449028974</v>
      </c>
      <c r="I154" s="9">
        <f t="shared" si="47"/>
        <v>0.13739729924630059</v>
      </c>
    </row>
    <row r="155" spans="1:9">
      <c r="A155" s="4" t="s">
        <v>358</v>
      </c>
      <c r="B155" s="4" t="s">
        <v>139</v>
      </c>
      <c r="C155" s="4" t="s">
        <v>144</v>
      </c>
      <c r="D155" s="4">
        <v>56</v>
      </c>
      <c r="E155" s="4">
        <v>32</v>
      </c>
      <c r="F155" s="4">
        <v>30</v>
      </c>
      <c r="G155" s="5">
        <f t="shared" si="45"/>
        <v>0.31853279198693923</v>
      </c>
      <c r="H155" s="9">
        <f t="shared" si="46"/>
        <v>43.134428449028974</v>
      </c>
      <c r="I155" s="9">
        <f t="shared" si="47"/>
        <v>0.13739729924630059</v>
      </c>
    </row>
    <row r="156" spans="1:9">
      <c r="A156" s="4" t="s">
        <v>358</v>
      </c>
      <c r="B156" s="4" t="s">
        <v>139</v>
      </c>
      <c r="C156" s="4" t="s">
        <v>144</v>
      </c>
      <c r="D156" s="4">
        <v>56</v>
      </c>
      <c r="E156" s="4">
        <v>32</v>
      </c>
      <c r="F156" s="4">
        <v>30</v>
      </c>
      <c r="G156" s="5">
        <f t="shared" si="45"/>
        <v>0.31853279198693923</v>
      </c>
      <c r="H156" s="9">
        <f t="shared" si="46"/>
        <v>43.134428449028974</v>
      </c>
      <c r="I156" s="9">
        <f t="shared" si="47"/>
        <v>0.13739729924630059</v>
      </c>
    </row>
    <row r="157" spans="1:9">
      <c r="A157" s="4" t="s">
        <v>358</v>
      </c>
      <c r="B157" s="4" t="s">
        <v>139</v>
      </c>
      <c r="C157" s="4" t="s">
        <v>144</v>
      </c>
      <c r="D157" s="4">
        <v>56</v>
      </c>
      <c r="E157" s="4">
        <v>32</v>
      </c>
      <c r="F157" s="4">
        <v>30</v>
      </c>
      <c r="G157" s="5">
        <f t="shared" si="45"/>
        <v>0.31853279198693923</v>
      </c>
      <c r="H157" s="9">
        <f t="shared" si="46"/>
        <v>43.134428449028974</v>
      </c>
      <c r="I157" s="9">
        <f t="shared" si="47"/>
        <v>0.13739729924630059</v>
      </c>
    </row>
    <row r="158" spans="1:9">
      <c r="A158" s="4" t="s">
        <v>358</v>
      </c>
      <c r="B158" s="4" t="s">
        <v>139</v>
      </c>
      <c r="C158" s="4" t="s">
        <v>144</v>
      </c>
      <c r="D158" s="4">
        <v>56</v>
      </c>
      <c r="E158" s="4">
        <v>32</v>
      </c>
      <c r="F158" s="4">
        <v>30</v>
      </c>
      <c r="G158" s="5">
        <f t="shared" si="45"/>
        <v>0.31853279198693923</v>
      </c>
      <c r="H158" s="9">
        <f t="shared" si="46"/>
        <v>43.134428449028974</v>
      </c>
      <c r="I158" s="9">
        <f t="shared" si="47"/>
        <v>0.13739729924630059</v>
      </c>
    </row>
    <row r="159" spans="1:9">
      <c r="A159" s="4" t="s">
        <v>358</v>
      </c>
      <c r="B159" s="4" t="s">
        <v>139</v>
      </c>
      <c r="C159" s="4" t="s">
        <v>144</v>
      </c>
      <c r="D159" s="4">
        <v>56</v>
      </c>
      <c r="E159" s="4">
        <v>32</v>
      </c>
      <c r="F159" s="4">
        <v>30</v>
      </c>
      <c r="G159" s="5">
        <f t="shared" si="45"/>
        <v>0.31853279198693923</v>
      </c>
      <c r="H159" s="9">
        <f t="shared" si="46"/>
        <v>43.134428449028974</v>
      </c>
      <c r="I159" s="9">
        <f t="shared" si="47"/>
        <v>0.13739729924630059</v>
      </c>
    </row>
    <row r="160" spans="1:9">
      <c r="A160" s="4" t="s">
        <v>358</v>
      </c>
      <c r="B160" s="4" t="s">
        <v>139</v>
      </c>
      <c r="C160" s="4" t="s">
        <v>144</v>
      </c>
      <c r="D160" s="4">
        <v>56</v>
      </c>
      <c r="E160" s="4">
        <v>32</v>
      </c>
      <c r="F160" s="4">
        <v>30</v>
      </c>
      <c r="G160" s="5">
        <f t="shared" si="45"/>
        <v>0.31853279198693923</v>
      </c>
      <c r="H160" s="9">
        <f t="shared" si="46"/>
        <v>43.134428449028974</v>
      </c>
      <c r="I160" s="9">
        <f t="shared" si="47"/>
        <v>0.13739729924630059</v>
      </c>
    </row>
    <row r="161" spans="1:9">
      <c r="A161" s="4" t="s">
        <v>358</v>
      </c>
      <c r="B161" s="4" t="s">
        <v>139</v>
      </c>
      <c r="C161" s="4" t="s">
        <v>144</v>
      </c>
      <c r="D161" s="4">
        <v>56</v>
      </c>
      <c r="E161" s="4">
        <v>32</v>
      </c>
      <c r="F161" s="4">
        <v>30</v>
      </c>
      <c r="G161" s="5">
        <f t="shared" si="45"/>
        <v>0.31853279198693923</v>
      </c>
      <c r="H161" s="9">
        <f t="shared" si="46"/>
        <v>43.134428449028974</v>
      </c>
      <c r="I161" s="9">
        <f t="shared" si="47"/>
        <v>0.13739729924630059</v>
      </c>
    </row>
    <row r="162" spans="1:9">
      <c r="A162" s="4" t="s">
        <v>358</v>
      </c>
      <c r="B162" s="4" t="s">
        <v>139</v>
      </c>
      <c r="C162" s="4" t="s">
        <v>144</v>
      </c>
      <c r="D162" s="4">
        <v>56</v>
      </c>
      <c r="E162" s="4">
        <v>32</v>
      </c>
      <c r="F162" s="4">
        <v>30</v>
      </c>
      <c r="G162" s="5">
        <f t="shared" si="45"/>
        <v>0.31853279198693923</v>
      </c>
      <c r="H162" s="9">
        <f t="shared" si="46"/>
        <v>43.134428449028974</v>
      </c>
      <c r="I162" s="9">
        <f t="shared" si="47"/>
        <v>0.13739729924630059</v>
      </c>
    </row>
    <row r="163" spans="1:9">
      <c r="A163" s="4" t="s">
        <v>358</v>
      </c>
      <c r="B163" s="4" t="s">
        <v>139</v>
      </c>
      <c r="C163" s="4" t="s">
        <v>144</v>
      </c>
      <c r="D163" s="4">
        <v>56</v>
      </c>
      <c r="E163" s="4">
        <v>32</v>
      </c>
      <c r="F163" s="4">
        <v>30</v>
      </c>
      <c r="G163" s="5">
        <f t="shared" si="45"/>
        <v>0.31853279198693923</v>
      </c>
      <c r="H163" s="9">
        <f t="shared" si="46"/>
        <v>43.134428449028974</v>
      </c>
      <c r="I163" s="9">
        <f t="shared" si="47"/>
        <v>0.13739729924630059</v>
      </c>
    </row>
    <row r="164" spans="1:9">
      <c r="A164" s="4" t="s">
        <v>358</v>
      </c>
      <c r="B164" s="4" t="s">
        <v>139</v>
      </c>
      <c r="C164" s="4" t="s">
        <v>144</v>
      </c>
      <c r="D164" s="4">
        <v>56</v>
      </c>
      <c r="E164" s="4">
        <v>32</v>
      </c>
      <c r="F164" s="4">
        <v>30</v>
      </c>
      <c r="G164" s="5">
        <f t="shared" si="45"/>
        <v>0.31853279198693923</v>
      </c>
      <c r="H164" s="9">
        <f t="shared" si="46"/>
        <v>43.134428449028974</v>
      </c>
      <c r="I164" s="9">
        <f t="shared" si="47"/>
        <v>0.13739729924630059</v>
      </c>
    </row>
    <row r="165" spans="1:9">
      <c r="A165" s="4" t="s">
        <v>194</v>
      </c>
      <c r="B165" s="4" t="s">
        <v>145</v>
      </c>
      <c r="C165" s="4" t="s">
        <v>144</v>
      </c>
      <c r="D165" s="4">
        <v>-2.3199999999999998</v>
      </c>
      <c r="E165" s="4">
        <v>113.9</v>
      </c>
      <c r="F165" s="4">
        <v>18</v>
      </c>
      <c r="G165" s="5">
        <f t="shared" ref="G165:G170" si="48">6.63*F165^(-0.37)</f>
        <v>2.2754259229896441</v>
      </c>
      <c r="H165" s="9">
        <f t="shared" ref="H165:H170" si="49">37.05+14.36*LN(F165)</f>
        <v>78.555738443388918</v>
      </c>
      <c r="I165" s="9">
        <f t="shared" si="47"/>
        <v>1.7874776365368128</v>
      </c>
    </row>
    <row r="166" spans="1:9">
      <c r="A166" s="4" t="s">
        <v>194</v>
      </c>
      <c r="B166" s="4" t="s">
        <v>145</v>
      </c>
      <c r="C166" s="4" t="s">
        <v>144</v>
      </c>
      <c r="D166" s="4">
        <v>-2.3199999999999998</v>
      </c>
      <c r="E166" s="4">
        <v>113.9</v>
      </c>
      <c r="F166" s="4">
        <v>18</v>
      </c>
      <c r="G166" s="5">
        <f t="shared" si="48"/>
        <v>2.2754259229896441</v>
      </c>
      <c r="H166" s="9">
        <f t="shared" si="49"/>
        <v>78.555738443388918</v>
      </c>
      <c r="I166" s="9">
        <f t="shared" si="47"/>
        <v>1.7874776365368128</v>
      </c>
    </row>
    <row r="167" spans="1:9">
      <c r="A167" s="4" t="s">
        <v>359</v>
      </c>
      <c r="B167" s="4" t="s">
        <v>145</v>
      </c>
      <c r="C167" s="4" t="s">
        <v>153</v>
      </c>
      <c r="D167" s="4">
        <v>2.7829999999999999</v>
      </c>
      <c r="E167" s="4">
        <v>111.833</v>
      </c>
      <c r="F167" s="4">
        <v>6</v>
      </c>
      <c r="G167" s="5">
        <f t="shared" si="48"/>
        <v>3.4166269777597216</v>
      </c>
      <c r="H167" s="9">
        <f t="shared" si="49"/>
        <v>62.779665978114863</v>
      </c>
      <c r="I167" s="9">
        <f t="shared" si="47"/>
        <v>2.1449470043557137</v>
      </c>
    </row>
    <row r="168" spans="1:9">
      <c r="A168" s="4" t="s">
        <v>359</v>
      </c>
      <c r="B168" s="4" t="s">
        <v>145</v>
      </c>
      <c r="C168" s="4" t="s">
        <v>153</v>
      </c>
      <c r="D168" s="4">
        <v>2.8170000000000002</v>
      </c>
      <c r="E168" s="4">
        <v>111.93300000000001</v>
      </c>
      <c r="F168" s="4">
        <v>6</v>
      </c>
      <c r="G168" s="5">
        <f t="shared" si="48"/>
        <v>3.4166269777597216</v>
      </c>
      <c r="H168" s="9">
        <f t="shared" si="49"/>
        <v>62.779665978114863</v>
      </c>
      <c r="I168" s="9">
        <f t="shared" si="47"/>
        <v>2.1449470043557137</v>
      </c>
    </row>
    <row r="169" spans="1:9">
      <c r="A169" s="4" t="s">
        <v>360</v>
      </c>
      <c r="B169" s="4" t="s">
        <v>145</v>
      </c>
      <c r="C169" s="4" t="s">
        <v>153</v>
      </c>
      <c r="D169" s="4">
        <v>-2.8280599999999998</v>
      </c>
      <c r="E169" s="4">
        <v>111.813</v>
      </c>
      <c r="F169" s="4">
        <v>8</v>
      </c>
      <c r="G169" s="5">
        <f t="shared" si="48"/>
        <v>3.07163942516658</v>
      </c>
      <c r="H169" s="9">
        <f t="shared" si="49"/>
        <v>66.910780538522431</v>
      </c>
      <c r="I169" s="9">
        <f t="shared" si="47"/>
        <v>2.0552579147079424</v>
      </c>
    </row>
    <row r="170" spans="1:9">
      <c r="A170" s="4" t="s">
        <v>360</v>
      </c>
      <c r="B170" s="4" t="s">
        <v>145</v>
      </c>
      <c r="C170" s="4" t="s">
        <v>153</v>
      </c>
      <c r="D170" s="4">
        <v>-2.8280599999999998</v>
      </c>
      <c r="E170" s="4">
        <v>111.813</v>
      </c>
      <c r="F170" s="4">
        <v>8</v>
      </c>
      <c r="G170" s="5">
        <f t="shared" si="48"/>
        <v>3.07163942516658</v>
      </c>
      <c r="H170" s="9">
        <f t="shared" si="49"/>
        <v>66.910780538522431</v>
      </c>
      <c r="I170" s="9">
        <f t="shared" si="47"/>
        <v>2.0552579147079424</v>
      </c>
    </row>
    <row r="171" spans="1:9">
      <c r="A171" s="4" t="s">
        <v>361</v>
      </c>
      <c r="B171" s="4" t="s">
        <v>139</v>
      </c>
      <c r="C171" s="4" t="s">
        <v>153</v>
      </c>
      <c r="D171" s="4">
        <v>52.138598000000002</v>
      </c>
      <c r="E171" s="4">
        <v>4.8083200000000001</v>
      </c>
      <c r="F171" s="4">
        <v>12</v>
      </c>
      <c r="G171" s="5">
        <f t="shared" ref="G171:G172" si="50">13.95*F171^(-0.58)</f>
        <v>3.3010270634230783</v>
      </c>
      <c r="H171" s="9">
        <f t="shared" ref="H171:H172" si="51">2.15+12.05*LN(F171)</f>
        <v>32.093125129945406</v>
      </c>
      <c r="I171" s="9">
        <f t="shared" ref="I171:I172" si="52">H171*G171/100</f>
        <v>1.0594027460377307</v>
      </c>
    </row>
    <row r="172" spans="1:9">
      <c r="A172" s="4" t="s">
        <v>361</v>
      </c>
      <c r="B172" s="4" t="s">
        <v>139</v>
      </c>
      <c r="C172" s="4" t="s">
        <v>153</v>
      </c>
      <c r="D172" s="4">
        <v>52.990997999999998</v>
      </c>
      <c r="E172" s="4">
        <v>6.3940000000000001</v>
      </c>
      <c r="F172" s="4">
        <v>12</v>
      </c>
      <c r="G172" s="5">
        <f t="shared" si="50"/>
        <v>3.3010270634230783</v>
      </c>
      <c r="H172" s="9">
        <f t="shared" si="51"/>
        <v>32.093125129945406</v>
      </c>
      <c r="I172" s="9">
        <f t="shared" si="52"/>
        <v>1.0594027460377307</v>
      </c>
    </row>
    <row r="173" spans="1:9">
      <c r="A173" s="4" t="s">
        <v>362</v>
      </c>
      <c r="B173" s="4" t="s">
        <v>145</v>
      </c>
      <c r="C173" s="4" t="s">
        <v>153</v>
      </c>
      <c r="D173" s="4">
        <v>6.2</v>
      </c>
      <c r="E173" s="4">
        <v>101.93300000000001</v>
      </c>
      <c r="F173" s="4">
        <v>31</v>
      </c>
      <c r="G173" s="5">
        <f>6.63*F173^(-0.37)</f>
        <v>1.8608428654284894</v>
      </c>
      <c r="H173" s="9">
        <f>37.05+14.36*LN(F173)</f>
        <v>86.362056256406703</v>
      </c>
      <c r="I173" s="9">
        <f>H173*G173/100</f>
        <v>1.6070621622846826</v>
      </c>
    </row>
    <row r="174" spans="1:9">
      <c r="A174" s="4" t="s">
        <v>363</v>
      </c>
      <c r="B174" s="4" t="s">
        <v>147</v>
      </c>
      <c r="C174" s="4" t="s">
        <v>153</v>
      </c>
      <c r="D174" s="4">
        <v>61</v>
      </c>
      <c r="E174" s="4">
        <v>28</v>
      </c>
      <c r="F174" s="4">
        <v>11</v>
      </c>
      <c r="G174" s="5">
        <f>13.95*F174^(-0.58)</f>
        <v>3.4718939432907141</v>
      </c>
      <c r="H174" s="9">
        <f>2.15+12.05*LN(F174)</f>
        <v>31.044638037220366</v>
      </c>
      <c r="I174" s="9">
        <f>H174*G174/100</f>
        <v>1.077836907730779</v>
      </c>
    </row>
    <row r="175" spans="1:9">
      <c r="A175" s="4" t="s">
        <v>364</v>
      </c>
      <c r="B175" s="4" t="s">
        <v>145</v>
      </c>
      <c r="C175" s="4" t="s">
        <v>153</v>
      </c>
      <c r="D175" s="4">
        <v>2.931</v>
      </c>
      <c r="E175" s="4">
        <v>111.813</v>
      </c>
      <c r="F175" s="4">
        <v>4</v>
      </c>
      <c r="G175" s="5">
        <f t="shared" ref="G175:G185" si="53">6.63*F175^(-0.37)</f>
        <v>3.969641905811748</v>
      </c>
      <c r="H175" s="9">
        <f t="shared" ref="H175:H185" si="54">37.05+14.36*LN(F175)</f>
        <v>56.95718702568162</v>
      </c>
      <c r="I175" s="9">
        <f t="shared" ref="I175:I185" si="55">H175*G175/100</f>
        <v>2.2609963645430295</v>
      </c>
    </row>
    <row r="176" spans="1:9">
      <c r="A176" s="4" t="s">
        <v>364</v>
      </c>
      <c r="B176" s="4" t="s">
        <v>145</v>
      </c>
      <c r="C176" s="4" t="s">
        <v>153</v>
      </c>
      <c r="D176" s="4">
        <v>2.911</v>
      </c>
      <c r="E176" s="4">
        <v>111.84099999999999</v>
      </c>
      <c r="F176" s="4">
        <v>6</v>
      </c>
      <c r="G176" s="5">
        <f t="shared" si="53"/>
        <v>3.4166269777597216</v>
      </c>
      <c r="H176" s="9">
        <f t="shared" si="54"/>
        <v>62.779665978114863</v>
      </c>
      <c r="I176" s="9">
        <f t="shared" si="55"/>
        <v>2.1449470043557137</v>
      </c>
    </row>
    <row r="177" spans="1:9">
      <c r="A177" s="4" t="s">
        <v>364</v>
      </c>
      <c r="B177" s="4" t="s">
        <v>145</v>
      </c>
      <c r="C177" s="4" t="s">
        <v>153</v>
      </c>
      <c r="D177" s="4">
        <v>3.07</v>
      </c>
      <c r="E177" s="4">
        <v>111.80200000000001</v>
      </c>
      <c r="F177" s="4">
        <v>8</v>
      </c>
      <c r="G177" s="5">
        <f t="shared" si="53"/>
        <v>3.07163942516658</v>
      </c>
      <c r="H177" s="9">
        <f t="shared" si="54"/>
        <v>66.910780538522431</v>
      </c>
      <c r="I177" s="9">
        <f t="shared" si="55"/>
        <v>2.0552579147079424</v>
      </c>
    </row>
    <row r="178" spans="1:9">
      <c r="A178" s="4" t="s">
        <v>364</v>
      </c>
      <c r="B178" s="4" t="s">
        <v>145</v>
      </c>
      <c r="C178" s="4" t="s">
        <v>153</v>
      </c>
      <c r="D178" s="4">
        <v>2.931</v>
      </c>
      <c r="E178" s="4">
        <v>111.813</v>
      </c>
      <c r="F178" s="4">
        <v>4</v>
      </c>
      <c r="G178" s="5">
        <f t="shared" si="53"/>
        <v>3.969641905811748</v>
      </c>
      <c r="H178" s="9">
        <f t="shared" si="54"/>
        <v>56.95718702568162</v>
      </c>
      <c r="I178" s="9">
        <f t="shared" si="55"/>
        <v>2.2609963645430295</v>
      </c>
    </row>
    <row r="179" spans="1:9">
      <c r="A179" s="4" t="s">
        <v>364</v>
      </c>
      <c r="B179" s="4" t="s">
        <v>145</v>
      </c>
      <c r="C179" s="4" t="s">
        <v>153</v>
      </c>
      <c r="D179" s="4">
        <v>2.911</v>
      </c>
      <c r="E179" s="4">
        <v>111.84099999999999</v>
      </c>
      <c r="F179" s="4">
        <v>6</v>
      </c>
      <c r="G179" s="5">
        <f t="shared" si="53"/>
        <v>3.4166269777597216</v>
      </c>
      <c r="H179" s="9">
        <f t="shared" si="54"/>
        <v>62.779665978114863</v>
      </c>
      <c r="I179" s="9">
        <f t="shared" si="55"/>
        <v>2.1449470043557137</v>
      </c>
    </row>
    <row r="180" spans="1:9">
      <c r="A180" s="4" t="s">
        <v>364</v>
      </c>
      <c r="B180" s="4" t="s">
        <v>145</v>
      </c>
      <c r="C180" s="4" t="s">
        <v>153</v>
      </c>
      <c r="D180" s="4">
        <v>3.07</v>
      </c>
      <c r="E180" s="4">
        <v>111.80200000000001</v>
      </c>
      <c r="F180" s="4">
        <v>8</v>
      </c>
      <c r="G180" s="5">
        <f t="shared" si="53"/>
        <v>3.07163942516658</v>
      </c>
      <c r="H180" s="9">
        <f t="shared" si="54"/>
        <v>66.910780538522431</v>
      </c>
      <c r="I180" s="9">
        <f t="shared" si="55"/>
        <v>2.0552579147079424</v>
      </c>
    </row>
    <row r="181" spans="1:9">
      <c r="A181" s="4" t="s">
        <v>364</v>
      </c>
      <c r="B181" s="4" t="s">
        <v>145</v>
      </c>
      <c r="C181" s="4" t="s">
        <v>153</v>
      </c>
      <c r="D181" s="4">
        <v>2.931</v>
      </c>
      <c r="E181" s="4">
        <v>111.813</v>
      </c>
      <c r="F181" s="4">
        <v>4</v>
      </c>
      <c r="G181" s="5">
        <f t="shared" si="53"/>
        <v>3.969641905811748</v>
      </c>
      <c r="H181" s="9">
        <f t="shared" si="54"/>
        <v>56.95718702568162</v>
      </c>
      <c r="I181" s="9">
        <f t="shared" si="55"/>
        <v>2.2609963645430295</v>
      </c>
    </row>
    <row r="182" spans="1:9">
      <c r="A182" s="4" t="s">
        <v>364</v>
      </c>
      <c r="B182" s="4" t="s">
        <v>145</v>
      </c>
      <c r="C182" s="4" t="s">
        <v>153</v>
      </c>
      <c r="D182" s="4">
        <v>2.931</v>
      </c>
      <c r="E182" s="4">
        <v>111.813</v>
      </c>
      <c r="F182" s="4">
        <v>4</v>
      </c>
      <c r="G182" s="5">
        <f t="shared" si="53"/>
        <v>3.969641905811748</v>
      </c>
      <c r="H182" s="9">
        <f t="shared" si="54"/>
        <v>56.95718702568162</v>
      </c>
      <c r="I182" s="9">
        <f t="shared" si="55"/>
        <v>2.2609963645430295</v>
      </c>
    </row>
    <row r="183" spans="1:9">
      <c r="A183" s="4" t="s">
        <v>364</v>
      </c>
      <c r="B183" s="4" t="s">
        <v>145</v>
      </c>
      <c r="C183" s="4" t="s">
        <v>153</v>
      </c>
      <c r="D183" s="4">
        <v>2.911</v>
      </c>
      <c r="E183" s="4">
        <v>111.84099999999999</v>
      </c>
      <c r="F183" s="4">
        <v>6</v>
      </c>
      <c r="G183" s="5">
        <f t="shared" si="53"/>
        <v>3.4166269777597216</v>
      </c>
      <c r="H183" s="9">
        <f t="shared" si="54"/>
        <v>62.779665978114863</v>
      </c>
      <c r="I183" s="9">
        <f t="shared" si="55"/>
        <v>2.1449470043557137</v>
      </c>
    </row>
    <row r="184" spans="1:9">
      <c r="A184" s="4" t="s">
        <v>364</v>
      </c>
      <c r="B184" s="4" t="s">
        <v>145</v>
      </c>
      <c r="C184" s="4" t="s">
        <v>153</v>
      </c>
      <c r="D184" s="4">
        <v>3.07</v>
      </c>
      <c r="E184" s="4">
        <v>111.80200000000001</v>
      </c>
      <c r="F184" s="4">
        <v>8</v>
      </c>
      <c r="G184" s="5">
        <f t="shared" si="53"/>
        <v>3.07163942516658</v>
      </c>
      <c r="H184" s="9">
        <f t="shared" si="54"/>
        <v>66.910780538522431</v>
      </c>
      <c r="I184" s="9">
        <f t="shared" si="55"/>
        <v>2.0552579147079424</v>
      </c>
    </row>
    <row r="185" spans="1:9">
      <c r="A185" s="4" t="s">
        <v>364</v>
      </c>
      <c r="B185" s="4" t="s">
        <v>145</v>
      </c>
      <c r="C185" s="4" t="s">
        <v>153</v>
      </c>
      <c r="D185" s="4">
        <v>2.931</v>
      </c>
      <c r="E185" s="4">
        <v>111.813</v>
      </c>
      <c r="F185" s="4">
        <v>4</v>
      </c>
      <c r="G185" s="5">
        <f t="shared" si="53"/>
        <v>3.969641905811748</v>
      </c>
      <c r="H185" s="9">
        <f t="shared" si="54"/>
        <v>56.95718702568162</v>
      </c>
      <c r="I185" s="9">
        <f t="shared" si="55"/>
        <v>2.2609963645430295</v>
      </c>
    </row>
    <row r="186" spans="1:9">
      <c r="A186" s="4" t="s">
        <v>365</v>
      </c>
      <c r="B186" s="4" t="s">
        <v>139</v>
      </c>
      <c r="C186" s="4" t="s">
        <v>144</v>
      </c>
      <c r="D186" s="4">
        <v>48.972000000000001</v>
      </c>
      <c r="E186" s="4">
        <v>13.634</v>
      </c>
      <c r="F186" s="4">
        <v>50</v>
      </c>
      <c r="G186" s="5">
        <f t="shared" ref="G186:G188" si="56">5.36*F186^(-0.83)</f>
        <v>0.20845853729307456</v>
      </c>
      <c r="H186" s="9">
        <f t="shared" ref="H186:H188" si="57">2.15+12.05*LN(F186)</f>
        <v>49.289877215409163</v>
      </c>
      <c r="I186" s="9">
        <f t="shared" ref="I186:I201" si="58">H186*G186/100</f>
        <v>0.10274895707679438</v>
      </c>
    </row>
    <row r="187" spans="1:9">
      <c r="A187" s="4" t="s">
        <v>365</v>
      </c>
      <c r="B187" s="4" t="s">
        <v>139</v>
      </c>
      <c r="C187" s="4" t="s">
        <v>144</v>
      </c>
      <c r="D187" s="4">
        <v>48.984000000000002</v>
      </c>
      <c r="E187" s="4">
        <v>13.694000000000001</v>
      </c>
      <c r="F187" s="4">
        <v>50</v>
      </c>
      <c r="G187" s="5">
        <f t="shared" si="56"/>
        <v>0.20845853729307456</v>
      </c>
      <c r="H187" s="9">
        <f t="shared" si="57"/>
        <v>49.289877215409163</v>
      </c>
      <c r="I187" s="9">
        <f t="shared" si="58"/>
        <v>0.10274895707679438</v>
      </c>
    </row>
    <row r="188" spans="1:9">
      <c r="A188" s="4" t="s">
        <v>365</v>
      </c>
      <c r="B188" s="4" t="s">
        <v>139</v>
      </c>
      <c r="C188" s="4" t="s">
        <v>144</v>
      </c>
      <c r="D188" s="4">
        <v>48.972000000000001</v>
      </c>
      <c r="E188" s="4">
        <v>13.634</v>
      </c>
      <c r="F188" s="4">
        <v>50</v>
      </c>
      <c r="G188" s="5">
        <f t="shared" si="56"/>
        <v>0.20845853729307456</v>
      </c>
      <c r="H188" s="9">
        <f t="shared" si="57"/>
        <v>49.289877215409163</v>
      </c>
      <c r="I188" s="9">
        <f t="shared" si="58"/>
        <v>0.10274895707679438</v>
      </c>
    </row>
    <row r="189" spans="1:9">
      <c r="A189" s="4" t="s">
        <v>365</v>
      </c>
      <c r="B189" s="4" t="s">
        <v>139</v>
      </c>
      <c r="C189" s="4" t="s">
        <v>43</v>
      </c>
      <c r="D189" s="4">
        <v>48.972000000000001</v>
      </c>
      <c r="E189" s="4">
        <v>13.634</v>
      </c>
      <c r="F189" s="4">
        <v>50</v>
      </c>
      <c r="G189" s="5">
        <f>5.55*F189^(-0.36)</f>
        <v>1.3572622858836743</v>
      </c>
      <c r="H189" s="9">
        <f>2.15+12.05*LN(F189)</f>
        <v>49.289877215409163</v>
      </c>
      <c r="I189" s="9">
        <f t="shared" si="58"/>
        <v>0.66899291420311868</v>
      </c>
    </row>
    <row r="190" spans="1:9">
      <c r="A190" s="4" t="s">
        <v>366</v>
      </c>
      <c r="B190" s="4" t="s">
        <v>145</v>
      </c>
      <c r="C190" s="4" t="s">
        <v>153</v>
      </c>
      <c r="D190" s="4">
        <v>-2.823</v>
      </c>
      <c r="E190" s="4">
        <v>111.834</v>
      </c>
      <c r="F190" s="4">
        <v>24</v>
      </c>
      <c r="G190" s="5">
        <f t="shared" ref="G190:G201" si="59">6.63*F190^(-0.37)</f>
        <v>2.0456690237468984</v>
      </c>
      <c r="H190" s="9">
        <f t="shared" ref="H190:H201" si="60">37.05+14.36*LN(F190)</f>
        <v>82.6868530037965</v>
      </c>
      <c r="I190" s="9">
        <f t="shared" si="58"/>
        <v>1.6914993386097967</v>
      </c>
    </row>
    <row r="191" spans="1:9">
      <c r="A191" s="4" t="s">
        <v>366</v>
      </c>
      <c r="B191" s="4" t="s">
        <v>145</v>
      </c>
      <c r="C191" s="4" t="s">
        <v>153</v>
      </c>
      <c r="D191" s="4">
        <v>-2.823</v>
      </c>
      <c r="E191" s="4">
        <v>111.834</v>
      </c>
      <c r="F191" s="4">
        <v>24</v>
      </c>
      <c r="G191" s="5">
        <f t="shared" si="59"/>
        <v>2.0456690237468984</v>
      </c>
      <c r="H191" s="9">
        <f t="shared" si="60"/>
        <v>82.6868530037965</v>
      </c>
      <c r="I191" s="9">
        <f t="shared" si="58"/>
        <v>1.6914993386097967</v>
      </c>
    </row>
    <row r="192" spans="1:9">
      <c r="A192" s="4" t="s">
        <v>366</v>
      </c>
      <c r="B192" s="4" t="s">
        <v>145</v>
      </c>
      <c r="C192" s="4" t="s">
        <v>153</v>
      </c>
      <c r="D192" s="4">
        <v>-2.794</v>
      </c>
      <c r="E192" s="4">
        <v>111.818</v>
      </c>
      <c r="F192" s="4">
        <v>24</v>
      </c>
      <c r="G192" s="5">
        <f t="shared" si="59"/>
        <v>2.0456690237468984</v>
      </c>
      <c r="H192" s="9">
        <f t="shared" si="60"/>
        <v>82.6868530037965</v>
      </c>
      <c r="I192" s="9">
        <f t="shared" si="58"/>
        <v>1.6914993386097967</v>
      </c>
    </row>
    <row r="193" spans="1:9">
      <c r="A193" s="4" t="s">
        <v>366</v>
      </c>
      <c r="B193" s="4" t="s">
        <v>145</v>
      </c>
      <c r="C193" s="4" t="s">
        <v>153</v>
      </c>
      <c r="D193" s="4">
        <v>-2.794</v>
      </c>
      <c r="E193" s="4">
        <v>111.818</v>
      </c>
      <c r="F193" s="4">
        <v>24</v>
      </c>
      <c r="G193" s="5">
        <f t="shared" si="59"/>
        <v>2.0456690237468984</v>
      </c>
      <c r="H193" s="9">
        <f t="shared" si="60"/>
        <v>82.6868530037965</v>
      </c>
      <c r="I193" s="9">
        <f t="shared" si="58"/>
        <v>1.6914993386097967</v>
      </c>
    </row>
    <row r="194" spans="1:9">
      <c r="A194" s="4" t="s">
        <v>366</v>
      </c>
      <c r="B194" s="4" t="s">
        <v>145</v>
      </c>
      <c r="C194" s="4" t="s">
        <v>153</v>
      </c>
      <c r="D194" s="4">
        <v>-2.794</v>
      </c>
      <c r="E194" s="4">
        <v>111.818</v>
      </c>
      <c r="F194" s="4">
        <v>24</v>
      </c>
      <c r="G194" s="5">
        <f t="shared" si="59"/>
        <v>2.0456690237468984</v>
      </c>
      <c r="H194" s="9">
        <f t="shared" si="60"/>
        <v>82.6868530037965</v>
      </c>
      <c r="I194" s="9">
        <f t="shared" si="58"/>
        <v>1.6914993386097967</v>
      </c>
    </row>
    <row r="195" spans="1:9">
      <c r="A195" s="4" t="s">
        <v>366</v>
      </c>
      <c r="B195" s="4" t="s">
        <v>145</v>
      </c>
      <c r="C195" s="4" t="s">
        <v>153</v>
      </c>
      <c r="D195" s="4">
        <v>-2.794</v>
      </c>
      <c r="E195" s="4">
        <v>111.818</v>
      </c>
      <c r="F195" s="4">
        <v>24</v>
      </c>
      <c r="G195" s="5">
        <f t="shared" si="59"/>
        <v>2.0456690237468984</v>
      </c>
      <c r="H195" s="9">
        <f t="shared" si="60"/>
        <v>82.6868530037965</v>
      </c>
      <c r="I195" s="9">
        <f t="shared" si="58"/>
        <v>1.6914993386097967</v>
      </c>
    </row>
    <row r="196" spans="1:9">
      <c r="A196" s="4" t="s">
        <v>366</v>
      </c>
      <c r="B196" s="4" t="s">
        <v>145</v>
      </c>
      <c r="C196" s="4" t="s">
        <v>153</v>
      </c>
      <c r="D196" s="4">
        <v>-2.823</v>
      </c>
      <c r="E196" s="4">
        <v>111.834</v>
      </c>
      <c r="F196" s="4">
        <v>24</v>
      </c>
      <c r="G196" s="5">
        <f t="shared" si="59"/>
        <v>2.0456690237468984</v>
      </c>
      <c r="H196" s="9">
        <f t="shared" si="60"/>
        <v>82.6868530037965</v>
      </c>
      <c r="I196" s="9">
        <f t="shared" si="58"/>
        <v>1.6914993386097967</v>
      </c>
    </row>
    <row r="197" spans="1:9">
      <c r="A197" s="4" t="s">
        <v>366</v>
      </c>
      <c r="B197" s="4" t="s">
        <v>145</v>
      </c>
      <c r="C197" s="4" t="s">
        <v>153</v>
      </c>
      <c r="D197" s="4">
        <v>-2.794</v>
      </c>
      <c r="E197" s="4">
        <v>111.818</v>
      </c>
      <c r="F197" s="4">
        <v>24</v>
      </c>
      <c r="G197" s="5">
        <f t="shared" si="59"/>
        <v>2.0456690237468984</v>
      </c>
      <c r="H197" s="9">
        <f t="shared" si="60"/>
        <v>82.6868530037965</v>
      </c>
      <c r="I197" s="9">
        <f t="shared" si="58"/>
        <v>1.6914993386097967</v>
      </c>
    </row>
    <row r="198" spans="1:9">
      <c r="A198" s="4" t="s">
        <v>367</v>
      </c>
      <c r="B198" s="4" t="s">
        <v>145</v>
      </c>
      <c r="C198" s="4" t="s">
        <v>153</v>
      </c>
      <c r="D198" s="4">
        <v>-2.3199999999999998</v>
      </c>
      <c r="E198" s="4">
        <v>113.9</v>
      </c>
      <c r="F198" s="4">
        <v>8</v>
      </c>
      <c r="G198" s="5">
        <f t="shared" si="59"/>
        <v>3.07163942516658</v>
      </c>
      <c r="H198" s="9">
        <f t="shared" si="60"/>
        <v>66.910780538522431</v>
      </c>
      <c r="I198" s="9">
        <f t="shared" si="58"/>
        <v>2.0552579147079424</v>
      </c>
    </row>
    <row r="199" spans="1:9">
      <c r="A199" s="4" t="s">
        <v>367</v>
      </c>
      <c r="B199" s="4" t="s">
        <v>145</v>
      </c>
      <c r="C199" s="4" t="s">
        <v>153</v>
      </c>
      <c r="D199" s="4">
        <v>-2.3199999999999998</v>
      </c>
      <c r="E199" s="4">
        <v>113.9</v>
      </c>
      <c r="F199" s="4">
        <v>9</v>
      </c>
      <c r="G199" s="5">
        <f t="shared" si="59"/>
        <v>2.9406531324815952</v>
      </c>
      <c r="H199" s="9">
        <f t="shared" si="60"/>
        <v>68.602144930548107</v>
      </c>
      <c r="I199" s="9">
        <f t="shared" si="58"/>
        <v>2.0173511238497266</v>
      </c>
    </row>
    <row r="200" spans="1:9">
      <c r="A200" s="4" t="s">
        <v>367</v>
      </c>
      <c r="B200" s="4" t="s">
        <v>145</v>
      </c>
      <c r="C200" s="4" t="s">
        <v>153</v>
      </c>
      <c r="D200" s="4">
        <v>-2.3199999999999998</v>
      </c>
      <c r="E200" s="4">
        <v>113.9</v>
      </c>
      <c r="F200" s="4">
        <v>10</v>
      </c>
      <c r="G200" s="5">
        <f t="shared" si="59"/>
        <v>2.8282222096545593</v>
      </c>
      <c r="H200" s="9">
        <f t="shared" si="60"/>
        <v>70.115121935394498</v>
      </c>
      <c r="I200" s="9">
        <f t="shared" si="58"/>
        <v>1.9830114509032029</v>
      </c>
    </row>
    <row r="201" spans="1:9">
      <c r="A201" s="4" t="s">
        <v>367</v>
      </c>
      <c r="B201" s="4" t="s">
        <v>145</v>
      </c>
      <c r="C201" s="4" t="s">
        <v>153</v>
      </c>
      <c r="D201" s="4">
        <v>-2.3199999999999998</v>
      </c>
      <c r="E201" s="4">
        <v>113.9</v>
      </c>
      <c r="F201" s="4">
        <v>11</v>
      </c>
      <c r="G201" s="5">
        <f t="shared" si="59"/>
        <v>2.7302237164648231</v>
      </c>
      <c r="H201" s="9">
        <f t="shared" si="60"/>
        <v>71.483776117384593</v>
      </c>
      <c r="I201" s="9">
        <f t="shared" si="58"/>
        <v>1.9516670089814514</v>
      </c>
    </row>
    <row r="202" spans="1:9">
      <c r="A202" s="4" t="s">
        <v>368</v>
      </c>
      <c r="B202" s="4" t="s">
        <v>147</v>
      </c>
      <c r="C202" s="4" t="s">
        <v>144</v>
      </c>
      <c r="D202" s="4">
        <v>61.783000000000001</v>
      </c>
      <c r="E202" s="4">
        <v>24.317</v>
      </c>
      <c r="F202" s="4">
        <v>30</v>
      </c>
      <c r="G202" s="5">
        <f t="shared" ref="G202:G212" si="61">5.36*F202^(-0.83)</f>
        <v>0.31853279198693923</v>
      </c>
      <c r="H202" s="9">
        <f t="shared" ref="H202:H217" si="62">2.15+12.05*LN(F202)</f>
        <v>43.134428449028974</v>
      </c>
      <c r="I202" s="9">
        <f t="shared" ref="I202:I217" si="63">H202*G202/100</f>
        <v>0.13739729924630059</v>
      </c>
    </row>
    <row r="203" spans="1:9">
      <c r="A203" s="4" t="s">
        <v>368</v>
      </c>
      <c r="B203" s="4" t="s">
        <v>147</v>
      </c>
      <c r="C203" s="4" t="s">
        <v>144</v>
      </c>
      <c r="D203" s="4">
        <v>61.783000000000001</v>
      </c>
      <c r="E203" s="4">
        <v>24.317</v>
      </c>
      <c r="F203" s="4">
        <v>31</v>
      </c>
      <c r="G203" s="5">
        <f t="shared" si="61"/>
        <v>0.30998064943149317</v>
      </c>
      <c r="H203" s="9">
        <f t="shared" si="62"/>
        <v>43.529545814046017</v>
      </c>
      <c r="I203" s="9">
        <f t="shared" si="63"/>
        <v>0.1349331688089592</v>
      </c>
    </row>
    <row r="204" spans="1:9">
      <c r="A204" s="4" t="s">
        <v>368</v>
      </c>
      <c r="B204" s="4" t="s">
        <v>147</v>
      </c>
      <c r="C204" s="4" t="s">
        <v>144</v>
      </c>
      <c r="D204" s="4">
        <v>61.783000000000001</v>
      </c>
      <c r="E204" s="4">
        <v>24.317</v>
      </c>
      <c r="F204" s="4">
        <v>30</v>
      </c>
      <c r="G204" s="5">
        <f t="shared" si="61"/>
        <v>0.31853279198693923</v>
      </c>
      <c r="H204" s="9">
        <f t="shared" si="62"/>
        <v>43.134428449028974</v>
      </c>
      <c r="I204" s="9">
        <f t="shared" si="63"/>
        <v>0.13739729924630059</v>
      </c>
    </row>
    <row r="205" spans="1:9">
      <c r="A205" s="4" t="s">
        <v>368</v>
      </c>
      <c r="B205" s="4" t="s">
        <v>147</v>
      </c>
      <c r="C205" s="4" t="s">
        <v>144</v>
      </c>
      <c r="D205" s="4">
        <v>61.783000000000001</v>
      </c>
      <c r="E205" s="4">
        <v>24.317</v>
      </c>
      <c r="F205" s="4">
        <v>31</v>
      </c>
      <c r="G205" s="5">
        <f t="shared" si="61"/>
        <v>0.30998064943149317</v>
      </c>
      <c r="H205" s="9">
        <f t="shared" si="62"/>
        <v>43.529545814046017</v>
      </c>
      <c r="I205" s="9">
        <f t="shared" si="63"/>
        <v>0.1349331688089592</v>
      </c>
    </row>
    <row r="206" spans="1:9">
      <c r="A206" s="4" t="s">
        <v>369</v>
      </c>
      <c r="B206" s="4" t="s">
        <v>147</v>
      </c>
      <c r="C206" s="4" t="s">
        <v>144</v>
      </c>
      <c r="D206" s="4">
        <v>61.783000000000001</v>
      </c>
      <c r="E206" s="4">
        <v>24.3</v>
      </c>
      <c r="F206" s="4">
        <v>50</v>
      </c>
      <c r="G206" s="5">
        <f t="shared" si="61"/>
        <v>0.20845853729307456</v>
      </c>
      <c r="H206" s="9">
        <f t="shared" si="62"/>
        <v>49.289877215409163</v>
      </c>
      <c r="I206" s="9">
        <f t="shared" si="63"/>
        <v>0.10274895707679438</v>
      </c>
    </row>
    <row r="207" spans="1:9">
      <c r="A207" s="4" t="s">
        <v>369</v>
      </c>
      <c r="B207" s="4" t="s">
        <v>147</v>
      </c>
      <c r="C207" s="4" t="s">
        <v>144</v>
      </c>
      <c r="D207" s="4">
        <v>61.783000000000001</v>
      </c>
      <c r="E207" s="4">
        <v>24.3</v>
      </c>
      <c r="F207" s="4">
        <v>45</v>
      </c>
      <c r="G207" s="5">
        <f t="shared" si="61"/>
        <v>0.2275089066092606</v>
      </c>
      <c r="H207" s="9">
        <f t="shared" si="62"/>
        <v>48.020283001732352</v>
      </c>
      <c r="I207" s="9">
        <f t="shared" si="63"/>
        <v>0.10925042080791389</v>
      </c>
    </row>
    <row r="208" spans="1:9">
      <c r="A208" s="4" t="s">
        <v>369</v>
      </c>
      <c r="B208" s="4" t="s">
        <v>147</v>
      </c>
      <c r="C208" s="4" t="s">
        <v>144</v>
      </c>
      <c r="D208" s="4">
        <v>61.783000000000001</v>
      </c>
      <c r="E208" s="4">
        <v>24.3</v>
      </c>
      <c r="F208" s="4">
        <v>46</v>
      </c>
      <c r="G208" s="5">
        <f t="shared" si="61"/>
        <v>0.22339620409625413</v>
      </c>
      <c r="H208" s="9">
        <f t="shared" si="62"/>
        <v>48.285128827693597</v>
      </c>
      <c r="I208" s="9">
        <f t="shared" si="63"/>
        <v>0.10786714494405363</v>
      </c>
    </row>
    <row r="209" spans="1:9">
      <c r="A209" s="4" t="s">
        <v>369</v>
      </c>
      <c r="B209" s="4" t="s">
        <v>147</v>
      </c>
      <c r="C209" s="4" t="s">
        <v>144</v>
      </c>
      <c r="D209" s="4">
        <v>61.783000000000001</v>
      </c>
      <c r="E209" s="4">
        <v>24.3</v>
      </c>
      <c r="F209" s="4">
        <v>42</v>
      </c>
      <c r="G209" s="5">
        <f t="shared" si="61"/>
        <v>0.24091723972650131</v>
      </c>
      <c r="H209" s="9">
        <f t="shared" si="62"/>
        <v>47.18891890031459</v>
      </c>
      <c r="I209" s="9">
        <f t="shared" si="63"/>
        <v>0.1136862408714152</v>
      </c>
    </row>
    <row r="210" spans="1:9">
      <c r="A210" s="4" t="s">
        <v>369</v>
      </c>
      <c r="B210" s="4" t="s">
        <v>147</v>
      </c>
      <c r="C210" s="4" t="s">
        <v>144</v>
      </c>
      <c r="D210" s="4">
        <v>61.783000000000001</v>
      </c>
      <c r="E210" s="4">
        <v>24.3</v>
      </c>
      <c r="F210" s="4">
        <v>43</v>
      </c>
      <c r="G210" s="5">
        <f t="shared" si="61"/>
        <v>0.23625769990641202</v>
      </c>
      <c r="H210" s="9">
        <f t="shared" si="62"/>
        <v>47.472461394107427</v>
      </c>
      <c r="I210" s="9">
        <f t="shared" si="63"/>
        <v>0.11215734537867762</v>
      </c>
    </row>
    <row r="211" spans="1:9">
      <c r="A211" s="4" t="s">
        <v>369</v>
      </c>
      <c r="B211" s="4" t="s">
        <v>147</v>
      </c>
      <c r="C211" s="4" t="s">
        <v>144</v>
      </c>
      <c r="D211" s="4">
        <v>61.783000000000001</v>
      </c>
      <c r="E211" s="4">
        <v>24.3</v>
      </c>
      <c r="F211" s="4">
        <v>43</v>
      </c>
      <c r="G211" s="5">
        <f t="shared" si="61"/>
        <v>0.23625769990641202</v>
      </c>
      <c r="H211" s="9">
        <f t="shared" si="62"/>
        <v>47.472461394107427</v>
      </c>
      <c r="I211" s="9">
        <f t="shared" si="63"/>
        <v>0.11215734537867762</v>
      </c>
    </row>
    <row r="212" spans="1:9">
      <c r="A212" s="4" t="s">
        <v>369</v>
      </c>
      <c r="B212" s="4" t="s">
        <v>147</v>
      </c>
      <c r="C212" s="4" t="s">
        <v>144</v>
      </c>
      <c r="D212" s="4">
        <v>61.783000000000001</v>
      </c>
      <c r="E212" s="4">
        <v>24.3</v>
      </c>
      <c r="F212" s="4">
        <v>44</v>
      </c>
      <c r="G212" s="5">
        <f t="shared" si="61"/>
        <v>0.23179233380700451</v>
      </c>
      <c r="H212" s="9">
        <f t="shared" si="62"/>
        <v>47.749485088715048</v>
      </c>
      <c r="I212" s="9">
        <f t="shared" si="63"/>
        <v>0.11067964586796024</v>
      </c>
    </row>
    <row r="213" spans="1:9">
      <c r="A213" s="4" t="s">
        <v>370</v>
      </c>
      <c r="B213" s="4" t="s">
        <v>139</v>
      </c>
      <c r="C213" s="4" t="s">
        <v>43</v>
      </c>
      <c r="D213" s="4">
        <v>53.683</v>
      </c>
      <c r="E213" s="4">
        <v>8.8170000000000002</v>
      </c>
      <c r="F213" s="4">
        <v>57</v>
      </c>
      <c r="G213" s="5">
        <f t="shared" ref="G213:G217" si="64">5.55*F213^(-0.36)</f>
        <v>1.2947264940478951</v>
      </c>
      <c r="H213" s="9">
        <f t="shared" si="62"/>
        <v>50.868767777406333</v>
      </c>
      <c r="I213" s="9">
        <f t="shared" si="63"/>
        <v>0.65861141360977837</v>
      </c>
    </row>
    <row r="214" spans="1:9">
      <c r="A214" s="4" t="s">
        <v>370</v>
      </c>
      <c r="B214" s="4" t="s">
        <v>139</v>
      </c>
      <c r="C214" s="4" t="s">
        <v>43</v>
      </c>
      <c r="D214" s="4">
        <v>53.683</v>
      </c>
      <c r="E214" s="4">
        <v>8.8170000000000002</v>
      </c>
      <c r="F214" s="4">
        <v>57</v>
      </c>
      <c r="G214" s="5">
        <f t="shared" si="64"/>
        <v>1.2947264940478951</v>
      </c>
      <c r="H214" s="9">
        <f t="shared" si="62"/>
        <v>50.868767777406333</v>
      </c>
      <c r="I214" s="9">
        <f t="shared" si="63"/>
        <v>0.65861141360977837</v>
      </c>
    </row>
    <row r="215" spans="1:9">
      <c r="A215" s="4" t="s">
        <v>371</v>
      </c>
      <c r="B215" s="4" t="s">
        <v>147</v>
      </c>
      <c r="C215" s="4" t="s">
        <v>43</v>
      </c>
      <c r="D215" s="4">
        <v>62.667000000000002</v>
      </c>
      <c r="E215" s="4">
        <v>30.832999999999998</v>
      </c>
      <c r="F215" s="4">
        <v>60</v>
      </c>
      <c r="G215" s="5">
        <f t="shared" si="64"/>
        <v>1.2710379947628987</v>
      </c>
      <c r="H215" s="9">
        <f t="shared" si="62"/>
        <v>51.486851974776314</v>
      </c>
      <c r="I215" s="9">
        <f t="shared" si="63"/>
        <v>0.65441745090673875</v>
      </c>
    </row>
    <row r="216" spans="1:9">
      <c r="A216" s="4" t="s">
        <v>371</v>
      </c>
      <c r="B216" s="4" t="s">
        <v>147</v>
      </c>
      <c r="C216" s="4" t="s">
        <v>43</v>
      </c>
      <c r="D216" s="4">
        <v>62.667000000000002</v>
      </c>
      <c r="E216" s="4">
        <v>30.832999999999998</v>
      </c>
      <c r="F216" s="4">
        <v>61</v>
      </c>
      <c r="G216" s="5">
        <f t="shared" si="64"/>
        <v>1.2634970798146063</v>
      </c>
      <c r="H216" s="9">
        <f t="shared" si="62"/>
        <v>51.686030063288406</v>
      </c>
      <c r="I216" s="9">
        <f t="shared" si="63"/>
        <v>0.65305148052174855</v>
      </c>
    </row>
    <row r="217" spans="1:9">
      <c r="A217" s="4" t="s">
        <v>372</v>
      </c>
      <c r="B217" s="4" t="s">
        <v>139</v>
      </c>
      <c r="C217" s="4" t="s">
        <v>43</v>
      </c>
      <c r="D217" s="4">
        <v>52.5</v>
      </c>
      <c r="E217" s="4">
        <v>-8.1999999999999993</v>
      </c>
      <c r="F217" s="4">
        <v>3</v>
      </c>
      <c r="G217" s="5">
        <f t="shared" si="64"/>
        <v>3.7370536387958868</v>
      </c>
      <c r="H217" s="9">
        <f t="shared" si="62"/>
        <v>15.388278078450725</v>
      </c>
      <c r="I217" s="9">
        <f t="shared" si="63"/>
        <v>0.57506820587877261</v>
      </c>
    </row>
    <row r="218" spans="1:9">
      <c r="A218" s="4" t="s">
        <v>373</v>
      </c>
      <c r="B218" s="4" t="s">
        <v>139</v>
      </c>
      <c r="C218" s="4" t="s">
        <v>144</v>
      </c>
      <c r="D218" s="4">
        <v>48.366999999999997</v>
      </c>
      <c r="E218" s="4">
        <v>11.667</v>
      </c>
      <c r="F218" s="4">
        <v>45</v>
      </c>
      <c r="G218" s="5">
        <f t="shared" ref="G218:G219" si="65">5.36*F218^(-0.83)</f>
        <v>0.2275089066092606</v>
      </c>
      <c r="H218" s="9">
        <f t="shared" ref="H218:H219" si="66">2.15+12.05*LN(F218)</f>
        <v>48.020283001732352</v>
      </c>
      <c r="I218" s="9">
        <f t="shared" ref="I218:I220" si="67">H218*G218/100</f>
        <v>0.10925042080791389</v>
      </c>
    </row>
    <row r="219" spans="1:9">
      <c r="A219" s="4" t="s">
        <v>373</v>
      </c>
      <c r="B219" s="4" t="s">
        <v>139</v>
      </c>
      <c r="C219" s="4" t="s">
        <v>144</v>
      </c>
      <c r="D219" s="4">
        <v>48.366999999999997</v>
      </c>
      <c r="E219" s="4">
        <v>11.667</v>
      </c>
      <c r="F219" s="4">
        <v>45</v>
      </c>
      <c r="G219" s="5">
        <f t="shared" si="65"/>
        <v>0.2275089066092606</v>
      </c>
      <c r="H219" s="9">
        <f t="shared" si="66"/>
        <v>48.020283001732352</v>
      </c>
      <c r="I219" s="9">
        <f t="shared" si="67"/>
        <v>0.10925042080791389</v>
      </c>
    </row>
    <row r="220" spans="1:9">
      <c r="A220" s="4" t="s">
        <v>374</v>
      </c>
      <c r="B220" s="4" t="s">
        <v>147</v>
      </c>
      <c r="C220" s="4" t="s">
        <v>43</v>
      </c>
      <c r="D220" s="4">
        <v>63.9</v>
      </c>
      <c r="E220" s="4">
        <v>23.933299999999999</v>
      </c>
      <c r="F220" s="4">
        <v>77</v>
      </c>
      <c r="G220" s="5">
        <f>5.55*F220^(-0.36)</f>
        <v>1.1618667465310968</v>
      </c>
      <c r="H220" s="9">
        <f>2.15+12.05*LN(F220)</f>
        <v>54.492855333336898</v>
      </c>
      <c r="I220" s="9">
        <f t="shared" si="67"/>
        <v>0.63313436535333867</v>
      </c>
    </row>
    <row r="221" spans="1:9">
      <c r="A221" s="4" t="s">
        <v>374</v>
      </c>
      <c r="B221" s="4" t="s">
        <v>147</v>
      </c>
      <c r="C221" s="4" t="s">
        <v>144</v>
      </c>
      <c r="D221" s="4">
        <v>63.9</v>
      </c>
      <c r="E221" s="4">
        <v>23.933299999999999</v>
      </c>
      <c r="F221" s="4">
        <v>47</v>
      </c>
      <c r="G221" s="5">
        <f t="shared" ref="G221:G222" si="68">5.36*F221^(-0.83)</f>
        <v>0.21944392757581213</v>
      </c>
      <c r="H221" s="9">
        <f t="shared" ref="H221:H222" si="69">2.15+12.05*LN(F221)</f>
        <v>48.544278600606205</v>
      </c>
      <c r="I221" s="9">
        <f t="shared" ref="I221:I222" si="70">H221*G221/100</f>
        <v>0.10652747157451475</v>
      </c>
    </row>
    <row r="222" spans="1:9">
      <c r="A222" s="4" t="s">
        <v>375</v>
      </c>
      <c r="B222" s="4" t="s">
        <v>147</v>
      </c>
      <c r="C222" s="4" t="s">
        <v>144</v>
      </c>
      <c r="D222" s="4">
        <v>60.646944444444401</v>
      </c>
      <c r="E222" s="4">
        <v>24.356388888888802</v>
      </c>
      <c r="F222" s="4">
        <v>35</v>
      </c>
      <c r="G222" s="5">
        <f t="shared" si="68"/>
        <v>0.28027755023073786</v>
      </c>
      <c r="H222" s="9">
        <f t="shared" si="69"/>
        <v>44.991944140947432</v>
      </c>
      <c r="I222" s="9">
        <f t="shared" si="70"/>
        <v>0.12610231883942946</v>
      </c>
    </row>
    <row r="223" spans="1:9">
      <c r="A223" s="4" t="s">
        <v>376</v>
      </c>
      <c r="B223" s="4" t="s">
        <v>147</v>
      </c>
      <c r="C223" s="4" t="s">
        <v>153</v>
      </c>
      <c r="D223" s="4">
        <v>64.099999999999994</v>
      </c>
      <c r="E223" s="4">
        <v>24.35</v>
      </c>
      <c r="F223" s="4">
        <v>18</v>
      </c>
      <c r="G223" s="5">
        <f t="shared" ref="G223:G244" si="71">13.95*F223^(-0.58)</f>
        <v>2.6092527787733442</v>
      </c>
      <c r="H223" s="9">
        <f t="shared" ref="H223:H248" si="72">2.15+12.05*LN(F223)</f>
        <v>36.978979682648784</v>
      </c>
      <c r="I223" s="9">
        <f t="shared" ref="I223:I248" si="73">H223*G223/100</f>
        <v>0.96487505493154369</v>
      </c>
    </row>
    <row r="224" spans="1:9">
      <c r="A224" s="4" t="s">
        <v>376</v>
      </c>
      <c r="B224" s="4" t="s">
        <v>147</v>
      </c>
      <c r="C224" s="4" t="s">
        <v>153</v>
      </c>
      <c r="D224" s="4">
        <v>64.099999999999994</v>
      </c>
      <c r="E224" s="4">
        <v>24.35</v>
      </c>
      <c r="F224" s="4">
        <v>18</v>
      </c>
      <c r="G224" s="5">
        <f t="shared" si="71"/>
        <v>2.6092527787733442</v>
      </c>
      <c r="H224" s="9">
        <f>2.15+12.05*LN(F224)</f>
        <v>36.978979682648784</v>
      </c>
      <c r="I224" s="9">
        <f t="shared" si="73"/>
        <v>0.96487505493154369</v>
      </c>
    </row>
    <row r="225" spans="1:9">
      <c r="A225" s="4" t="s">
        <v>376</v>
      </c>
      <c r="B225" s="4" t="s">
        <v>147</v>
      </c>
      <c r="C225" s="4" t="s">
        <v>153</v>
      </c>
      <c r="D225" s="4">
        <v>64.099999999999994</v>
      </c>
      <c r="E225" s="4">
        <v>24.35</v>
      </c>
      <c r="F225" s="4">
        <v>35</v>
      </c>
      <c r="G225" s="5">
        <f t="shared" si="71"/>
        <v>1.7742497057948821</v>
      </c>
      <c r="H225" s="9">
        <f t="shared" si="72"/>
        <v>44.991944140947432</v>
      </c>
      <c r="I225" s="9">
        <f t="shared" si="73"/>
        <v>0.79826943655215743</v>
      </c>
    </row>
    <row r="226" spans="1:9">
      <c r="A226" s="4" t="s">
        <v>376</v>
      </c>
      <c r="B226" s="4" t="s">
        <v>147</v>
      </c>
      <c r="C226" s="4" t="s">
        <v>153</v>
      </c>
      <c r="D226" s="4">
        <v>64.099999999999994</v>
      </c>
      <c r="E226" s="4">
        <v>24.35</v>
      </c>
      <c r="F226" s="4">
        <v>33</v>
      </c>
      <c r="G226" s="5">
        <f t="shared" si="71"/>
        <v>1.8358454711518033</v>
      </c>
      <c r="H226" s="9">
        <f t="shared" si="72"/>
        <v>44.282916115671085</v>
      </c>
      <c r="I226" s="9">
        <f t="shared" si="73"/>
        <v>0.8129659100034996</v>
      </c>
    </row>
    <row r="227" spans="1:9">
      <c r="A227" s="4" t="s">
        <v>376</v>
      </c>
      <c r="B227" s="4" t="s">
        <v>147</v>
      </c>
      <c r="C227" s="4" t="s">
        <v>153</v>
      </c>
      <c r="D227" s="4">
        <v>64.099999999999994</v>
      </c>
      <c r="E227" s="4">
        <v>24.35</v>
      </c>
      <c r="F227" s="4">
        <v>33</v>
      </c>
      <c r="G227" s="5">
        <f t="shared" si="71"/>
        <v>1.8358454711518033</v>
      </c>
      <c r="H227" s="9">
        <f t="shared" si="72"/>
        <v>44.282916115671085</v>
      </c>
      <c r="I227" s="9">
        <f t="shared" si="73"/>
        <v>0.8129659100034996</v>
      </c>
    </row>
    <row r="228" spans="1:9">
      <c r="A228" s="4" t="s">
        <v>376</v>
      </c>
      <c r="B228" s="4" t="s">
        <v>147</v>
      </c>
      <c r="C228" s="4" t="s">
        <v>153</v>
      </c>
      <c r="D228" s="4">
        <v>64.099999999999994</v>
      </c>
      <c r="E228" s="4">
        <v>24.35</v>
      </c>
      <c r="F228" s="4">
        <v>11</v>
      </c>
      <c r="G228" s="5">
        <f t="shared" si="71"/>
        <v>3.4718939432907141</v>
      </c>
      <c r="H228" s="9">
        <f t="shared" si="72"/>
        <v>31.044638037220366</v>
      </c>
      <c r="I228" s="9">
        <f t="shared" si="73"/>
        <v>1.077836907730779</v>
      </c>
    </row>
    <row r="229" spans="1:9">
      <c r="A229" s="4" t="s">
        <v>376</v>
      </c>
      <c r="B229" s="4" t="s">
        <v>147</v>
      </c>
      <c r="C229" s="4" t="s">
        <v>153</v>
      </c>
      <c r="D229" s="4">
        <v>64.099999999999994</v>
      </c>
      <c r="E229" s="4">
        <v>24.35</v>
      </c>
      <c r="F229" s="4">
        <v>33</v>
      </c>
      <c r="G229" s="5">
        <f t="shared" si="71"/>
        <v>1.8358454711518033</v>
      </c>
      <c r="H229" s="9">
        <f t="shared" si="72"/>
        <v>44.282916115671085</v>
      </c>
      <c r="I229" s="9">
        <f t="shared" si="73"/>
        <v>0.8129659100034996</v>
      </c>
    </row>
    <row r="230" spans="1:9">
      <c r="A230" s="4" t="s">
        <v>377</v>
      </c>
      <c r="B230" s="4" t="s">
        <v>139</v>
      </c>
      <c r="C230" s="4" t="s">
        <v>153</v>
      </c>
      <c r="D230" s="4">
        <v>56.733333333333299</v>
      </c>
      <c r="E230" s="4">
        <v>10.133333333333301</v>
      </c>
      <c r="F230" s="4">
        <v>100</v>
      </c>
      <c r="G230" s="5">
        <f t="shared" si="71"/>
        <v>0.96510420443191625</v>
      </c>
      <c r="H230" s="9">
        <f t="shared" si="72"/>
        <v>57.642300741156511</v>
      </c>
      <c r="I230" s="9">
        <f t="shared" si="73"/>
        <v>0.55630826798419108</v>
      </c>
    </row>
    <row r="231" spans="1:9">
      <c r="A231" s="4" t="s">
        <v>377</v>
      </c>
      <c r="B231" s="4" t="s">
        <v>139</v>
      </c>
      <c r="C231" s="4" t="s">
        <v>153</v>
      </c>
      <c r="D231" s="4">
        <v>56.733333333333299</v>
      </c>
      <c r="E231" s="4">
        <v>10.133333333333301</v>
      </c>
      <c r="F231" s="4">
        <v>100</v>
      </c>
      <c r="G231" s="5">
        <f t="shared" si="71"/>
        <v>0.96510420443191625</v>
      </c>
      <c r="H231" s="9">
        <f t="shared" si="72"/>
        <v>57.642300741156511</v>
      </c>
      <c r="I231" s="9">
        <f t="shared" si="73"/>
        <v>0.55630826798419108</v>
      </c>
    </row>
    <row r="232" spans="1:9">
      <c r="A232" s="4" t="s">
        <v>378</v>
      </c>
      <c r="B232" s="4" t="s">
        <v>147</v>
      </c>
      <c r="C232" s="4" t="s">
        <v>153</v>
      </c>
      <c r="D232" s="4">
        <v>63.9</v>
      </c>
      <c r="E232" s="4">
        <v>23.933333333333302</v>
      </c>
      <c r="F232" s="4">
        <v>100</v>
      </c>
      <c r="G232" s="5">
        <f t="shared" si="71"/>
        <v>0.96510420443191625</v>
      </c>
      <c r="H232" s="9">
        <f t="shared" si="72"/>
        <v>57.642300741156511</v>
      </c>
      <c r="I232" s="9">
        <f t="shared" si="73"/>
        <v>0.55630826798419108</v>
      </c>
    </row>
    <row r="233" spans="1:9">
      <c r="A233" s="4" t="s">
        <v>378</v>
      </c>
      <c r="B233" s="4" t="s">
        <v>147</v>
      </c>
      <c r="C233" s="4" t="s">
        <v>153</v>
      </c>
      <c r="D233" s="4">
        <v>63.9</v>
      </c>
      <c r="E233" s="4">
        <v>23.933333333333302</v>
      </c>
      <c r="F233" s="4">
        <v>100</v>
      </c>
      <c r="G233" s="5">
        <f t="shared" si="71"/>
        <v>0.96510420443191625</v>
      </c>
      <c r="H233" s="9">
        <f t="shared" si="72"/>
        <v>57.642300741156511</v>
      </c>
      <c r="I233" s="9">
        <f t="shared" si="73"/>
        <v>0.55630826798419108</v>
      </c>
    </row>
    <row r="234" spans="1:9">
      <c r="A234" s="4" t="s">
        <v>379</v>
      </c>
      <c r="B234" s="4" t="s">
        <v>147</v>
      </c>
      <c r="C234" s="4" t="s">
        <v>153</v>
      </c>
      <c r="D234" s="4">
        <v>60.816666666666599</v>
      </c>
      <c r="E234" s="4">
        <v>23.5</v>
      </c>
      <c r="F234" s="4">
        <v>100</v>
      </c>
      <c r="G234" s="5">
        <f t="shared" si="71"/>
        <v>0.96510420443191625</v>
      </c>
      <c r="H234" s="9">
        <f t="shared" si="72"/>
        <v>57.642300741156511</v>
      </c>
      <c r="I234" s="9">
        <f t="shared" si="73"/>
        <v>0.55630826798419108</v>
      </c>
    </row>
    <row r="235" spans="1:9">
      <c r="A235" s="4" t="s">
        <v>378</v>
      </c>
      <c r="B235" s="4" t="s">
        <v>147</v>
      </c>
      <c r="C235" s="4" t="s">
        <v>153</v>
      </c>
      <c r="D235" s="4">
        <v>63.9</v>
      </c>
      <c r="E235" s="4">
        <v>23.933333333333302</v>
      </c>
      <c r="F235" s="4">
        <v>100</v>
      </c>
      <c r="G235" s="5">
        <f t="shared" si="71"/>
        <v>0.96510420443191625</v>
      </c>
      <c r="H235" s="9">
        <f t="shared" si="72"/>
        <v>57.642300741156511</v>
      </c>
      <c r="I235" s="9">
        <f t="shared" si="73"/>
        <v>0.55630826798419108</v>
      </c>
    </row>
    <row r="236" spans="1:9">
      <c r="A236" s="4" t="s">
        <v>379</v>
      </c>
      <c r="B236" s="4" t="s">
        <v>147</v>
      </c>
      <c r="C236" s="4" t="s">
        <v>153</v>
      </c>
      <c r="D236" s="4">
        <v>60.816666666666599</v>
      </c>
      <c r="E236" s="4">
        <v>23.5</v>
      </c>
      <c r="F236" s="4">
        <v>40</v>
      </c>
      <c r="G236" s="5">
        <f t="shared" si="71"/>
        <v>1.6420236677140037</v>
      </c>
      <c r="H236" s="9">
        <f t="shared" si="72"/>
        <v>46.600997422072936</v>
      </c>
      <c r="I236" s="9">
        <f t="shared" si="73"/>
        <v>0.76519940706123035</v>
      </c>
    </row>
    <row r="237" spans="1:9">
      <c r="A237" s="4" t="s">
        <v>379</v>
      </c>
      <c r="B237" s="4" t="s">
        <v>147</v>
      </c>
      <c r="C237" s="4" t="s">
        <v>153</v>
      </c>
      <c r="D237" s="4">
        <v>60.816666666666599</v>
      </c>
      <c r="E237" s="4">
        <v>23.5</v>
      </c>
      <c r="F237" s="4">
        <v>40</v>
      </c>
      <c r="G237" s="5">
        <f t="shared" si="71"/>
        <v>1.6420236677140037</v>
      </c>
      <c r="H237" s="9">
        <f t="shared" si="72"/>
        <v>46.600997422072936</v>
      </c>
      <c r="I237" s="9">
        <f t="shared" si="73"/>
        <v>0.76519940706123035</v>
      </c>
    </row>
    <row r="238" spans="1:9">
      <c r="A238" s="4" t="s">
        <v>379</v>
      </c>
      <c r="B238" s="4" t="s">
        <v>147</v>
      </c>
      <c r="C238" s="4" t="s">
        <v>153</v>
      </c>
      <c r="D238" s="4">
        <v>60.816666666666599</v>
      </c>
      <c r="E238" s="4">
        <v>23.5</v>
      </c>
      <c r="F238" s="4">
        <v>40</v>
      </c>
      <c r="G238" s="5">
        <f t="shared" si="71"/>
        <v>1.6420236677140037</v>
      </c>
      <c r="H238" s="9">
        <f t="shared" si="72"/>
        <v>46.600997422072936</v>
      </c>
      <c r="I238" s="9">
        <f t="shared" si="73"/>
        <v>0.76519940706123035</v>
      </c>
    </row>
    <row r="239" spans="1:9">
      <c r="A239" s="4" t="s">
        <v>379</v>
      </c>
      <c r="B239" s="4" t="s">
        <v>147</v>
      </c>
      <c r="C239" s="4" t="s">
        <v>153</v>
      </c>
      <c r="D239" s="4">
        <v>66.5833333333333</v>
      </c>
      <c r="E239" s="4">
        <v>26.016666666666602</v>
      </c>
      <c r="F239" s="4">
        <v>60</v>
      </c>
      <c r="G239" s="5">
        <f t="shared" si="71"/>
        <v>1.2979156897161259</v>
      </c>
      <c r="H239" s="9">
        <f t="shared" si="72"/>
        <v>51.486851974776314</v>
      </c>
      <c r="I239" s="9">
        <f t="shared" si="73"/>
        <v>0.66825592992153882</v>
      </c>
    </row>
    <row r="240" spans="1:9">
      <c r="A240" s="4" t="s">
        <v>379</v>
      </c>
      <c r="B240" s="4" t="s">
        <v>147</v>
      </c>
      <c r="C240" s="4" t="s">
        <v>153</v>
      </c>
      <c r="D240" s="4">
        <v>66.5833333333333</v>
      </c>
      <c r="E240" s="4">
        <v>26.016666666666602</v>
      </c>
      <c r="F240" s="4">
        <v>50</v>
      </c>
      <c r="G240" s="5">
        <f t="shared" si="71"/>
        <v>1.4426852948494708</v>
      </c>
      <c r="H240" s="9">
        <f t="shared" si="72"/>
        <v>49.289877215409163</v>
      </c>
      <c r="I240" s="9">
        <f t="shared" si="73"/>
        <v>0.7110978104360679</v>
      </c>
    </row>
    <row r="241" spans="1:9">
      <c r="A241" s="4" t="s">
        <v>380</v>
      </c>
      <c r="B241" s="4" t="s">
        <v>147</v>
      </c>
      <c r="C241" s="4" t="s">
        <v>153</v>
      </c>
      <c r="D241" s="4">
        <v>66.5833333333333</v>
      </c>
      <c r="E241" s="4">
        <v>26.016666666666602</v>
      </c>
      <c r="F241" s="4">
        <v>50</v>
      </c>
      <c r="G241" s="5">
        <f t="shared" si="71"/>
        <v>1.4426852948494708</v>
      </c>
      <c r="H241" s="9">
        <f t="shared" si="72"/>
        <v>49.289877215409163</v>
      </c>
      <c r="I241" s="9">
        <f t="shared" si="73"/>
        <v>0.7110978104360679</v>
      </c>
    </row>
    <row r="242" spans="1:9">
      <c r="A242" s="4" t="s">
        <v>380</v>
      </c>
      <c r="B242" s="4" t="s">
        <v>147</v>
      </c>
      <c r="C242" s="4" t="s">
        <v>153</v>
      </c>
      <c r="D242" s="4">
        <v>62.516666666666602</v>
      </c>
      <c r="E242" s="4">
        <v>29.383333333333301</v>
      </c>
      <c r="F242" s="4">
        <v>50</v>
      </c>
      <c r="G242" s="5">
        <f t="shared" si="71"/>
        <v>1.4426852948494708</v>
      </c>
      <c r="H242" s="9">
        <f t="shared" si="72"/>
        <v>49.289877215409163</v>
      </c>
      <c r="I242" s="9">
        <f t="shared" si="73"/>
        <v>0.7110978104360679</v>
      </c>
    </row>
    <row r="243" spans="1:9">
      <c r="A243" s="4" t="s">
        <v>381</v>
      </c>
      <c r="B243" s="4" t="s">
        <v>147</v>
      </c>
      <c r="C243" s="4" t="s">
        <v>153</v>
      </c>
      <c r="D243" s="4">
        <v>62.667000000000002</v>
      </c>
      <c r="E243" s="4">
        <v>30.832999999999998</v>
      </c>
      <c r="F243" s="4">
        <v>50</v>
      </c>
      <c r="G243" s="5">
        <f t="shared" si="71"/>
        <v>1.4426852948494708</v>
      </c>
      <c r="H243" s="9">
        <f t="shared" si="72"/>
        <v>49.289877215409163</v>
      </c>
      <c r="I243" s="9">
        <f t="shared" si="73"/>
        <v>0.7110978104360679</v>
      </c>
    </row>
    <row r="244" spans="1:9">
      <c r="A244" s="4" t="s">
        <v>380</v>
      </c>
      <c r="B244" s="4" t="s">
        <v>147</v>
      </c>
      <c r="C244" s="4" t="s">
        <v>153</v>
      </c>
      <c r="D244" s="4">
        <v>62.516666666666602</v>
      </c>
      <c r="E244" s="4">
        <v>29.383333333333301</v>
      </c>
      <c r="F244" s="4">
        <v>50</v>
      </c>
      <c r="G244" s="5">
        <f t="shared" si="71"/>
        <v>1.4426852948494708</v>
      </c>
      <c r="H244" s="9">
        <f t="shared" si="72"/>
        <v>49.289877215409163</v>
      </c>
      <c r="I244" s="9">
        <f t="shared" si="73"/>
        <v>0.7110978104360679</v>
      </c>
    </row>
    <row r="245" spans="1:9">
      <c r="A245" s="4" t="s">
        <v>382</v>
      </c>
      <c r="B245" s="4" t="s">
        <v>139</v>
      </c>
      <c r="C245" s="4" t="s">
        <v>43</v>
      </c>
      <c r="D245" s="4">
        <v>53.683333333333302</v>
      </c>
      <c r="E245" s="4">
        <v>8.8166666666666593</v>
      </c>
      <c r="F245" s="4">
        <v>57</v>
      </c>
      <c r="G245" s="5">
        <f t="shared" ref="G245:G248" si="74">5.55*F245^(-0.36)</f>
        <v>1.2947264940478951</v>
      </c>
      <c r="H245" s="9">
        <f t="shared" si="72"/>
        <v>50.868767777406333</v>
      </c>
      <c r="I245" s="9">
        <f t="shared" si="73"/>
        <v>0.65861141360977837</v>
      </c>
    </row>
    <row r="246" spans="1:9">
      <c r="A246" s="4" t="s">
        <v>382</v>
      </c>
      <c r="B246" s="4" t="s">
        <v>139</v>
      </c>
      <c r="C246" s="4" t="s">
        <v>43</v>
      </c>
      <c r="D246" s="4">
        <v>53.683333333333302</v>
      </c>
      <c r="E246" s="4">
        <v>8.8166666666666593</v>
      </c>
      <c r="F246" s="4">
        <v>57</v>
      </c>
      <c r="G246" s="5">
        <f t="shared" si="74"/>
        <v>1.2947264940478951</v>
      </c>
      <c r="H246" s="9">
        <f t="shared" si="72"/>
        <v>50.868767777406333</v>
      </c>
      <c r="I246" s="9">
        <f t="shared" si="73"/>
        <v>0.65861141360977837</v>
      </c>
    </row>
    <row r="247" spans="1:9">
      <c r="A247" s="4" t="s">
        <v>383</v>
      </c>
      <c r="B247" s="4" t="s">
        <v>147</v>
      </c>
      <c r="C247" s="4" t="s">
        <v>43</v>
      </c>
      <c r="D247" s="4">
        <v>60.03</v>
      </c>
      <c r="E247" s="4">
        <v>17.45</v>
      </c>
      <c r="F247" s="4">
        <v>62</v>
      </c>
      <c r="G247" s="5">
        <f t="shared" si="74"/>
        <v>1.2561224422245096</v>
      </c>
      <c r="H247" s="9">
        <f t="shared" si="72"/>
        <v>51.881969339793358</v>
      </c>
      <c r="I247" s="9">
        <f t="shared" si="73"/>
        <v>0.65170106034518371</v>
      </c>
    </row>
    <row r="248" spans="1:9">
      <c r="A248" s="4" t="s">
        <v>383</v>
      </c>
      <c r="B248" s="4" t="s">
        <v>147</v>
      </c>
      <c r="C248" s="4" t="s">
        <v>43</v>
      </c>
      <c r="D248" s="4">
        <v>60.03</v>
      </c>
      <c r="E248" s="4">
        <v>17.45</v>
      </c>
      <c r="F248" s="4">
        <v>62</v>
      </c>
      <c r="G248" s="5">
        <f t="shared" si="74"/>
        <v>1.2561224422245096</v>
      </c>
      <c r="H248" s="9">
        <f t="shared" si="72"/>
        <v>51.881969339793358</v>
      </c>
      <c r="I248" s="9">
        <f t="shared" si="73"/>
        <v>0.65170106034518371</v>
      </c>
    </row>
    <row r="249" spans="1:9">
      <c r="A249" s="4" t="s">
        <v>383</v>
      </c>
      <c r="B249" s="4" t="s">
        <v>147</v>
      </c>
      <c r="C249" s="4" t="s">
        <v>153</v>
      </c>
      <c r="D249" s="4">
        <v>58.13</v>
      </c>
      <c r="E249" s="4">
        <v>13.54</v>
      </c>
      <c r="F249" s="4">
        <v>80</v>
      </c>
      <c r="G249" s="5">
        <f t="shared" ref="G249:G254" si="75">13.95*F249^(-0.58)</f>
        <v>1.0984543553227601</v>
      </c>
      <c r="H249" s="9">
        <f t="shared" ref="H249:H258" si="76">2.15+12.05*LN(F249)</f>
        <v>54.95342094782027</v>
      </c>
      <c r="I249" s="9">
        <f t="shared" ref="I249:I258" si="77">H249*G249/100</f>
        <v>0.60363824580018177</v>
      </c>
    </row>
    <row r="250" spans="1:9">
      <c r="A250" s="4" t="s">
        <v>383</v>
      </c>
      <c r="B250" s="4" t="s">
        <v>147</v>
      </c>
      <c r="C250" s="4" t="s">
        <v>153</v>
      </c>
      <c r="D250" s="4">
        <v>58.13</v>
      </c>
      <c r="E250" s="4">
        <v>13.54</v>
      </c>
      <c r="F250" s="4">
        <v>80</v>
      </c>
      <c r="G250" s="5">
        <f t="shared" si="75"/>
        <v>1.0984543553227601</v>
      </c>
      <c r="H250" s="9">
        <f t="shared" si="76"/>
        <v>54.95342094782027</v>
      </c>
      <c r="I250" s="9">
        <f t="shared" si="77"/>
        <v>0.60363824580018177</v>
      </c>
    </row>
    <row r="251" spans="1:9">
      <c r="A251" s="4" t="s">
        <v>384</v>
      </c>
      <c r="B251" s="4" t="s">
        <v>139</v>
      </c>
      <c r="C251" s="4" t="s">
        <v>153</v>
      </c>
      <c r="D251" s="4">
        <v>48.35</v>
      </c>
      <c r="E251" s="4">
        <v>11.6833333333333</v>
      </c>
      <c r="F251" s="4">
        <v>100</v>
      </c>
      <c r="G251" s="5">
        <f t="shared" si="75"/>
        <v>0.96510420443191625</v>
      </c>
      <c r="H251" s="9">
        <f t="shared" si="76"/>
        <v>57.642300741156511</v>
      </c>
      <c r="I251" s="9">
        <f t="shared" si="77"/>
        <v>0.55630826798419108</v>
      </c>
    </row>
    <row r="252" spans="1:9">
      <c r="A252" s="4" t="s">
        <v>384</v>
      </c>
      <c r="B252" s="4" t="s">
        <v>139</v>
      </c>
      <c r="C252" s="4" t="s">
        <v>153</v>
      </c>
      <c r="D252" s="4">
        <v>48.35</v>
      </c>
      <c r="E252" s="4">
        <v>11.6833333333333</v>
      </c>
      <c r="F252" s="4">
        <v>100</v>
      </c>
      <c r="G252" s="5">
        <f t="shared" si="75"/>
        <v>0.96510420443191625</v>
      </c>
      <c r="H252" s="9">
        <f t="shared" si="76"/>
        <v>57.642300741156511</v>
      </c>
      <c r="I252" s="9">
        <f t="shared" si="77"/>
        <v>0.55630826798419108</v>
      </c>
    </row>
    <row r="253" spans="1:9">
      <c r="A253" s="4" t="s">
        <v>384</v>
      </c>
      <c r="B253" s="4" t="s">
        <v>139</v>
      </c>
      <c r="C253" s="4" t="s">
        <v>153</v>
      </c>
      <c r="D253" s="4">
        <v>48.35</v>
      </c>
      <c r="E253" s="4">
        <v>11.6833333333333</v>
      </c>
      <c r="F253" s="4">
        <v>100</v>
      </c>
      <c r="G253" s="5">
        <f t="shared" si="75"/>
        <v>0.96510420443191625</v>
      </c>
      <c r="H253" s="9">
        <f t="shared" si="76"/>
        <v>57.642300741156511</v>
      </c>
      <c r="I253" s="9">
        <f t="shared" si="77"/>
        <v>0.55630826798419108</v>
      </c>
    </row>
    <row r="254" spans="1:9">
      <c r="A254" s="4" t="s">
        <v>384</v>
      </c>
      <c r="B254" s="4" t="s">
        <v>139</v>
      </c>
      <c r="C254" s="4" t="s">
        <v>153</v>
      </c>
      <c r="D254" s="4">
        <v>48.35</v>
      </c>
      <c r="E254" s="4">
        <v>11.6833333333333</v>
      </c>
      <c r="F254" s="4">
        <v>100</v>
      </c>
      <c r="G254" s="5">
        <f t="shared" si="75"/>
        <v>0.96510420443191625</v>
      </c>
      <c r="H254" s="9">
        <f t="shared" si="76"/>
        <v>57.642300741156511</v>
      </c>
      <c r="I254" s="9">
        <f t="shared" si="77"/>
        <v>0.55630826798419108</v>
      </c>
    </row>
    <row r="255" spans="1:9">
      <c r="A255" s="4" t="s">
        <v>384</v>
      </c>
      <c r="B255" s="4" t="s">
        <v>139</v>
      </c>
      <c r="C255" s="4" t="s">
        <v>43</v>
      </c>
      <c r="D255" s="4">
        <v>48.35</v>
      </c>
      <c r="E255" s="4">
        <v>11.6833333333333</v>
      </c>
      <c r="F255" s="4">
        <v>100</v>
      </c>
      <c r="G255" s="5">
        <f t="shared" ref="G255:G258" si="78">5.55*F255^(-0.36)</f>
        <v>1.057530698469602</v>
      </c>
      <c r="H255" s="9">
        <f t="shared" si="76"/>
        <v>57.642300741156511</v>
      </c>
      <c r="I255" s="9">
        <f t="shared" si="77"/>
        <v>0.60958502564190109</v>
      </c>
    </row>
    <row r="256" spans="1:9">
      <c r="A256" s="4" t="s">
        <v>384</v>
      </c>
      <c r="B256" s="4" t="s">
        <v>139</v>
      </c>
      <c r="C256" s="4" t="s">
        <v>43</v>
      </c>
      <c r="D256" s="4">
        <v>48.35</v>
      </c>
      <c r="E256" s="4">
        <v>11.6833333333333</v>
      </c>
      <c r="F256" s="4">
        <v>100</v>
      </c>
      <c r="G256" s="5">
        <f t="shared" si="78"/>
        <v>1.057530698469602</v>
      </c>
      <c r="H256" s="9">
        <f t="shared" si="76"/>
        <v>57.642300741156511</v>
      </c>
      <c r="I256" s="9">
        <f t="shared" si="77"/>
        <v>0.60958502564190109</v>
      </c>
    </row>
    <row r="257" spans="1:9">
      <c r="A257" s="4" t="s">
        <v>384</v>
      </c>
      <c r="B257" s="4" t="s">
        <v>139</v>
      </c>
      <c r="C257" s="4" t="s">
        <v>43</v>
      </c>
      <c r="D257" s="4">
        <v>48.35</v>
      </c>
      <c r="E257" s="4">
        <v>11.6833333333333</v>
      </c>
      <c r="F257" s="4">
        <v>100</v>
      </c>
      <c r="G257" s="5">
        <f t="shared" si="78"/>
        <v>1.057530698469602</v>
      </c>
      <c r="H257" s="9">
        <f t="shared" si="76"/>
        <v>57.642300741156511</v>
      </c>
      <c r="I257" s="9">
        <f t="shared" si="77"/>
        <v>0.60958502564190109</v>
      </c>
    </row>
    <row r="258" spans="1:9">
      <c r="A258" s="4" t="s">
        <v>384</v>
      </c>
      <c r="B258" s="4" t="s">
        <v>139</v>
      </c>
      <c r="C258" s="4" t="s">
        <v>43</v>
      </c>
      <c r="D258" s="4">
        <v>48.35</v>
      </c>
      <c r="E258" s="4">
        <v>11.6833333333333</v>
      </c>
      <c r="F258" s="4">
        <v>100</v>
      </c>
      <c r="G258" s="5">
        <f t="shared" si="78"/>
        <v>1.057530698469602</v>
      </c>
      <c r="H258" s="9">
        <f t="shared" si="76"/>
        <v>57.642300741156511</v>
      </c>
      <c r="I258" s="9">
        <f t="shared" si="77"/>
        <v>0.60958502564190109</v>
      </c>
    </row>
    <row r="259" spans="1:9">
      <c r="A259" s="4" t="s">
        <v>385</v>
      </c>
      <c r="B259" s="4" t="s">
        <v>386</v>
      </c>
      <c r="C259" s="4" t="s">
        <v>144</v>
      </c>
      <c r="D259" s="4">
        <v>58.3333333333333</v>
      </c>
      <c r="E259" s="4">
        <v>13.5</v>
      </c>
      <c r="F259" s="4">
        <v>80</v>
      </c>
      <c r="G259" s="5">
        <f t="shared" ref="G259:G265" si="79">5.36*F259^(-0.83)</f>
        <v>0.14112374749517381</v>
      </c>
      <c r="H259" s="9">
        <f t="shared" ref="H259:H268" si="80">2.15+12.05*LN(F259)</f>
        <v>54.95342094782027</v>
      </c>
      <c r="I259" s="9">
        <f t="shared" ref="I259:I268" si="81">H259*G259/100</f>
        <v>7.755232701836183E-2</v>
      </c>
    </row>
    <row r="260" spans="1:9">
      <c r="A260" s="4" t="s">
        <v>387</v>
      </c>
      <c r="B260" s="4" t="s">
        <v>386</v>
      </c>
      <c r="C260" s="4" t="s">
        <v>144</v>
      </c>
      <c r="D260" s="4">
        <v>58.383333333333297</v>
      </c>
      <c r="E260" s="4">
        <v>12.15</v>
      </c>
      <c r="F260" s="4">
        <v>140</v>
      </c>
      <c r="G260" s="5">
        <f t="shared" si="79"/>
        <v>8.8690789336598241E-2</v>
      </c>
      <c r="H260" s="9">
        <f t="shared" si="80"/>
        <v>61.696791192442113</v>
      </c>
      <c r="I260" s="9">
        <f t="shared" si="81"/>
        <v>5.4719371103929736E-2</v>
      </c>
    </row>
    <row r="261" spans="1:9">
      <c r="A261" s="4" t="s">
        <v>387</v>
      </c>
      <c r="B261" s="4" t="s">
        <v>386</v>
      </c>
      <c r="C261" s="4" t="s">
        <v>144</v>
      </c>
      <c r="D261" s="4">
        <v>58.383333333333297</v>
      </c>
      <c r="E261" s="4">
        <v>12.15</v>
      </c>
      <c r="F261" s="4">
        <v>140</v>
      </c>
      <c r="G261" s="5">
        <f t="shared" si="79"/>
        <v>8.8690789336598241E-2</v>
      </c>
      <c r="H261" s="9">
        <f t="shared" si="80"/>
        <v>61.696791192442113</v>
      </c>
      <c r="I261" s="9">
        <f t="shared" si="81"/>
        <v>5.4719371103929736E-2</v>
      </c>
    </row>
    <row r="262" spans="1:9">
      <c r="A262" s="4" t="s">
        <v>387</v>
      </c>
      <c r="B262" s="4" t="s">
        <v>386</v>
      </c>
      <c r="C262" s="4" t="s">
        <v>144</v>
      </c>
      <c r="D262" s="4">
        <v>58.383333333333297</v>
      </c>
      <c r="E262" s="4">
        <v>12.15</v>
      </c>
      <c r="F262" s="4">
        <v>140</v>
      </c>
      <c r="G262" s="5">
        <f t="shared" si="79"/>
        <v>8.8690789336598241E-2</v>
      </c>
      <c r="H262" s="9">
        <f t="shared" si="80"/>
        <v>61.696791192442113</v>
      </c>
      <c r="I262" s="9">
        <f t="shared" si="81"/>
        <v>5.4719371103929736E-2</v>
      </c>
    </row>
    <row r="263" spans="1:9">
      <c r="A263" s="4" t="s">
        <v>387</v>
      </c>
      <c r="B263" s="4" t="s">
        <v>386</v>
      </c>
      <c r="C263" s="4" t="s">
        <v>144</v>
      </c>
      <c r="D263" s="4">
        <v>58.383333333333297</v>
      </c>
      <c r="E263" s="4">
        <v>12.15</v>
      </c>
      <c r="F263" s="4">
        <v>140</v>
      </c>
      <c r="G263" s="5">
        <f t="shared" si="79"/>
        <v>8.8690789336598241E-2</v>
      </c>
      <c r="H263" s="9">
        <f t="shared" si="80"/>
        <v>61.696791192442113</v>
      </c>
      <c r="I263" s="9">
        <f t="shared" si="81"/>
        <v>5.4719371103929736E-2</v>
      </c>
    </row>
    <row r="264" spans="1:9">
      <c r="A264" s="4" t="s">
        <v>387</v>
      </c>
      <c r="B264" s="4" t="s">
        <v>386</v>
      </c>
      <c r="C264" s="4" t="s">
        <v>144</v>
      </c>
      <c r="D264" s="4">
        <v>58.383333333333297</v>
      </c>
      <c r="E264" s="4">
        <v>12.15</v>
      </c>
      <c r="F264" s="4">
        <v>140</v>
      </c>
      <c r="G264" s="5">
        <f t="shared" si="79"/>
        <v>8.8690789336598241E-2</v>
      </c>
      <c r="H264" s="9">
        <f t="shared" si="80"/>
        <v>61.696791192442113</v>
      </c>
      <c r="I264" s="9">
        <f t="shared" si="81"/>
        <v>5.4719371103929736E-2</v>
      </c>
    </row>
    <row r="265" spans="1:9">
      <c r="A265" s="4" t="s">
        <v>387</v>
      </c>
      <c r="B265" s="4" t="s">
        <v>386</v>
      </c>
      <c r="C265" s="4" t="s">
        <v>144</v>
      </c>
      <c r="D265" s="4">
        <v>58.383333333333297</v>
      </c>
      <c r="E265" s="4">
        <v>12.15</v>
      </c>
      <c r="F265" s="4">
        <v>140</v>
      </c>
      <c r="G265" s="5">
        <f t="shared" si="79"/>
        <v>8.8690789336598241E-2</v>
      </c>
      <c r="H265" s="9">
        <f t="shared" si="80"/>
        <v>61.696791192442113</v>
      </c>
      <c r="I265" s="9">
        <f t="shared" si="81"/>
        <v>5.4719371103929736E-2</v>
      </c>
    </row>
    <row r="266" spans="1:9">
      <c r="A266" s="4" t="s">
        <v>388</v>
      </c>
      <c r="B266" s="4" t="s">
        <v>139</v>
      </c>
      <c r="C266" s="4" t="s">
        <v>43</v>
      </c>
      <c r="D266" s="4">
        <v>55.15</v>
      </c>
      <c r="E266" s="4">
        <v>7.5666666666666602</v>
      </c>
      <c r="F266" s="4">
        <v>60</v>
      </c>
      <c r="G266" s="5">
        <f t="shared" ref="G266:G268" si="82">5.55*F266^(-0.36)</f>
        <v>1.2710379947628987</v>
      </c>
      <c r="H266" s="9">
        <f t="shared" si="80"/>
        <v>51.486851974776314</v>
      </c>
      <c r="I266" s="9">
        <f t="shared" si="81"/>
        <v>0.65441745090673875</v>
      </c>
    </row>
    <row r="267" spans="1:9">
      <c r="A267" s="4" t="s">
        <v>388</v>
      </c>
      <c r="B267" s="4" t="s">
        <v>139</v>
      </c>
      <c r="C267" s="4" t="s">
        <v>43</v>
      </c>
      <c r="D267" s="4">
        <v>55.15</v>
      </c>
      <c r="E267" s="4">
        <v>7.5666666666666602</v>
      </c>
      <c r="F267" s="4">
        <v>60</v>
      </c>
      <c r="G267" s="5">
        <f t="shared" si="82"/>
        <v>1.2710379947628987</v>
      </c>
      <c r="H267" s="9">
        <f t="shared" si="80"/>
        <v>51.486851974776314</v>
      </c>
      <c r="I267" s="9">
        <f t="shared" si="81"/>
        <v>0.65441745090673875</v>
      </c>
    </row>
    <row r="268" spans="1:9">
      <c r="A268" s="4" t="s">
        <v>388</v>
      </c>
      <c r="B268" s="4" t="s">
        <v>139</v>
      </c>
      <c r="C268" s="4" t="s">
        <v>43</v>
      </c>
      <c r="D268" s="4">
        <v>53.65</v>
      </c>
      <c r="E268" s="4">
        <v>7.93333333333333</v>
      </c>
      <c r="F268" s="4">
        <v>60</v>
      </c>
      <c r="G268" s="5">
        <f t="shared" si="82"/>
        <v>1.2710379947628987</v>
      </c>
      <c r="H268" s="9">
        <f t="shared" si="80"/>
        <v>51.486851974776314</v>
      </c>
      <c r="I268" s="9">
        <f t="shared" si="81"/>
        <v>0.65441745090673875</v>
      </c>
    </row>
    <row r="269" spans="1:9">
      <c r="A269" s="4" t="s">
        <v>389</v>
      </c>
      <c r="B269" s="4" t="s">
        <v>139</v>
      </c>
      <c r="C269" s="4" t="s">
        <v>153</v>
      </c>
      <c r="D269" s="4">
        <v>59.351388888888799</v>
      </c>
      <c r="E269" s="4">
        <v>27.106388888888802</v>
      </c>
      <c r="F269" s="4">
        <v>10</v>
      </c>
      <c r="G269" s="5">
        <f t="shared" ref="G269:G274" si="83">13.95*F269^(-0.58)</f>
        <v>3.6692238486940578</v>
      </c>
      <c r="H269" s="9">
        <f t="shared" ref="H269:H279" si="84">2.15+12.05*LN(F269)</f>
        <v>29.896150370578255</v>
      </c>
      <c r="I269" s="9">
        <f t="shared" ref="I269:I279" si="85">H269*G269/100</f>
        <v>1.0969566792386942</v>
      </c>
    </row>
    <row r="270" spans="1:9">
      <c r="A270" s="4" t="s">
        <v>389</v>
      </c>
      <c r="B270" s="4" t="s">
        <v>139</v>
      </c>
      <c r="C270" s="4" t="s">
        <v>153</v>
      </c>
      <c r="D270" s="4">
        <v>59.351388888888799</v>
      </c>
      <c r="E270" s="4">
        <v>27.106388888888802</v>
      </c>
      <c r="F270" s="4">
        <v>25</v>
      </c>
      <c r="G270" s="5">
        <f t="shared" si="83"/>
        <v>2.1565970290224055</v>
      </c>
      <c r="H270" s="9">
        <f t="shared" si="84"/>
        <v>40.937453689661815</v>
      </c>
      <c r="I270" s="9">
        <f t="shared" si="85"/>
        <v>0.88285591002866981</v>
      </c>
    </row>
    <row r="271" spans="1:9">
      <c r="A271" s="4" t="s">
        <v>389</v>
      </c>
      <c r="B271" s="4" t="s">
        <v>139</v>
      </c>
      <c r="C271" s="4" t="s">
        <v>153</v>
      </c>
      <c r="D271" s="4">
        <v>59.141666666666602</v>
      </c>
      <c r="E271" s="4">
        <v>27.668055555555501</v>
      </c>
      <c r="F271" s="4">
        <v>20</v>
      </c>
      <c r="G271" s="5">
        <f t="shared" si="83"/>
        <v>2.4545778459230645</v>
      </c>
      <c r="H271" s="9">
        <f t="shared" si="84"/>
        <v>38.248573896325588</v>
      </c>
      <c r="I271" s="9">
        <f t="shared" si="85"/>
        <v>0.93884102124072011</v>
      </c>
    </row>
    <row r="272" spans="1:9">
      <c r="A272" s="4" t="s">
        <v>390</v>
      </c>
      <c r="B272" s="4" t="s">
        <v>139</v>
      </c>
      <c r="C272" s="4" t="s">
        <v>153</v>
      </c>
      <c r="D272" s="4">
        <v>48.7</v>
      </c>
      <c r="E272" s="4">
        <v>11.1833333333333</v>
      </c>
      <c r="F272" s="4">
        <v>200</v>
      </c>
      <c r="G272" s="5">
        <f t="shared" si="83"/>
        <v>0.64561975417469519</v>
      </c>
      <c r="H272" s="9">
        <f t="shared" si="84"/>
        <v>65.994724266903845</v>
      </c>
      <c r="I272" s="9">
        <f t="shared" si="85"/>
        <v>0.42607497658025251</v>
      </c>
    </row>
    <row r="273" spans="1:9">
      <c r="A273" s="4" t="s">
        <v>391</v>
      </c>
      <c r="B273" s="4" t="s">
        <v>139</v>
      </c>
      <c r="C273" s="4" t="s">
        <v>153</v>
      </c>
      <c r="D273" s="4">
        <v>47.3333333333333</v>
      </c>
      <c r="E273" s="4">
        <v>12.4166666666666</v>
      </c>
      <c r="F273" s="4">
        <v>50</v>
      </c>
      <c r="G273" s="5">
        <f t="shared" si="83"/>
        <v>1.4426852948494708</v>
      </c>
      <c r="H273" s="9">
        <f t="shared" si="84"/>
        <v>49.289877215409163</v>
      </c>
      <c r="I273" s="9">
        <f t="shared" si="85"/>
        <v>0.7110978104360679</v>
      </c>
    </row>
    <row r="274" spans="1:9">
      <c r="A274" s="4" t="s">
        <v>391</v>
      </c>
      <c r="B274" s="4" t="s">
        <v>139</v>
      </c>
      <c r="C274" s="4" t="s">
        <v>153</v>
      </c>
      <c r="D274" s="4">
        <v>47.3333333333333</v>
      </c>
      <c r="E274" s="4">
        <v>12.4166666666666</v>
      </c>
      <c r="F274" s="4">
        <v>50</v>
      </c>
      <c r="G274" s="5">
        <f t="shared" si="83"/>
        <v>1.4426852948494708</v>
      </c>
      <c r="H274" s="9">
        <f t="shared" si="84"/>
        <v>49.289877215409163</v>
      </c>
      <c r="I274" s="9">
        <f t="shared" si="85"/>
        <v>0.7110978104360679</v>
      </c>
    </row>
    <row r="275" spans="1:9">
      <c r="A275" s="4" t="s">
        <v>392</v>
      </c>
      <c r="B275" s="4" t="s">
        <v>139</v>
      </c>
      <c r="C275" s="4" t="s">
        <v>144</v>
      </c>
      <c r="D275" s="4">
        <v>55.1666666666666</v>
      </c>
      <c r="E275" s="4">
        <v>-2.0499999999999998</v>
      </c>
      <c r="F275" s="4">
        <v>20</v>
      </c>
      <c r="G275" s="5">
        <f t="shared" ref="G275:G277" si="86">5.36*F275^(-0.83)</f>
        <v>0.44597436242465244</v>
      </c>
      <c r="H275" s="9">
        <f t="shared" si="84"/>
        <v>38.248573896325588</v>
      </c>
      <c r="I275" s="9">
        <f t="shared" si="85"/>
        <v>0.17057883357066006</v>
      </c>
    </row>
    <row r="276" spans="1:9">
      <c r="A276" s="4" t="s">
        <v>392</v>
      </c>
      <c r="B276" s="4" t="s">
        <v>139</v>
      </c>
      <c r="C276" s="4" t="s">
        <v>144</v>
      </c>
      <c r="D276" s="4">
        <v>55.1666666666666</v>
      </c>
      <c r="E276" s="4">
        <v>-2.0499999999999998</v>
      </c>
      <c r="F276" s="4">
        <v>30</v>
      </c>
      <c r="G276" s="5">
        <f t="shared" si="86"/>
        <v>0.31853279198693923</v>
      </c>
      <c r="H276" s="9">
        <f t="shared" si="84"/>
        <v>43.134428449028974</v>
      </c>
      <c r="I276" s="9">
        <f t="shared" si="85"/>
        <v>0.13739729924630059</v>
      </c>
    </row>
    <row r="277" spans="1:9">
      <c r="A277" s="4" t="s">
        <v>392</v>
      </c>
      <c r="B277" s="4" t="s">
        <v>139</v>
      </c>
      <c r="C277" s="4" t="s">
        <v>144</v>
      </c>
      <c r="D277" s="4">
        <v>55.1666666666666</v>
      </c>
      <c r="E277" s="4">
        <v>-2.0499999999999998</v>
      </c>
      <c r="F277" s="4">
        <v>1.5</v>
      </c>
      <c r="G277" s="5">
        <f t="shared" si="86"/>
        <v>3.8283271616055075</v>
      </c>
      <c r="H277" s="9">
        <f t="shared" si="84"/>
        <v>7.0358545527033804</v>
      </c>
      <c r="I277" s="9">
        <f t="shared" si="85"/>
        <v>0.26935553089220116</v>
      </c>
    </row>
    <row r="278" spans="1:9">
      <c r="A278" s="4" t="s">
        <v>393</v>
      </c>
      <c r="B278" s="4" t="s">
        <v>139</v>
      </c>
      <c r="C278" s="4" t="s">
        <v>43</v>
      </c>
      <c r="D278" s="4">
        <v>45.966666666666598</v>
      </c>
      <c r="E278" s="4">
        <v>14.466666666666599</v>
      </c>
      <c r="F278" s="4">
        <v>100</v>
      </c>
      <c r="G278" s="5">
        <f t="shared" ref="G278:G279" si="87">5.55*F278^(-0.36)</f>
        <v>1.057530698469602</v>
      </c>
      <c r="H278" s="9">
        <f t="shared" si="84"/>
        <v>57.642300741156511</v>
      </c>
      <c r="I278" s="9">
        <f t="shared" si="85"/>
        <v>0.60958502564190109</v>
      </c>
    </row>
    <row r="279" spans="1:9">
      <c r="A279" s="4" t="s">
        <v>393</v>
      </c>
      <c r="B279" s="4" t="s">
        <v>139</v>
      </c>
      <c r="C279" s="4" t="s">
        <v>43</v>
      </c>
      <c r="D279" s="4">
        <v>45.966666666666598</v>
      </c>
      <c r="E279" s="4">
        <v>14.466666666666599</v>
      </c>
      <c r="F279" s="4">
        <v>100</v>
      </c>
      <c r="G279" s="5">
        <f t="shared" si="87"/>
        <v>1.057530698469602</v>
      </c>
      <c r="H279" s="9">
        <f t="shared" si="84"/>
        <v>57.642300741156511</v>
      </c>
      <c r="I279" s="9">
        <f t="shared" si="85"/>
        <v>0.60958502564190109</v>
      </c>
    </row>
    <row r="280" spans="1:9">
      <c r="A280" s="4" t="s">
        <v>393</v>
      </c>
      <c r="B280" s="4" t="s">
        <v>139</v>
      </c>
      <c r="C280" s="4" t="s">
        <v>144</v>
      </c>
      <c r="D280" s="4">
        <v>45.966666666666598</v>
      </c>
      <c r="E280" s="4">
        <v>14.466666666666599</v>
      </c>
      <c r="F280" s="4">
        <v>100</v>
      </c>
      <c r="G280" s="5">
        <f>5.36*F280^(-0.83)</f>
        <v>0.11726402304369601</v>
      </c>
      <c r="H280" s="9">
        <f>2.15+12.05*LN(F280)</f>
        <v>57.642300741156511</v>
      </c>
      <c r="I280" s="9">
        <f>H280*G280/100</f>
        <v>6.7593680824026323E-2</v>
      </c>
    </row>
    <row r="281" spans="1:9">
      <c r="A281" s="4" t="s">
        <v>394</v>
      </c>
      <c r="B281" s="4" t="s">
        <v>147</v>
      </c>
      <c r="C281" s="4" t="s">
        <v>153</v>
      </c>
      <c r="D281" s="4">
        <v>62.5</v>
      </c>
      <c r="E281" s="4">
        <v>30.5</v>
      </c>
      <c r="F281" s="4">
        <v>30</v>
      </c>
      <c r="G281" s="5">
        <f>13.95*F281^(-0.58)</f>
        <v>1.9401882935636476</v>
      </c>
      <c r="H281" s="9">
        <f>2.15+12.05*LN(F281)</f>
        <v>43.134428449028974</v>
      </c>
      <c r="I281" s="9">
        <f>H281*G281/100</f>
        <v>0.83688913126364783</v>
      </c>
    </row>
    <row r="282" spans="1:9">
      <c r="A282" s="4" t="s">
        <v>395</v>
      </c>
      <c r="B282" s="4" t="s">
        <v>139</v>
      </c>
      <c r="C282" s="4" t="s">
        <v>144</v>
      </c>
      <c r="D282" s="4">
        <v>58.383333333333297</v>
      </c>
      <c r="E282" s="4">
        <v>12.15</v>
      </c>
      <c r="F282" s="4">
        <v>130</v>
      </c>
      <c r="G282" s="5">
        <f t="shared" ref="G282:G284" si="88">5.36*F282^(-0.83)</f>
        <v>9.4317397177194756E-2</v>
      </c>
      <c r="H282" s="9">
        <f t="shared" ref="H282:H284" si="89">2.15+12.05*LN(F282)</f>
        <v>60.803790127989771</v>
      </c>
      <c r="I282" s="9">
        <f t="shared" ref="I282:I284" si="90">H282*G282/100</f>
        <v>5.7348552233804043E-2</v>
      </c>
    </row>
    <row r="283" spans="1:9">
      <c r="A283" s="4" t="s">
        <v>395</v>
      </c>
      <c r="B283" s="4" t="s">
        <v>139</v>
      </c>
      <c r="C283" s="4" t="s">
        <v>144</v>
      </c>
      <c r="D283" s="4">
        <v>58.383333333333297</v>
      </c>
      <c r="E283" s="4">
        <v>12.15</v>
      </c>
      <c r="F283" s="4">
        <v>130</v>
      </c>
      <c r="G283" s="5">
        <f t="shared" si="88"/>
        <v>9.4317397177194756E-2</v>
      </c>
      <c r="H283" s="9">
        <f t="shared" si="89"/>
        <v>60.803790127989771</v>
      </c>
      <c r="I283" s="9">
        <f t="shared" si="90"/>
        <v>5.7348552233804043E-2</v>
      </c>
    </row>
    <row r="284" spans="1:9">
      <c r="A284" s="4" t="s">
        <v>395</v>
      </c>
      <c r="B284" s="4" t="s">
        <v>139</v>
      </c>
      <c r="C284" s="4" t="s">
        <v>144</v>
      </c>
      <c r="D284" s="4">
        <v>58.383333333333297</v>
      </c>
      <c r="E284" s="4">
        <v>12.15</v>
      </c>
      <c r="F284" s="4">
        <v>130</v>
      </c>
      <c r="G284" s="5">
        <f t="shared" si="88"/>
        <v>9.4317397177194756E-2</v>
      </c>
      <c r="H284" s="9">
        <f t="shared" si="89"/>
        <v>60.803790127989771</v>
      </c>
      <c r="I284" s="9">
        <f t="shared" si="90"/>
        <v>5.7348552233804043E-2</v>
      </c>
    </row>
    <row r="285" spans="1:9">
      <c r="A285" s="4" t="s">
        <v>396</v>
      </c>
      <c r="B285" s="4" t="s">
        <v>139</v>
      </c>
      <c r="C285" s="4" t="s">
        <v>153</v>
      </c>
      <c r="D285" s="4">
        <v>67.283333333333303</v>
      </c>
      <c r="E285" s="4">
        <v>14.466666666666599</v>
      </c>
      <c r="F285" s="4">
        <v>85</v>
      </c>
      <c r="G285" s="5">
        <f t="shared" ref="G285:G287" si="91">13.95*F285^(-0.58)</f>
        <v>1.0605013621923296</v>
      </c>
      <c r="H285" s="9">
        <f t="shared" ref="H285:H291" si="92">2.15+12.05*LN(F285)</f>
        <v>55.683947640708318</v>
      </c>
      <c r="I285" s="9">
        <f t="shared" ref="I285:I291" si="93">H285*G285/100</f>
        <v>0.59052902325217527</v>
      </c>
    </row>
    <row r="286" spans="1:9">
      <c r="A286" s="4" t="s">
        <v>396</v>
      </c>
      <c r="B286" s="4" t="s">
        <v>139</v>
      </c>
      <c r="C286" s="4" t="s">
        <v>153</v>
      </c>
      <c r="D286" s="4">
        <v>67.283333333333303</v>
      </c>
      <c r="E286" s="4">
        <v>14.466666666666599</v>
      </c>
      <c r="F286" s="4">
        <v>50</v>
      </c>
      <c r="G286" s="5">
        <f t="shared" si="91"/>
        <v>1.4426852948494708</v>
      </c>
      <c r="H286" s="9">
        <f t="shared" si="92"/>
        <v>49.289877215409163</v>
      </c>
      <c r="I286" s="9">
        <f t="shared" si="93"/>
        <v>0.7110978104360679</v>
      </c>
    </row>
    <row r="287" spans="1:9">
      <c r="A287" s="4" t="s">
        <v>396</v>
      </c>
      <c r="B287" s="4" t="s">
        <v>139</v>
      </c>
      <c r="C287" s="4" t="s">
        <v>153</v>
      </c>
      <c r="D287" s="4">
        <v>67.283333333333303</v>
      </c>
      <c r="E287" s="4">
        <v>14.466666666666599</v>
      </c>
      <c r="F287" s="4">
        <v>15</v>
      </c>
      <c r="G287" s="5">
        <f t="shared" si="91"/>
        <v>2.9002890128439227</v>
      </c>
      <c r="H287" s="9">
        <f t="shared" si="92"/>
        <v>34.782004923281633</v>
      </c>
      <c r="I287" s="9">
        <f t="shared" si="93"/>
        <v>1.0087786672367693</v>
      </c>
    </row>
    <row r="288" spans="1:9">
      <c r="A288" s="4" t="s">
        <v>397</v>
      </c>
      <c r="B288" s="4" t="s">
        <v>139</v>
      </c>
      <c r="C288" s="4" t="s">
        <v>43</v>
      </c>
      <c r="D288" s="4">
        <v>52.133333333333297</v>
      </c>
      <c r="E288" s="4">
        <v>4.8</v>
      </c>
      <c r="F288" s="4">
        <v>40</v>
      </c>
      <c r="G288" s="5">
        <f t="shared" ref="G288:G291" si="94">5.55*F288^(-0.36)</f>
        <v>1.4707924310360905</v>
      </c>
      <c r="H288" s="9">
        <f t="shared" si="92"/>
        <v>46.600997422072936</v>
      </c>
      <c r="I288" s="9">
        <f t="shared" si="93"/>
        <v>0.68540394287117234</v>
      </c>
    </row>
    <row r="289" spans="1:9">
      <c r="A289" s="4" t="s">
        <v>397</v>
      </c>
      <c r="B289" s="4" t="s">
        <v>139</v>
      </c>
      <c r="C289" s="4" t="s">
        <v>43</v>
      </c>
      <c r="D289" s="4">
        <v>52.133333333333297</v>
      </c>
      <c r="E289" s="4">
        <v>4.8</v>
      </c>
      <c r="F289" s="4">
        <v>40</v>
      </c>
      <c r="G289" s="5">
        <f t="shared" si="94"/>
        <v>1.4707924310360905</v>
      </c>
      <c r="H289" s="9">
        <f t="shared" si="92"/>
        <v>46.600997422072936</v>
      </c>
      <c r="I289" s="9">
        <f t="shared" si="93"/>
        <v>0.68540394287117234</v>
      </c>
    </row>
    <row r="290" spans="1:9">
      <c r="A290" s="4" t="s">
        <v>397</v>
      </c>
      <c r="B290" s="4" t="s">
        <v>139</v>
      </c>
      <c r="C290" s="4" t="s">
        <v>43</v>
      </c>
      <c r="D290" s="4">
        <v>52.133333333333297</v>
      </c>
      <c r="E290" s="4">
        <v>4.8</v>
      </c>
      <c r="F290" s="4">
        <v>40</v>
      </c>
      <c r="G290" s="5">
        <f t="shared" si="94"/>
        <v>1.4707924310360905</v>
      </c>
      <c r="H290" s="9">
        <f t="shared" si="92"/>
        <v>46.600997422072936</v>
      </c>
      <c r="I290" s="9">
        <f t="shared" si="93"/>
        <v>0.68540394287117234</v>
      </c>
    </row>
    <row r="291" spans="1:9">
      <c r="A291" s="4" t="s">
        <v>397</v>
      </c>
      <c r="B291" s="4" t="s">
        <v>139</v>
      </c>
      <c r="C291" s="4" t="s">
        <v>43</v>
      </c>
      <c r="D291" s="4">
        <v>52.133333333333297</v>
      </c>
      <c r="E291" s="4">
        <v>4.8</v>
      </c>
      <c r="F291" s="4">
        <v>40</v>
      </c>
      <c r="G291" s="5">
        <f t="shared" si="94"/>
        <v>1.4707924310360905</v>
      </c>
      <c r="H291" s="9">
        <f t="shared" si="92"/>
        <v>46.600997422072936</v>
      </c>
      <c r="I291" s="9">
        <f t="shared" si="93"/>
        <v>0.68540394287117234</v>
      </c>
    </row>
    <row r="292" spans="1:9">
      <c r="A292" s="4" t="s">
        <v>398</v>
      </c>
      <c r="B292" s="4" t="s">
        <v>147</v>
      </c>
      <c r="C292" s="4" t="s">
        <v>144</v>
      </c>
      <c r="D292" s="4">
        <v>63.9</v>
      </c>
      <c r="E292" s="4">
        <v>23.933333333333302</v>
      </c>
      <c r="F292" s="4">
        <v>52</v>
      </c>
      <c r="G292" s="5">
        <f t="shared" ref="G292:G293" si="95">5.36*F292^(-0.83)</f>
        <v>0.20178181051186686</v>
      </c>
      <c r="H292" s="9">
        <f t="shared" ref="H292:H293" si="96">2.15+12.05*LN(F292)</f>
        <v>49.762486808906203</v>
      </c>
      <c r="I292" s="9">
        <f t="shared" ref="I292:I293" si="97">H292*G292/100</f>
        <v>0.10041164683873985</v>
      </c>
    </row>
    <row r="293" spans="1:9">
      <c r="A293" s="4" t="s">
        <v>398</v>
      </c>
      <c r="B293" s="4" t="s">
        <v>147</v>
      </c>
      <c r="C293" s="4" t="s">
        <v>144</v>
      </c>
      <c r="D293" s="4">
        <v>63.866666666666603</v>
      </c>
      <c r="E293" s="4">
        <v>23.733333333333299</v>
      </c>
      <c r="F293" s="4">
        <v>43</v>
      </c>
      <c r="G293" s="5">
        <f t="shared" si="95"/>
        <v>0.23625769990641202</v>
      </c>
      <c r="H293" s="9">
        <f t="shared" si="96"/>
        <v>47.472461394107427</v>
      </c>
      <c r="I293" s="9">
        <f t="shared" si="97"/>
        <v>0.11215734537867762</v>
      </c>
    </row>
    <row r="294" spans="1:9">
      <c r="A294" s="4" t="s">
        <v>398</v>
      </c>
      <c r="B294" s="4" t="s">
        <v>147</v>
      </c>
      <c r="C294" s="4" t="s">
        <v>153</v>
      </c>
      <c r="D294" s="4">
        <v>63.9</v>
      </c>
      <c r="E294" s="4">
        <v>23.933333333333302</v>
      </c>
      <c r="F294" s="4">
        <v>80</v>
      </c>
      <c r="G294" s="5">
        <f t="shared" ref="G294:G296" si="98">13.95*F294^(-0.58)</f>
        <v>1.0984543553227601</v>
      </c>
      <c r="H294" s="9">
        <f t="shared" ref="H294:H311" si="99">2.15+12.05*LN(F294)</f>
        <v>54.95342094782027</v>
      </c>
      <c r="I294" s="9">
        <f t="shared" ref="I294:I311" si="100">H294*G294/100</f>
        <v>0.60363824580018177</v>
      </c>
    </row>
    <row r="295" spans="1:9">
      <c r="A295" s="4" t="s">
        <v>398</v>
      </c>
      <c r="B295" s="4" t="s">
        <v>147</v>
      </c>
      <c r="C295" s="4" t="s">
        <v>153</v>
      </c>
      <c r="D295" s="4">
        <v>63.566666666666599</v>
      </c>
      <c r="E295" s="4">
        <v>21.766666666666602</v>
      </c>
      <c r="F295" s="4">
        <v>55</v>
      </c>
      <c r="G295" s="5">
        <f t="shared" si="98"/>
        <v>1.3650980544687106</v>
      </c>
      <c r="H295" s="9">
        <f t="shared" si="99"/>
        <v>50.438364882051282</v>
      </c>
      <c r="I295" s="9">
        <f t="shared" si="100"/>
        <v>0.68853313771071145</v>
      </c>
    </row>
    <row r="296" spans="1:9">
      <c r="A296" s="4" t="s">
        <v>398</v>
      </c>
      <c r="B296" s="4" t="s">
        <v>147</v>
      </c>
      <c r="C296" s="4" t="s">
        <v>153</v>
      </c>
      <c r="D296" s="4">
        <v>60.9</v>
      </c>
      <c r="E296" s="4">
        <v>23.516666666666602</v>
      </c>
      <c r="F296" s="4">
        <v>150</v>
      </c>
      <c r="G296" s="5">
        <f t="shared" si="98"/>
        <v>0.76285373577292237</v>
      </c>
      <c r="H296" s="9">
        <f t="shared" si="99"/>
        <v>62.528155293859882</v>
      </c>
      <c r="I296" s="9">
        <f t="shared" si="100"/>
        <v>0.47699836856910444</v>
      </c>
    </row>
    <row r="297" spans="1:9">
      <c r="A297" s="4" t="s">
        <v>398</v>
      </c>
      <c r="B297" s="4" t="s">
        <v>147</v>
      </c>
      <c r="C297" s="4" t="s">
        <v>144</v>
      </c>
      <c r="D297" s="4">
        <v>64.099999999999994</v>
      </c>
      <c r="E297" s="4">
        <v>24.35</v>
      </c>
      <c r="F297" s="4">
        <v>80</v>
      </c>
      <c r="G297" s="5">
        <f t="shared" ref="G297:G311" si="101">5.36*F297^(-0.83)</f>
        <v>0.14112374749517381</v>
      </c>
      <c r="H297" s="9">
        <f t="shared" si="99"/>
        <v>54.95342094782027</v>
      </c>
      <c r="I297" s="9">
        <f t="shared" si="100"/>
        <v>7.755232701836183E-2</v>
      </c>
    </row>
    <row r="298" spans="1:9">
      <c r="A298" s="4" t="s">
        <v>398</v>
      </c>
      <c r="B298" s="4" t="s">
        <v>147</v>
      </c>
      <c r="C298" s="4" t="s">
        <v>144</v>
      </c>
      <c r="D298" s="4">
        <v>64.099999999999994</v>
      </c>
      <c r="E298" s="4">
        <v>24.35</v>
      </c>
      <c r="F298" s="4">
        <v>80</v>
      </c>
      <c r="G298" s="5">
        <f t="shared" si="101"/>
        <v>0.14112374749517381</v>
      </c>
      <c r="H298" s="9">
        <f t="shared" si="99"/>
        <v>54.95342094782027</v>
      </c>
      <c r="I298" s="9">
        <f t="shared" si="100"/>
        <v>7.755232701836183E-2</v>
      </c>
    </row>
    <row r="299" spans="1:9">
      <c r="A299" s="4" t="s">
        <v>398</v>
      </c>
      <c r="B299" s="4" t="s">
        <v>139</v>
      </c>
      <c r="C299" s="4" t="s">
        <v>144</v>
      </c>
      <c r="D299" s="4">
        <v>58.383333333333297</v>
      </c>
      <c r="E299" s="4">
        <v>12.15</v>
      </c>
      <c r="F299" s="4">
        <v>140</v>
      </c>
      <c r="G299" s="5">
        <f t="shared" si="101"/>
        <v>8.8690789336598241E-2</v>
      </c>
      <c r="H299" s="9">
        <f t="shared" si="99"/>
        <v>61.696791192442113</v>
      </c>
      <c r="I299" s="9">
        <f t="shared" si="100"/>
        <v>5.4719371103929736E-2</v>
      </c>
    </row>
    <row r="300" spans="1:9">
      <c r="A300" s="4" t="s">
        <v>399</v>
      </c>
      <c r="B300" s="4" t="s">
        <v>147</v>
      </c>
      <c r="C300" s="4" t="s">
        <v>144</v>
      </c>
      <c r="D300" s="4">
        <v>65.962800000000001</v>
      </c>
      <c r="E300" s="4">
        <v>24.493300000000001</v>
      </c>
      <c r="F300" s="4">
        <v>70</v>
      </c>
      <c r="G300" s="5">
        <f t="shared" si="101"/>
        <v>0.15766431797744274</v>
      </c>
      <c r="H300" s="9">
        <f t="shared" si="99"/>
        <v>53.344367666694779</v>
      </c>
      <c r="I300" s="9">
        <f t="shared" si="100"/>
        <v>8.4105033461073814E-2</v>
      </c>
    </row>
    <row r="301" spans="1:9">
      <c r="A301" s="4" t="s">
        <v>399</v>
      </c>
      <c r="B301" s="4" t="s">
        <v>147</v>
      </c>
      <c r="C301" s="4" t="s">
        <v>144</v>
      </c>
      <c r="D301" s="4">
        <v>65.962800000000001</v>
      </c>
      <c r="E301" s="4">
        <v>24.493300000000001</v>
      </c>
      <c r="F301" s="4">
        <v>70</v>
      </c>
      <c r="G301" s="5">
        <f t="shared" si="101"/>
        <v>0.15766431797744274</v>
      </c>
      <c r="H301" s="9">
        <f t="shared" si="99"/>
        <v>53.344367666694779</v>
      </c>
      <c r="I301" s="9">
        <f t="shared" si="100"/>
        <v>8.4105033461073814E-2</v>
      </c>
    </row>
    <row r="302" spans="1:9">
      <c r="A302" s="4" t="s">
        <v>399</v>
      </c>
      <c r="B302" s="4" t="s">
        <v>147</v>
      </c>
      <c r="C302" s="4" t="s">
        <v>144</v>
      </c>
      <c r="D302" s="4">
        <v>64.788780000000003</v>
      </c>
      <c r="E302" s="4">
        <v>26.499099999999999</v>
      </c>
      <c r="F302" s="4">
        <v>40</v>
      </c>
      <c r="G302" s="5">
        <f t="shared" si="101"/>
        <v>0.25087362019976867</v>
      </c>
      <c r="H302" s="9">
        <f t="shared" si="99"/>
        <v>46.600997422072936</v>
      </c>
      <c r="I302" s="9">
        <f t="shared" si="100"/>
        <v>0.11690960928195525</v>
      </c>
    </row>
    <row r="303" spans="1:9">
      <c r="A303" s="4" t="s">
        <v>399</v>
      </c>
      <c r="B303" s="4" t="s">
        <v>147</v>
      </c>
      <c r="C303" s="4" t="s">
        <v>144</v>
      </c>
      <c r="D303" s="4">
        <v>64.788780000000003</v>
      </c>
      <c r="E303" s="4">
        <v>26.499099999999999</v>
      </c>
      <c r="F303" s="4">
        <v>40</v>
      </c>
      <c r="G303" s="5">
        <f t="shared" si="101"/>
        <v>0.25087362019976867</v>
      </c>
      <c r="H303" s="9">
        <f t="shared" si="99"/>
        <v>46.600997422072936</v>
      </c>
      <c r="I303" s="9">
        <f t="shared" si="100"/>
        <v>0.11690960928195525</v>
      </c>
    </row>
    <row r="304" spans="1:9">
      <c r="A304" s="4" t="s">
        <v>399</v>
      </c>
      <c r="B304" s="4" t="s">
        <v>147</v>
      </c>
      <c r="C304" s="4" t="s">
        <v>144</v>
      </c>
      <c r="D304" s="4">
        <v>64.492900000000006</v>
      </c>
      <c r="E304" s="4">
        <v>26.306000000000001</v>
      </c>
      <c r="F304" s="4">
        <v>55</v>
      </c>
      <c r="G304" s="5">
        <f t="shared" si="101"/>
        <v>0.19260331485901197</v>
      </c>
      <c r="H304" s="9">
        <f t="shared" si="99"/>
        <v>50.438364882051282</v>
      </c>
      <c r="I304" s="9">
        <f t="shared" si="100"/>
        <v>9.7145962723514556E-2</v>
      </c>
    </row>
    <row r="305" spans="1:9">
      <c r="A305" s="4" t="s">
        <v>399</v>
      </c>
      <c r="B305" s="4" t="s">
        <v>147</v>
      </c>
      <c r="C305" s="4" t="s">
        <v>144</v>
      </c>
      <c r="D305" s="4">
        <v>64.492900000000006</v>
      </c>
      <c r="E305" s="4">
        <v>26.306000000000001</v>
      </c>
      <c r="F305" s="4">
        <v>55</v>
      </c>
      <c r="G305" s="5">
        <f t="shared" si="101"/>
        <v>0.19260331485901197</v>
      </c>
      <c r="H305" s="9">
        <f t="shared" si="99"/>
        <v>50.438364882051282</v>
      </c>
      <c r="I305" s="9">
        <f t="shared" si="100"/>
        <v>9.7145962723514556E-2</v>
      </c>
    </row>
    <row r="306" spans="1:9">
      <c r="A306" s="4" t="s">
        <v>399</v>
      </c>
      <c r="B306" s="4" t="s">
        <v>147</v>
      </c>
      <c r="C306" s="4" t="s">
        <v>144</v>
      </c>
      <c r="D306" s="4">
        <v>64.882800000000003</v>
      </c>
      <c r="E306" s="4">
        <v>26.100999999999999</v>
      </c>
      <c r="F306" s="4">
        <v>70</v>
      </c>
      <c r="G306" s="5">
        <f t="shared" si="101"/>
        <v>0.15766431797744274</v>
      </c>
      <c r="H306" s="9">
        <f t="shared" si="99"/>
        <v>53.344367666694779</v>
      </c>
      <c r="I306" s="9">
        <f t="shared" si="100"/>
        <v>8.4105033461073814E-2</v>
      </c>
    </row>
    <row r="307" spans="1:9">
      <c r="A307" s="4" t="s">
        <v>399</v>
      </c>
      <c r="B307" s="4" t="s">
        <v>147</v>
      </c>
      <c r="C307" s="4" t="s">
        <v>144</v>
      </c>
      <c r="D307" s="4">
        <v>64.882800000000003</v>
      </c>
      <c r="E307" s="4">
        <v>26.100999999999999</v>
      </c>
      <c r="F307" s="4">
        <v>70</v>
      </c>
      <c r="G307" s="5">
        <f t="shared" si="101"/>
        <v>0.15766431797744274</v>
      </c>
      <c r="H307" s="9">
        <f t="shared" si="99"/>
        <v>53.344367666694779</v>
      </c>
      <c r="I307" s="9">
        <f t="shared" si="100"/>
        <v>8.4105033461073814E-2</v>
      </c>
    </row>
    <row r="308" spans="1:9">
      <c r="A308" s="4" t="s">
        <v>399</v>
      </c>
      <c r="B308" s="4" t="s">
        <v>147</v>
      </c>
      <c r="C308" s="4" t="s">
        <v>144</v>
      </c>
      <c r="D308" s="4">
        <v>64.847999999999999</v>
      </c>
      <c r="E308" s="4">
        <v>26.004999999999999</v>
      </c>
      <c r="F308" s="4">
        <v>76</v>
      </c>
      <c r="G308" s="5">
        <f t="shared" si="101"/>
        <v>0.14726159773351943</v>
      </c>
      <c r="H308" s="9">
        <f t="shared" si="99"/>
        <v>54.335336750450288</v>
      </c>
      <c r="I308" s="9">
        <f t="shared" si="100"/>
        <v>8.0015085032601241E-2</v>
      </c>
    </row>
    <row r="309" spans="1:9">
      <c r="A309" s="4" t="s">
        <v>399</v>
      </c>
      <c r="B309" s="4" t="s">
        <v>147</v>
      </c>
      <c r="C309" s="4" t="s">
        <v>144</v>
      </c>
      <c r="D309" s="4">
        <v>64.847999999999999</v>
      </c>
      <c r="E309" s="4">
        <v>26.004999999999999</v>
      </c>
      <c r="F309" s="4">
        <v>76</v>
      </c>
      <c r="G309" s="5">
        <f t="shared" si="101"/>
        <v>0.14726159773351943</v>
      </c>
      <c r="H309" s="9">
        <f t="shared" si="99"/>
        <v>54.335336750450288</v>
      </c>
      <c r="I309" s="9">
        <f t="shared" si="100"/>
        <v>8.0015085032601241E-2</v>
      </c>
    </row>
    <row r="310" spans="1:9">
      <c r="A310" s="4" t="s">
        <v>399</v>
      </c>
      <c r="B310" s="4" t="s">
        <v>147</v>
      </c>
      <c r="C310" s="4" t="s">
        <v>144</v>
      </c>
      <c r="D310" s="4">
        <v>62.173000000000002</v>
      </c>
      <c r="E310" s="4">
        <v>22.810449999999999</v>
      </c>
      <c r="F310" s="4">
        <v>43</v>
      </c>
      <c r="G310" s="5">
        <f t="shared" si="101"/>
        <v>0.23625769990641202</v>
      </c>
      <c r="H310" s="9">
        <f t="shared" si="99"/>
        <v>47.472461394107427</v>
      </c>
      <c r="I310" s="9">
        <f t="shared" si="100"/>
        <v>0.11215734537867762</v>
      </c>
    </row>
    <row r="311" spans="1:9">
      <c r="A311" s="4" t="s">
        <v>399</v>
      </c>
      <c r="B311" s="4" t="s">
        <v>147</v>
      </c>
      <c r="C311" s="4" t="s">
        <v>144</v>
      </c>
      <c r="D311" s="4">
        <v>62.173000000000002</v>
      </c>
      <c r="E311" s="4">
        <v>22.810449999999999</v>
      </c>
      <c r="F311" s="4">
        <v>43</v>
      </c>
      <c r="G311" s="5">
        <f t="shared" si="101"/>
        <v>0.23625769990641202</v>
      </c>
      <c r="H311" s="9">
        <f t="shared" si="99"/>
        <v>47.472461394107427</v>
      </c>
      <c r="I311" s="9">
        <f t="shared" si="100"/>
        <v>0.11215734537867762</v>
      </c>
    </row>
    <row r="312" spans="1:9">
      <c r="A312" s="4" t="s">
        <v>400</v>
      </c>
      <c r="B312" s="4" t="s">
        <v>139</v>
      </c>
      <c r="C312" s="4" t="s">
        <v>153</v>
      </c>
      <c r="D312" s="4">
        <v>58.383000000000003</v>
      </c>
      <c r="E312" s="4">
        <v>12.15</v>
      </c>
      <c r="F312" s="4">
        <v>140</v>
      </c>
      <c r="G312" s="5">
        <f t="shared" ref="G312:G317" si="102">13.95*F312^(-0.58)</f>
        <v>0.79399898438649974</v>
      </c>
      <c r="H312" s="9">
        <f t="shared" ref="H312:H321" si="103">2.15+12.05*LN(F312)</f>
        <v>61.696791192442113</v>
      </c>
      <c r="I312" s="9">
        <f t="shared" ref="I312:I321" si="104">H312*G312/100</f>
        <v>0.48987189546704984</v>
      </c>
    </row>
    <row r="313" spans="1:9">
      <c r="A313" s="4" t="s">
        <v>400</v>
      </c>
      <c r="B313" s="4" t="s">
        <v>139</v>
      </c>
      <c r="C313" s="4" t="s">
        <v>153</v>
      </c>
      <c r="D313" s="4">
        <v>58.383000000000003</v>
      </c>
      <c r="E313" s="4">
        <v>12.15</v>
      </c>
      <c r="F313" s="4">
        <v>140</v>
      </c>
      <c r="G313" s="5">
        <f t="shared" si="102"/>
        <v>0.79399898438649974</v>
      </c>
      <c r="H313" s="9">
        <f t="shared" si="103"/>
        <v>61.696791192442113</v>
      </c>
      <c r="I313" s="9">
        <f t="shared" si="104"/>
        <v>0.48987189546704984</v>
      </c>
    </row>
    <row r="314" spans="1:9">
      <c r="A314" s="4" t="s">
        <v>400</v>
      </c>
      <c r="B314" s="4" t="s">
        <v>139</v>
      </c>
      <c r="C314" s="4" t="s">
        <v>153</v>
      </c>
      <c r="D314" s="4">
        <v>58.383000000000003</v>
      </c>
      <c r="E314" s="4">
        <v>12.15</v>
      </c>
      <c r="F314" s="4">
        <v>140</v>
      </c>
      <c r="G314" s="5">
        <f t="shared" si="102"/>
        <v>0.79399898438649974</v>
      </c>
      <c r="H314" s="9">
        <f t="shared" si="103"/>
        <v>61.696791192442113</v>
      </c>
      <c r="I314" s="9">
        <f t="shared" si="104"/>
        <v>0.48987189546704984</v>
      </c>
    </row>
    <row r="315" spans="1:9">
      <c r="A315" s="4" t="s">
        <v>400</v>
      </c>
      <c r="B315" s="4" t="s">
        <v>139</v>
      </c>
      <c r="C315" s="4" t="s">
        <v>153</v>
      </c>
      <c r="D315" s="4">
        <v>58.383000000000003</v>
      </c>
      <c r="E315" s="4">
        <v>12.15</v>
      </c>
      <c r="F315" s="4">
        <v>140</v>
      </c>
      <c r="G315" s="5">
        <f t="shared" si="102"/>
        <v>0.79399898438649974</v>
      </c>
      <c r="H315" s="9">
        <f t="shared" si="103"/>
        <v>61.696791192442113</v>
      </c>
      <c r="I315" s="9">
        <f t="shared" si="104"/>
        <v>0.48987189546704984</v>
      </c>
    </row>
    <row r="316" spans="1:9">
      <c r="A316" s="4" t="s">
        <v>400</v>
      </c>
      <c r="B316" s="4" t="s">
        <v>139</v>
      </c>
      <c r="C316" s="4" t="s">
        <v>153</v>
      </c>
      <c r="D316" s="4">
        <v>58.383000000000003</v>
      </c>
      <c r="E316" s="4">
        <v>12.15</v>
      </c>
      <c r="F316" s="4">
        <v>140</v>
      </c>
      <c r="G316" s="5">
        <f t="shared" si="102"/>
        <v>0.79399898438649974</v>
      </c>
      <c r="H316" s="9">
        <f t="shared" si="103"/>
        <v>61.696791192442113</v>
      </c>
      <c r="I316" s="9">
        <f t="shared" si="104"/>
        <v>0.48987189546704984</v>
      </c>
    </row>
    <row r="317" spans="1:9">
      <c r="A317" s="4" t="s">
        <v>400</v>
      </c>
      <c r="B317" s="4" t="s">
        <v>139</v>
      </c>
      <c r="C317" s="4" t="s">
        <v>153</v>
      </c>
      <c r="D317" s="4">
        <v>58.383000000000003</v>
      </c>
      <c r="E317" s="4">
        <v>12.15</v>
      </c>
      <c r="F317" s="4">
        <v>140</v>
      </c>
      <c r="G317" s="5">
        <f t="shared" si="102"/>
        <v>0.79399898438649974</v>
      </c>
      <c r="H317" s="9">
        <f t="shared" si="103"/>
        <v>61.696791192442113</v>
      </c>
      <c r="I317" s="9">
        <f t="shared" si="104"/>
        <v>0.48987189546704984</v>
      </c>
    </row>
    <row r="318" spans="1:9">
      <c r="A318" s="4" t="s">
        <v>401</v>
      </c>
      <c r="B318" s="4" t="s">
        <v>139</v>
      </c>
      <c r="C318" s="4" t="s">
        <v>43</v>
      </c>
      <c r="D318" s="4">
        <v>33.92</v>
      </c>
      <c r="E318" s="4">
        <v>102.735</v>
      </c>
      <c r="F318" s="4">
        <v>40</v>
      </c>
      <c r="G318" s="5">
        <f t="shared" ref="G318:G321" si="105">5.55*F318^(-0.36)</f>
        <v>1.4707924310360905</v>
      </c>
      <c r="H318" s="9">
        <f t="shared" si="103"/>
        <v>46.600997422072936</v>
      </c>
      <c r="I318" s="9">
        <f t="shared" si="104"/>
        <v>0.68540394287117234</v>
      </c>
    </row>
    <row r="319" spans="1:9">
      <c r="A319" s="4" t="s">
        <v>401</v>
      </c>
      <c r="B319" s="4" t="s">
        <v>139</v>
      </c>
      <c r="C319" s="4" t="s">
        <v>43</v>
      </c>
      <c r="D319" s="4">
        <v>33.92</v>
      </c>
      <c r="E319" s="4">
        <v>102.735</v>
      </c>
      <c r="F319" s="4">
        <v>41</v>
      </c>
      <c r="G319" s="5">
        <f t="shared" si="105"/>
        <v>1.4577759957403895</v>
      </c>
      <c r="H319" s="9">
        <f t="shared" si="103"/>
        <v>46.89854340378691</v>
      </c>
      <c r="I319" s="9">
        <f t="shared" si="104"/>
        <v>0.68367570809229339</v>
      </c>
    </row>
    <row r="320" spans="1:9">
      <c r="A320" s="4" t="s">
        <v>401</v>
      </c>
      <c r="B320" s="4" t="s">
        <v>139</v>
      </c>
      <c r="C320" s="4" t="s">
        <v>43</v>
      </c>
      <c r="D320" s="4">
        <v>33.917999999999999</v>
      </c>
      <c r="E320" s="4">
        <v>102.815</v>
      </c>
      <c r="F320" s="4">
        <v>20</v>
      </c>
      <c r="G320" s="5">
        <f t="shared" si="105"/>
        <v>1.8876530959312201</v>
      </c>
      <c r="H320" s="9">
        <f t="shared" si="103"/>
        <v>38.248573896325588</v>
      </c>
      <c r="I320" s="9">
        <f t="shared" si="104"/>
        <v>0.7220003893035305</v>
      </c>
    </row>
    <row r="321" spans="1:9">
      <c r="A321" s="4" t="s">
        <v>401</v>
      </c>
      <c r="B321" s="4" t="s">
        <v>139</v>
      </c>
      <c r="C321" s="4" t="s">
        <v>43</v>
      </c>
      <c r="D321" s="4">
        <v>33.917999999999999</v>
      </c>
      <c r="E321" s="4">
        <v>102.815</v>
      </c>
      <c r="F321" s="4">
        <v>21</v>
      </c>
      <c r="G321" s="5">
        <f t="shared" si="105"/>
        <v>1.8547869731227045</v>
      </c>
      <c r="H321" s="9">
        <f t="shared" si="103"/>
        <v>38.836495374567249</v>
      </c>
      <c r="I321" s="9">
        <f t="shared" si="104"/>
        <v>0.72033425702487508</v>
      </c>
    </row>
    <row r="322" spans="1:9">
      <c r="A322" s="4" t="s">
        <v>402</v>
      </c>
      <c r="B322" s="4" t="s">
        <v>139</v>
      </c>
      <c r="C322" s="4" t="s">
        <v>144</v>
      </c>
      <c r="D322" s="4">
        <v>48.064999999999998</v>
      </c>
      <c r="E322" s="4">
        <v>128.51</v>
      </c>
      <c r="F322" s="4">
        <v>10</v>
      </c>
      <c r="G322" s="5">
        <f t="shared" ref="G322:G333" si="106">5.36*F322^(-0.83)</f>
        <v>0.79280209605815921</v>
      </c>
      <c r="H322" s="9">
        <f t="shared" ref="H322:H333" si="107">2.15+12.05*LN(F322)</f>
        <v>29.896150370578255</v>
      </c>
      <c r="I322" s="9">
        <f t="shared" ref="I322:I333" si="108">H322*G322/100</f>
        <v>0.23701730677864355</v>
      </c>
    </row>
    <row r="323" spans="1:9">
      <c r="A323" s="4" t="s">
        <v>402</v>
      </c>
      <c r="B323" s="4" t="s">
        <v>139</v>
      </c>
      <c r="C323" s="4" t="s">
        <v>144</v>
      </c>
      <c r="D323" s="4">
        <v>48.064999999999998</v>
      </c>
      <c r="E323" s="4">
        <v>128.51</v>
      </c>
      <c r="F323" s="4">
        <v>20</v>
      </c>
      <c r="G323" s="5">
        <f t="shared" si="106"/>
        <v>0.44597436242465244</v>
      </c>
      <c r="H323" s="9">
        <f t="shared" si="107"/>
        <v>38.248573896325588</v>
      </c>
      <c r="I323" s="9">
        <f t="shared" si="108"/>
        <v>0.17057883357066006</v>
      </c>
    </row>
    <row r="324" spans="1:9">
      <c r="A324" s="4" t="s">
        <v>402</v>
      </c>
      <c r="B324" s="4" t="s">
        <v>139</v>
      </c>
      <c r="C324" s="4" t="s">
        <v>144</v>
      </c>
      <c r="D324" s="4">
        <v>48.064999999999998</v>
      </c>
      <c r="E324" s="4">
        <v>128.51</v>
      </c>
      <c r="F324" s="4">
        <v>10</v>
      </c>
      <c r="G324" s="5">
        <f t="shared" si="106"/>
        <v>0.79280209605815921</v>
      </c>
      <c r="H324" s="9">
        <f t="shared" si="107"/>
        <v>29.896150370578255</v>
      </c>
      <c r="I324" s="9">
        <f t="shared" si="108"/>
        <v>0.23701730677864355</v>
      </c>
    </row>
    <row r="325" spans="1:9">
      <c r="A325" s="4" t="s">
        <v>402</v>
      </c>
      <c r="B325" s="4" t="s">
        <v>139</v>
      </c>
      <c r="C325" s="4" t="s">
        <v>144</v>
      </c>
      <c r="D325" s="4">
        <v>48.064999999999998</v>
      </c>
      <c r="E325" s="4">
        <v>128.51</v>
      </c>
      <c r="F325" s="4">
        <v>20</v>
      </c>
      <c r="G325" s="5">
        <f t="shared" si="106"/>
        <v>0.44597436242465244</v>
      </c>
      <c r="H325" s="9">
        <f t="shared" si="107"/>
        <v>38.248573896325588</v>
      </c>
      <c r="I325" s="9">
        <f t="shared" si="108"/>
        <v>0.17057883357066006</v>
      </c>
    </row>
    <row r="326" spans="1:9">
      <c r="A326" s="4" t="s">
        <v>402</v>
      </c>
      <c r="B326" s="4" t="s">
        <v>139</v>
      </c>
      <c r="C326" s="4" t="s">
        <v>144</v>
      </c>
      <c r="D326" s="4">
        <v>48.064999999999998</v>
      </c>
      <c r="E326" s="4">
        <v>128.51</v>
      </c>
      <c r="F326" s="4">
        <v>10</v>
      </c>
      <c r="G326" s="5">
        <f t="shared" si="106"/>
        <v>0.79280209605815921</v>
      </c>
      <c r="H326" s="9">
        <f t="shared" si="107"/>
        <v>29.896150370578255</v>
      </c>
      <c r="I326" s="9">
        <f t="shared" si="108"/>
        <v>0.23701730677864355</v>
      </c>
    </row>
    <row r="327" spans="1:9">
      <c r="A327" s="4" t="s">
        <v>402</v>
      </c>
      <c r="B327" s="4" t="s">
        <v>139</v>
      </c>
      <c r="C327" s="4" t="s">
        <v>144</v>
      </c>
      <c r="D327" s="4">
        <v>48.064999999999998</v>
      </c>
      <c r="E327" s="4">
        <v>128.51</v>
      </c>
      <c r="F327" s="4">
        <v>10</v>
      </c>
      <c r="G327" s="5">
        <f t="shared" si="106"/>
        <v>0.79280209605815921</v>
      </c>
      <c r="H327" s="9">
        <f t="shared" si="107"/>
        <v>29.896150370578255</v>
      </c>
      <c r="I327" s="9">
        <f t="shared" si="108"/>
        <v>0.23701730677864355</v>
      </c>
    </row>
    <row r="328" spans="1:9">
      <c r="A328" s="4" t="s">
        <v>402</v>
      </c>
      <c r="B328" s="4" t="s">
        <v>139</v>
      </c>
      <c r="C328" s="4" t="s">
        <v>144</v>
      </c>
      <c r="D328" s="4">
        <v>48.064999999999998</v>
      </c>
      <c r="E328" s="4">
        <v>128.51</v>
      </c>
      <c r="F328" s="4">
        <v>20</v>
      </c>
      <c r="G328" s="5">
        <f t="shared" si="106"/>
        <v>0.44597436242465244</v>
      </c>
      <c r="H328" s="9">
        <f t="shared" si="107"/>
        <v>38.248573896325588</v>
      </c>
      <c r="I328" s="9">
        <f t="shared" si="108"/>
        <v>0.17057883357066006</v>
      </c>
    </row>
    <row r="329" spans="1:9">
      <c r="A329" s="4" t="s">
        <v>402</v>
      </c>
      <c r="B329" s="4" t="s">
        <v>139</v>
      </c>
      <c r="C329" s="4" t="s">
        <v>144</v>
      </c>
      <c r="D329" s="4">
        <v>48.064999999999998</v>
      </c>
      <c r="E329" s="4">
        <v>128.51</v>
      </c>
      <c r="F329" s="4">
        <v>20</v>
      </c>
      <c r="G329" s="5">
        <f t="shared" si="106"/>
        <v>0.44597436242465244</v>
      </c>
      <c r="H329" s="9">
        <f t="shared" si="107"/>
        <v>38.248573896325588</v>
      </c>
      <c r="I329" s="9">
        <f t="shared" si="108"/>
        <v>0.17057883357066006</v>
      </c>
    </row>
    <row r="330" spans="1:9">
      <c r="A330" s="4" t="s">
        <v>402</v>
      </c>
      <c r="B330" s="4" t="s">
        <v>139</v>
      </c>
      <c r="C330" s="4" t="s">
        <v>144</v>
      </c>
      <c r="D330" s="4">
        <v>48.064999999999998</v>
      </c>
      <c r="E330" s="4">
        <v>128.51</v>
      </c>
      <c r="F330" s="4">
        <v>10</v>
      </c>
      <c r="G330" s="5">
        <f t="shared" si="106"/>
        <v>0.79280209605815921</v>
      </c>
      <c r="H330" s="9">
        <f t="shared" si="107"/>
        <v>29.896150370578255</v>
      </c>
      <c r="I330" s="9">
        <f t="shared" si="108"/>
        <v>0.23701730677864355</v>
      </c>
    </row>
    <row r="331" spans="1:9">
      <c r="A331" s="4" t="s">
        <v>402</v>
      </c>
      <c r="B331" s="4" t="s">
        <v>139</v>
      </c>
      <c r="C331" s="4" t="s">
        <v>144</v>
      </c>
      <c r="D331" s="4">
        <v>48.064999999999998</v>
      </c>
      <c r="E331" s="4">
        <v>128.51</v>
      </c>
      <c r="F331" s="4">
        <v>10</v>
      </c>
      <c r="G331" s="5">
        <f t="shared" si="106"/>
        <v>0.79280209605815921</v>
      </c>
      <c r="H331" s="9">
        <f t="shared" si="107"/>
        <v>29.896150370578255</v>
      </c>
      <c r="I331" s="9">
        <f t="shared" si="108"/>
        <v>0.23701730677864355</v>
      </c>
    </row>
    <row r="332" spans="1:9">
      <c r="A332" s="4" t="s">
        <v>402</v>
      </c>
      <c r="B332" s="4" t="s">
        <v>139</v>
      </c>
      <c r="C332" s="4" t="s">
        <v>144</v>
      </c>
      <c r="D332" s="4">
        <v>48.064999999999998</v>
      </c>
      <c r="E332" s="4">
        <v>128.51</v>
      </c>
      <c r="F332" s="4">
        <v>20</v>
      </c>
      <c r="G332" s="5">
        <f t="shared" si="106"/>
        <v>0.44597436242465244</v>
      </c>
      <c r="H332" s="9">
        <f t="shared" si="107"/>
        <v>38.248573896325588</v>
      </c>
      <c r="I332" s="9">
        <f t="shared" si="108"/>
        <v>0.17057883357066006</v>
      </c>
    </row>
    <row r="333" spans="1:9">
      <c r="A333" s="4" t="s">
        <v>402</v>
      </c>
      <c r="B333" s="4" t="s">
        <v>139</v>
      </c>
      <c r="C333" s="4" t="s">
        <v>144</v>
      </c>
      <c r="D333" s="4">
        <v>48.064999999999998</v>
      </c>
      <c r="E333" s="4">
        <v>128.51</v>
      </c>
      <c r="F333" s="4">
        <v>20</v>
      </c>
      <c r="G333" s="5">
        <f t="shared" si="106"/>
        <v>0.44597436242465244</v>
      </c>
      <c r="H333" s="9">
        <f t="shared" si="107"/>
        <v>38.248573896325588</v>
      </c>
      <c r="I333" s="9">
        <f t="shared" si="108"/>
        <v>0.17057883357066006</v>
      </c>
    </row>
    <row r="334" spans="1:9">
      <c r="A334" s="4" t="s">
        <v>403</v>
      </c>
      <c r="B334" s="4" t="s">
        <v>139</v>
      </c>
      <c r="C334" s="4" t="s">
        <v>153</v>
      </c>
      <c r="D334" s="4">
        <v>56.863999999999997</v>
      </c>
      <c r="E334" s="4">
        <v>23.925000000000001</v>
      </c>
      <c r="F334" s="4">
        <v>34</v>
      </c>
      <c r="G334" s="5">
        <f>13.95*F334^(-0.58)</f>
        <v>1.8043319346927482</v>
      </c>
      <c r="H334" s="9">
        <f>2.15+12.05*LN(F334)</f>
        <v>44.642644321624751</v>
      </c>
      <c r="I334" s="9">
        <f>H334*G334/100</f>
        <v>0.80550148798637422</v>
      </c>
    </row>
    <row r="335" spans="1:9">
      <c r="A335" s="4" t="s">
        <v>368</v>
      </c>
      <c r="B335" s="4" t="s">
        <v>147</v>
      </c>
      <c r="C335" s="4" t="s">
        <v>144</v>
      </c>
      <c r="D335" s="4">
        <v>61.783000000000001</v>
      </c>
      <c r="E335" s="4">
        <v>24.317</v>
      </c>
      <c r="F335" s="4">
        <v>30</v>
      </c>
      <c r="G335" s="5">
        <f t="shared" ref="G335:G349" si="109">5.36*F335^(-0.83)</f>
        <v>0.31853279198693923</v>
      </c>
      <c r="H335" s="9">
        <f t="shared" ref="H335:H349" si="110">2.15+12.05*LN(F335)</f>
        <v>43.134428449028974</v>
      </c>
      <c r="I335" s="9">
        <f t="shared" ref="I335:I349" si="111">H335*G335/100</f>
        <v>0.13739729924630059</v>
      </c>
    </row>
    <row r="336" spans="1:9">
      <c r="A336" s="4" t="s">
        <v>368</v>
      </c>
      <c r="B336" s="4" t="s">
        <v>147</v>
      </c>
      <c r="C336" s="4" t="s">
        <v>144</v>
      </c>
      <c r="D336" s="4">
        <v>61.783000000000001</v>
      </c>
      <c r="E336" s="4">
        <v>24.317</v>
      </c>
      <c r="F336" s="4">
        <v>31</v>
      </c>
      <c r="G336" s="5">
        <f t="shared" si="109"/>
        <v>0.30998064943149317</v>
      </c>
      <c r="H336" s="9">
        <f t="shared" si="110"/>
        <v>43.529545814046017</v>
      </c>
      <c r="I336" s="9">
        <f t="shared" si="111"/>
        <v>0.1349331688089592</v>
      </c>
    </row>
    <row r="337" spans="1:9">
      <c r="A337" s="4" t="s">
        <v>368</v>
      </c>
      <c r="B337" s="4" t="s">
        <v>147</v>
      </c>
      <c r="C337" s="4" t="s">
        <v>144</v>
      </c>
      <c r="D337" s="4">
        <v>61.783000000000001</v>
      </c>
      <c r="E337" s="4">
        <v>24.317</v>
      </c>
      <c r="F337" s="4">
        <v>30</v>
      </c>
      <c r="G337" s="5">
        <f t="shared" si="109"/>
        <v>0.31853279198693923</v>
      </c>
      <c r="H337" s="9">
        <f t="shared" si="110"/>
        <v>43.134428449028974</v>
      </c>
      <c r="I337" s="9">
        <f t="shared" si="111"/>
        <v>0.13739729924630059</v>
      </c>
    </row>
    <row r="338" spans="1:9">
      <c r="A338" s="4" t="s">
        <v>368</v>
      </c>
      <c r="B338" s="4" t="s">
        <v>147</v>
      </c>
      <c r="C338" s="4" t="s">
        <v>144</v>
      </c>
      <c r="D338" s="4">
        <v>61.783000000000001</v>
      </c>
      <c r="E338" s="4">
        <v>24.317</v>
      </c>
      <c r="F338" s="4">
        <v>31</v>
      </c>
      <c r="G338" s="5">
        <f t="shared" si="109"/>
        <v>0.30998064943149317</v>
      </c>
      <c r="H338" s="9">
        <f t="shared" si="110"/>
        <v>43.529545814046017</v>
      </c>
      <c r="I338" s="9">
        <f t="shared" si="111"/>
        <v>0.1349331688089592</v>
      </c>
    </row>
    <row r="339" spans="1:9">
      <c r="A339" s="4" t="s">
        <v>369</v>
      </c>
      <c r="B339" s="4" t="s">
        <v>147</v>
      </c>
      <c r="C339" s="4" t="s">
        <v>144</v>
      </c>
      <c r="D339" s="4">
        <v>61.783000000000001</v>
      </c>
      <c r="E339" s="4">
        <v>24.3</v>
      </c>
      <c r="F339" s="4">
        <v>50</v>
      </c>
      <c r="G339" s="5">
        <f t="shared" si="109"/>
        <v>0.20845853729307456</v>
      </c>
      <c r="H339" s="9">
        <f t="shared" si="110"/>
        <v>49.289877215409163</v>
      </c>
      <c r="I339" s="9">
        <f t="shared" si="111"/>
        <v>0.10274895707679438</v>
      </c>
    </row>
    <row r="340" spans="1:9">
      <c r="A340" s="4" t="s">
        <v>369</v>
      </c>
      <c r="B340" s="4" t="s">
        <v>147</v>
      </c>
      <c r="C340" s="4" t="s">
        <v>144</v>
      </c>
      <c r="D340" s="4">
        <v>61.783000000000001</v>
      </c>
      <c r="E340" s="4">
        <v>24.3</v>
      </c>
      <c r="F340" s="4">
        <v>45</v>
      </c>
      <c r="G340" s="5">
        <f t="shared" si="109"/>
        <v>0.2275089066092606</v>
      </c>
      <c r="H340" s="9">
        <f t="shared" si="110"/>
        <v>48.020283001732352</v>
      </c>
      <c r="I340" s="9">
        <f t="shared" si="111"/>
        <v>0.10925042080791389</v>
      </c>
    </row>
    <row r="341" spans="1:9">
      <c r="A341" s="4" t="s">
        <v>369</v>
      </c>
      <c r="B341" s="4" t="s">
        <v>147</v>
      </c>
      <c r="C341" s="4" t="s">
        <v>144</v>
      </c>
      <c r="D341" s="4">
        <v>61.783000000000001</v>
      </c>
      <c r="E341" s="4">
        <v>24.3</v>
      </c>
      <c r="F341" s="4">
        <v>46</v>
      </c>
      <c r="G341" s="5">
        <f t="shared" si="109"/>
        <v>0.22339620409625413</v>
      </c>
      <c r="H341" s="9">
        <f t="shared" si="110"/>
        <v>48.285128827693597</v>
      </c>
      <c r="I341" s="9">
        <f t="shared" si="111"/>
        <v>0.10786714494405363</v>
      </c>
    </row>
    <row r="342" spans="1:9">
      <c r="A342" s="4" t="s">
        <v>369</v>
      </c>
      <c r="B342" s="4" t="s">
        <v>147</v>
      </c>
      <c r="C342" s="4" t="s">
        <v>144</v>
      </c>
      <c r="D342" s="4">
        <v>61.783000000000001</v>
      </c>
      <c r="E342" s="4">
        <v>24.3</v>
      </c>
      <c r="F342" s="4">
        <v>42</v>
      </c>
      <c r="G342" s="5">
        <f t="shared" si="109"/>
        <v>0.24091723972650131</v>
      </c>
      <c r="H342" s="9">
        <f t="shared" si="110"/>
        <v>47.18891890031459</v>
      </c>
      <c r="I342" s="9">
        <f t="shared" si="111"/>
        <v>0.1136862408714152</v>
      </c>
    </row>
    <row r="343" spans="1:9">
      <c r="A343" s="4" t="s">
        <v>369</v>
      </c>
      <c r="B343" s="4" t="s">
        <v>147</v>
      </c>
      <c r="C343" s="4" t="s">
        <v>144</v>
      </c>
      <c r="D343" s="4">
        <v>61.783000000000001</v>
      </c>
      <c r="E343" s="4">
        <v>24.3</v>
      </c>
      <c r="F343" s="4">
        <v>43</v>
      </c>
      <c r="G343" s="5">
        <f t="shared" si="109"/>
        <v>0.23625769990641202</v>
      </c>
      <c r="H343" s="9">
        <f t="shared" si="110"/>
        <v>47.472461394107427</v>
      </c>
      <c r="I343" s="9">
        <f t="shared" si="111"/>
        <v>0.11215734537867762</v>
      </c>
    </row>
    <row r="344" spans="1:9">
      <c r="A344" s="4" t="s">
        <v>369</v>
      </c>
      <c r="B344" s="4" t="s">
        <v>147</v>
      </c>
      <c r="C344" s="4" t="s">
        <v>144</v>
      </c>
      <c r="D344" s="4">
        <v>61.783000000000001</v>
      </c>
      <c r="E344" s="4">
        <v>24.3</v>
      </c>
      <c r="F344" s="4">
        <v>43</v>
      </c>
      <c r="G344" s="5">
        <f t="shared" si="109"/>
        <v>0.23625769990641202</v>
      </c>
      <c r="H344" s="9">
        <f t="shared" si="110"/>
        <v>47.472461394107427</v>
      </c>
      <c r="I344" s="9">
        <f t="shared" si="111"/>
        <v>0.11215734537867762</v>
      </c>
    </row>
    <row r="345" spans="1:9">
      <c r="A345" s="4" t="s">
        <v>369</v>
      </c>
      <c r="B345" s="4" t="s">
        <v>147</v>
      </c>
      <c r="C345" s="4" t="s">
        <v>144</v>
      </c>
      <c r="D345" s="4">
        <v>61.783000000000001</v>
      </c>
      <c r="E345" s="4">
        <v>24.3</v>
      </c>
      <c r="F345" s="4">
        <v>44</v>
      </c>
      <c r="G345" s="5">
        <f t="shared" si="109"/>
        <v>0.23179233380700451</v>
      </c>
      <c r="H345" s="9">
        <f t="shared" si="110"/>
        <v>47.749485088715048</v>
      </c>
      <c r="I345" s="9">
        <f t="shared" si="111"/>
        <v>0.11067964586796024</v>
      </c>
    </row>
    <row r="346" spans="1:9">
      <c r="A346" s="4" t="s">
        <v>404</v>
      </c>
      <c r="B346" s="4" t="s">
        <v>139</v>
      </c>
      <c r="C346" s="4" t="s">
        <v>144</v>
      </c>
      <c r="D346" s="4">
        <v>46.667000000000002</v>
      </c>
      <c r="E346" s="4">
        <v>-71.167000000000002</v>
      </c>
      <c r="F346" s="4">
        <v>8</v>
      </c>
      <c r="G346" s="5">
        <f t="shared" si="109"/>
        <v>0.95411363105003844</v>
      </c>
      <c r="H346" s="9">
        <f t="shared" si="110"/>
        <v>27.207270577242021</v>
      </c>
      <c r="I346" s="9">
        <f t="shared" si="111"/>
        <v>0.25958827721413263</v>
      </c>
    </row>
    <row r="347" spans="1:9">
      <c r="A347" s="4" t="s">
        <v>404</v>
      </c>
      <c r="B347" s="4" t="s">
        <v>139</v>
      </c>
      <c r="C347" s="4" t="s">
        <v>144</v>
      </c>
      <c r="D347" s="4">
        <v>46.667000000000002</v>
      </c>
      <c r="E347" s="4">
        <v>-71.167000000000002</v>
      </c>
      <c r="F347" s="4">
        <v>8</v>
      </c>
      <c r="G347" s="5">
        <f t="shared" si="109"/>
        <v>0.95411363105003844</v>
      </c>
      <c r="H347" s="9">
        <f t="shared" si="110"/>
        <v>27.207270577242021</v>
      </c>
      <c r="I347" s="9">
        <f t="shared" si="111"/>
        <v>0.25958827721413263</v>
      </c>
    </row>
    <row r="348" spans="1:9">
      <c r="A348" s="4" t="s">
        <v>404</v>
      </c>
      <c r="B348" s="4" t="s">
        <v>139</v>
      </c>
      <c r="C348" s="4" t="s">
        <v>144</v>
      </c>
      <c r="D348" s="4">
        <v>46.667000000000002</v>
      </c>
      <c r="E348" s="4">
        <v>-71.167000000000002</v>
      </c>
      <c r="F348" s="4">
        <v>8</v>
      </c>
      <c r="G348" s="5">
        <f t="shared" si="109"/>
        <v>0.95411363105003844</v>
      </c>
      <c r="H348" s="9">
        <f t="shared" si="110"/>
        <v>27.207270577242021</v>
      </c>
      <c r="I348" s="9">
        <f t="shared" si="111"/>
        <v>0.25958827721413263</v>
      </c>
    </row>
    <row r="349" spans="1:9">
      <c r="A349" s="4" t="s">
        <v>404</v>
      </c>
      <c r="B349" s="4" t="s">
        <v>139</v>
      </c>
      <c r="C349" s="4" t="s">
        <v>144</v>
      </c>
      <c r="D349" s="4">
        <v>46.667000000000002</v>
      </c>
      <c r="E349" s="4">
        <v>-71.167000000000002</v>
      </c>
      <c r="F349" s="4">
        <v>8</v>
      </c>
      <c r="G349" s="5">
        <f t="shared" si="109"/>
        <v>0.95411363105003844</v>
      </c>
      <c r="H349" s="9">
        <f t="shared" si="110"/>
        <v>27.207270577242021</v>
      </c>
      <c r="I349" s="9">
        <f t="shared" si="111"/>
        <v>0.25958827721413263</v>
      </c>
    </row>
    <row r="350" spans="1:9">
      <c r="A350" s="4" t="s">
        <v>405</v>
      </c>
      <c r="B350" s="4" t="s">
        <v>139</v>
      </c>
      <c r="C350" s="4" t="s">
        <v>153</v>
      </c>
      <c r="D350" s="4">
        <v>48.28</v>
      </c>
      <c r="E350" s="4">
        <v>-98.87</v>
      </c>
      <c r="F350" s="4">
        <v>5</v>
      </c>
      <c r="G350" s="5">
        <f t="shared" ref="G350:G365" si="112">13.95*F350^(-0.58)</f>
        <v>5.4849365132937091</v>
      </c>
      <c r="H350" s="9">
        <f t="shared" ref="H350:H392" si="113">2.15+12.05*LN(F350)</f>
        <v>21.543726844830907</v>
      </c>
      <c r="I350" s="9">
        <f t="shared" ref="I350:I392" si="114">H350*G350/100</f>
        <v>1.1816597400363893</v>
      </c>
    </row>
    <row r="351" spans="1:9">
      <c r="A351" s="4" t="s">
        <v>405</v>
      </c>
      <c r="B351" s="4" t="s">
        <v>139</v>
      </c>
      <c r="C351" s="4" t="s">
        <v>153</v>
      </c>
      <c r="D351" s="4">
        <v>48.23</v>
      </c>
      <c r="E351" s="4">
        <v>-98.53</v>
      </c>
      <c r="F351" s="4">
        <v>6</v>
      </c>
      <c r="G351" s="5">
        <f t="shared" si="112"/>
        <v>4.934537825481585</v>
      </c>
      <c r="H351" s="9">
        <f t="shared" si="113"/>
        <v>23.740701604198062</v>
      </c>
      <c r="I351" s="9">
        <f t="shared" si="114"/>
        <v>1.1714939006938669</v>
      </c>
    </row>
    <row r="352" spans="1:9">
      <c r="A352" s="4" t="s">
        <v>405</v>
      </c>
      <c r="B352" s="4" t="s">
        <v>139</v>
      </c>
      <c r="C352" s="4" t="s">
        <v>153</v>
      </c>
      <c r="D352" s="4">
        <v>48.07</v>
      </c>
      <c r="E352" s="4">
        <v>-98.51</v>
      </c>
      <c r="F352" s="4">
        <v>7</v>
      </c>
      <c r="G352" s="5">
        <f t="shared" si="112"/>
        <v>4.5125013454304757</v>
      </c>
      <c r="H352" s="9">
        <f t="shared" si="113"/>
        <v>25.598217296116523</v>
      </c>
      <c r="I352" s="9">
        <f t="shared" si="114"/>
        <v>1.1551198998934749</v>
      </c>
    </row>
    <row r="353" spans="1:9">
      <c r="A353" s="4" t="s">
        <v>405</v>
      </c>
      <c r="B353" s="4" t="s">
        <v>139</v>
      </c>
      <c r="C353" s="4" t="s">
        <v>153</v>
      </c>
      <c r="D353" s="4">
        <v>48.16</v>
      </c>
      <c r="E353" s="4">
        <v>-98.44</v>
      </c>
      <c r="F353" s="4">
        <v>8</v>
      </c>
      <c r="G353" s="5">
        <f t="shared" si="112"/>
        <v>4.1762069823585142</v>
      </c>
      <c r="H353" s="9">
        <f t="shared" si="113"/>
        <v>27.207270577242021</v>
      </c>
      <c r="I353" s="9">
        <f t="shared" si="114"/>
        <v>1.136231933555955</v>
      </c>
    </row>
    <row r="354" spans="1:9">
      <c r="A354" s="4" t="s">
        <v>405</v>
      </c>
      <c r="B354" s="4" t="s">
        <v>139</v>
      </c>
      <c r="C354" s="4" t="s">
        <v>153</v>
      </c>
      <c r="D354" s="4">
        <v>47.7</v>
      </c>
      <c r="E354" s="4">
        <v>-99.15</v>
      </c>
      <c r="F354" s="4">
        <v>3</v>
      </c>
      <c r="G354" s="5">
        <f t="shared" si="112"/>
        <v>7.3763901607818303</v>
      </c>
      <c r="H354" s="9">
        <f t="shared" si="113"/>
        <v>15.388278078450725</v>
      </c>
      <c r="I354" s="9">
        <f t="shared" si="114"/>
        <v>1.1350994300925865</v>
      </c>
    </row>
    <row r="355" spans="1:9">
      <c r="A355" s="4" t="s">
        <v>405</v>
      </c>
      <c r="B355" s="4" t="s">
        <v>139</v>
      </c>
      <c r="C355" s="4" t="s">
        <v>153</v>
      </c>
      <c r="D355" s="4">
        <v>47.49</v>
      </c>
      <c r="E355" s="4">
        <v>-98.77</v>
      </c>
      <c r="F355" s="4">
        <v>4</v>
      </c>
      <c r="G355" s="5">
        <f t="shared" si="112"/>
        <v>6.2427998697226084</v>
      </c>
      <c r="H355" s="9">
        <f t="shared" si="113"/>
        <v>18.85484705149468</v>
      </c>
      <c r="I355" s="9">
        <f t="shared" si="114"/>
        <v>1.177070367167107</v>
      </c>
    </row>
    <row r="356" spans="1:9">
      <c r="A356" s="4" t="s">
        <v>405</v>
      </c>
      <c r="B356" s="4" t="s">
        <v>139</v>
      </c>
      <c r="C356" s="4" t="s">
        <v>153</v>
      </c>
      <c r="D356" s="4">
        <v>47.4</v>
      </c>
      <c r="E356" s="4">
        <v>-98.41</v>
      </c>
      <c r="F356" s="4">
        <v>5</v>
      </c>
      <c r="G356" s="5">
        <f t="shared" si="112"/>
        <v>5.4849365132937091</v>
      </c>
      <c r="H356" s="9">
        <f t="shared" si="113"/>
        <v>21.543726844830907</v>
      </c>
      <c r="I356" s="9">
        <f t="shared" si="114"/>
        <v>1.1816597400363893</v>
      </c>
    </row>
    <row r="357" spans="1:9">
      <c r="A357" s="4" t="s">
        <v>405</v>
      </c>
      <c r="B357" s="4" t="s">
        <v>139</v>
      </c>
      <c r="C357" s="4" t="s">
        <v>153</v>
      </c>
      <c r="D357" s="4">
        <v>47.35</v>
      </c>
      <c r="E357" s="4">
        <v>-98.2</v>
      </c>
      <c r="F357" s="4">
        <v>6</v>
      </c>
      <c r="G357" s="5">
        <f t="shared" si="112"/>
        <v>4.934537825481585</v>
      </c>
      <c r="H357" s="9">
        <f t="shared" si="113"/>
        <v>23.740701604198062</v>
      </c>
      <c r="I357" s="9">
        <f t="shared" si="114"/>
        <v>1.1714939006938669</v>
      </c>
    </row>
    <row r="358" spans="1:9">
      <c r="A358" s="4" t="s">
        <v>405</v>
      </c>
      <c r="B358" s="4" t="s">
        <v>139</v>
      </c>
      <c r="C358" s="4" t="s">
        <v>153</v>
      </c>
      <c r="D358" s="4">
        <v>47.67</v>
      </c>
      <c r="E358" s="4">
        <v>-96.31</v>
      </c>
      <c r="F358" s="4">
        <v>5</v>
      </c>
      <c r="G358" s="5">
        <f t="shared" si="112"/>
        <v>5.4849365132937091</v>
      </c>
      <c r="H358" s="9">
        <f t="shared" si="113"/>
        <v>21.543726844830907</v>
      </c>
      <c r="I358" s="9">
        <f t="shared" si="114"/>
        <v>1.1816597400363893</v>
      </c>
    </row>
    <row r="359" spans="1:9">
      <c r="A359" s="4" t="s">
        <v>405</v>
      </c>
      <c r="B359" s="4" t="s">
        <v>139</v>
      </c>
      <c r="C359" s="4" t="s">
        <v>153</v>
      </c>
      <c r="D359" s="4">
        <v>46.58</v>
      </c>
      <c r="E359" s="4">
        <v>-96.15</v>
      </c>
      <c r="F359" s="4">
        <v>6</v>
      </c>
      <c r="G359" s="5">
        <f t="shared" si="112"/>
        <v>4.934537825481585</v>
      </c>
      <c r="H359" s="9">
        <f t="shared" si="113"/>
        <v>23.740701604198062</v>
      </c>
      <c r="I359" s="9">
        <f t="shared" si="114"/>
        <v>1.1714939006938669</v>
      </c>
    </row>
    <row r="360" spans="1:9">
      <c r="A360" s="4" t="s">
        <v>405</v>
      </c>
      <c r="B360" s="4" t="s">
        <v>139</v>
      </c>
      <c r="C360" s="4" t="s">
        <v>153</v>
      </c>
      <c r="D360" s="4">
        <v>46.06</v>
      </c>
      <c r="E360" s="4">
        <v>-96.22</v>
      </c>
      <c r="F360" s="4">
        <v>3</v>
      </c>
      <c r="G360" s="5">
        <f t="shared" si="112"/>
        <v>7.3763901607818303</v>
      </c>
      <c r="H360" s="9">
        <f t="shared" si="113"/>
        <v>15.388278078450725</v>
      </c>
      <c r="I360" s="9">
        <f t="shared" si="114"/>
        <v>1.1350994300925865</v>
      </c>
    </row>
    <row r="361" spans="1:9">
      <c r="A361" s="4" t="s">
        <v>405</v>
      </c>
      <c r="B361" s="4" t="s">
        <v>139</v>
      </c>
      <c r="C361" s="4" t="s">
        <v>153</v>
      </c>
      <c r="D361" s="4">
        <v>45.93</v>
      </c>
      <c r="E361" s="4">
        <v>-96</v>
      </c>
      <c r="F361" s="4">
        <v>4</v>
      </c>
      <c r="G361" s="5">
        <f t="shared" si="112"/>
        <v>6.2427998697226084</v>
      </c>
      <c r="H361" s="9">
        <f t="shared" si="113"/>
        <v>18.85484705149468</v>
      </c>
      <c r="I361" s="9">
        <f t="shared" si="114"/>
        <v>1.177070367167107</v>
      </c>
    </row>
    <row r="362" spans="1:9">
      <c r="A362" s="4" t="s">
        <v>405</v>
      </c>
      <c r="B362" s="4" t="s">
        <v>139</v>
      </c>
      <c r="C362" s="4" t="s">
        <v>153</v>
      </c>
      <c r="D362" s="4">
        <v>43.15</v>
      </c>
      <c r="E362" s="4">
        <v>-95.17</v>
      </c>
      <c r="F362" s="4">
        <v>5</v>
      </c>
      <c r="G362" s="5">
        <f t="shared" si="112"/>
        <v>5.4849365132937091</v>
      </c>
      <c r="H362" s="9">
        <f t="shared" si="113"/>
        <v>21.543726844830907</v>
      </c>
      <c r="I362" s="9">
        <f t="shared" si="114"/>
        <v>1.1816597400363893</v>
      </c>
    </row>
    <row r="363" spans="1:9">
      <c r="A363" s="4" t="s">
        <v>405</v>
      </c>
      <c r="B363" s="4" t="s">
        <v>139</v>
      </c>
      <c r="C363" s="4" t="s">
        <v>153</v>
      </c>
      <c r="D363" s="4">
        <v>42.96</v>
      </c>
      <c r="E363" s="4">
        <v>-94.88</v>
      </c>
      <c r="F363" s="4">
        <v>6</v>
      </c>
      <c r="G363" s="5">
        <f t="shared" si="112"/>
        <v>4.934537825481585</v>
      </c>
      <c r="H363" s="9">
        <f t="shared" si="113"/>
        <v>23.740701604198062</v>
      </c>
      <c r="I363" s="9">
        <f t="shared" si="114"/>
        <v>1.1714939006938669</v>
      </c>
    </row>
    <row r="364" spans="1:9">
      <c r="A364" s="4" t="s">
        <v>405</v>
      </c>
      <c r="B364" s="4" t="s">
        <v>139</v>
      </c>
      <c r="C364" s="4" t="s">
        <v>153</v>
      </c>
      <c r="D364" s="4">
        <v>43.03</v>
      </c>
      <c r="E364" s="4">
        <v>-94.4</v>
      </c>
      <c r="F364" s="4">
        <v>3</v>
      </c>
      <c r="G364" s="5">
        <f t="shared" si="112"/>
        <v>7.3763901607818303</v>
      </c>
      <c r="H364" s="9">
        <f t="shared" si="113"/>
        <v>15.388278078450725</v>
      </c>
      <c r="I364" s="9">
        <f t="shared" si="114"/>
        <v>1.1350994300925865</v>
      </c>
    </row>
    <row r="365" spans="1:9">
      <c r="A365" s="4" t="s">
        <v>405</v>
      </c>
      <c r="B365" s="4" t="s">
        <v>139</v>
      </c>
      <c r="C365" s="4" t="s">
        <v>153</v>
      </c>
      <c r="D365" s="4">
        <v>43.15</v>
      </c>
      <c r="E365" s="4">
        <v>-93.76</v>
      </c>
      <c r="F365" s="4">
        <v>4</v>
      </c>
      <c r="G365" s="5">
        <f t="shared" si="112"/>
        <v>6.2427998697226084</v>
      </c>
      <c r="H365" s="9">
        <f t="shared" si="113"/>
        <v>18.85484705149468</v>
      </c>
      <c r="I365" s="9">
        <f t="shared" si="114"/>
        <v>1.177070367167107</v>
      </c>
    </row>
    <row r="366" spans="1:9">
      <c r="A366" s="4" t="s">
        <v>406</v>
      </c>
      <c r="B366" s="4" t="s">
        <v>147</v>
      </c>
      <c r="C366" s="4" t="s">
        <v>144</v>
      </c>
      <c r="D366" s="4">
        <v>61.783000000000001</v>
      </c>
      <c r="E366" s="4">
        <v>24.3</v>
      </c>
      <c r="F366" s="4">
        <v>47</v>
      </c>
      <c r="G366" s="5">
        <f t="shared" ref="G366:G380" si="115">5.36*F366^(-0.83)</f>
        <v>0.21944392757581213</v>
      </c>
      <c r="H366" s="9">
        <f t="shared" si="113"/>
        <v>48.544278600606205</v>
      </c>
      <c r="I366" s="9">
        <f t="shared" si="114"/>
        <v>0.10652747157451475</v>
      </c>
    </row>
    <row r="367" spans="1:9">
      <c r="A367" s="4" t="s">
        <v>406</v>
      </c>
      <c r="B367" s="4" t="s">
        <v>147</v>
      </c>
      <c r="C367" s="4" t="s">
        <v>144</v>
      </c>
      <c r="D367" s="4">
        <v>62.216999999999999</v>
      </c>
      <c r="E367" s="4">
        <v>23.382999999999999</v>
      </c>
      <c r="F367" s="4">
        <v>29</v>
      </c>
      <c r="G367" s="5">
        <f t="shared" si="115"/>
        <v>0.32762305179437912</v>
      </c>
      <c r="H367" s="9">
        <f t="shared" si="113"/>
        <v>42.725914751337015</v>
      </c>
      <c r="I367" s="9">
        <f t="shared" si="114"/>
        <v>0.13997994581539513</v>
      </c>
    </row>
    <row r="368" spans="1:9">
      <c r="A368" s="4" t="s">
        <v>406</v>
      </c>
      <c r="B368" s="4" t="s">
        <v>147</v>
      </c>
      <c r="C368" s="4" t="s">
        <v>144</v>
      </c>
      <c r="D368" s="4">
        <v>67.983000000000004</v>
      </c>
      <c r="E368" s="4">
        <v>24.2</v>
      </c>
      <c r="F368" s="4">
        <v>36</v>
      </c>
      <c r="G368" s="5">
        <f t="shared" si="115"/>
        <v>0.27380017038358295</v>
      </c>
      <c r="H368" s="9">
        <f t="shared" si="113"/>
        <v>45.331403208396125</v>
      </c>
      <c r="I368" s="9">
        <f t="shared" si="114"/>
        <v>0.12411745922185759</v>
      </c>
    </row>
    <row r="369" spans="1:9">
      <c r="A369" s="4" t="s">
        <v>407</v>
      </c>
      <c r="B369" s="4" t="s">
        <v>139</v>
      </c>
      <c r="C369" s="4" t="s">
        <v>144</v>
      </c>
      <c r="D369" s="4">
        <v>58.436999999999998</v>
      </c>
      <c r="E369" s="4">
        <v>25.236999999999998</v>
      </c>
      <c r="F369" s="4">
        <v>40</v>
      </c>
      <c r="G369" s="5">
        <f t="shared" si="115"/>
        <v>0.25087362019976867</v>
      </c>
      <c r="H369" s="9">
        <f t="shared" si="113"/>
        <v>46.600997422072936</v>
      </c>
      <c r="I369" s="9">
        <f t="shared" si="114"/>
        <v>0.11690960928195525</v>
      </c>
    </row>
    <row r="370" spans="1:9">
      <c r="A370" s="4" t="s">
        <v>408</v>
      </c>
      <c r="B370" s="4" t="s">
        <v>147</v>
      </c>
      <c r="C370" s="4" t="s">
        <v>144</v>
      </c>
      <c r="D370" s="4">
        <v>61.8</v>
      </c>
      <c r="E370" s="4">
        <v>24.3</v>
      </c>
      <c r="F370" s="4">
        <v>40</v>
      </c>
      <c r="G370" s="5">
        <f t="shared" si="115"/>
        <v>0.25087362019976867</v>
      </c>
      <c r="H370" s="9">
        <f t="shared" si="113"/>
        <v>46.600997422072936</v>
      </c>
      <c r="I370" s="9">
        <f t="shared" si="114"/>
        <v>0.11690960928195525</v>
      </c>
    </row>
    <row r="371" spans="1:9">
      <c r="A371" s="4" t="s">
        <v>409</v>
      </c>
      <c r="B371" s="4" t="s">
        <v>147</v>
      </c>
      <c r="C371" s="4" t="s">
        <v>144</v>
      </c>
      <c r="D371" s="4">
        <v>64.8</v>
      </c>
      <c r="E371" s="4">
        <v>24.617000000000001</v>
      </c>
      <c r="F371" s="4">
        <v>41</v>
      </c>
      <c r="G371" s="5">
        <f t="shared" si="115"/>
        <v>0.24578432867709224</v>
      </c>
      <c r="H371" s="9">
        <f t="shared" si="113"/>
        <v>46.89854340378691</v>
      </c>
      <c r="I371" s="9">
        <f t="shared" si="114"/>
        <v>0.11526927006433238</v>
      </c>
    </row>
    <row r="372" spans="1:9">
      <c r="A372" s="4" t="s">
        <v>409</v>
      </c>
      <c r="B372" s="4" t="s">
        <v>147</v>
      </c>
      <c r="C372" s="4" t="s">
        <v>144</v>
      </c>
      <c r="D372" s="4">
        <v>64.8</v>
      </c>
      <c r="E372" s="4">
        <v>24.617000000000001</v>
      </c>
      <c r="F372" s="4">
        <v>41</v>
      </c>
      <c r="G372" s="5">
        <f t="shared" si="115"/>
        <v>0.24578432867709224</v>
      </c>
      <c r="H372" s="9">
        <f t="shared" si="113"/>
        <v>46.89854340378691</v>
      </c>
      <c r="I372" s="9">
        <f t="shared" si="114"/>
        <v>0.11526927006433238</v>
      </c>
    </row>
    <row r="373" spans="1:9">
      <c r="A373" s="4" t="s">
        <v>409</v>
      </c>
      <c r="B373" s="4" t="s">
        <v>147</v>
      </c>
      <c r="C373" s="4" t="s">
        <v>144</v>
      </c>
      <c r="D373" s="4">
        <v>64.8</v>
      </c>
      <c r="E373" s="4">
        <v>24.617000000000001</v>
      </c>
      <c r="F373" s="4">
        <v>42</v>
      </c>
      <c r="G373" s="5">
        <f t="shared" si="115"/>
        <v>0.24091723972650131</v>
      </c>
      <c r="H373" s="9">
        <f t="shared" si="113"/>
        <v>47.18891890031459</v>
      </c>
      <c r="I373" s="9">
        <f t="shared" si="114"/>
        <v>0.1136862408714152</v>
      </c>
    </row>
    <row r="374" spans="1:9">
      <c r="A374" s="4" t="s">
        <v>409</v>
      </c>
      <c r="B374" s="4" t="s">
        <v>147</v>
      </c>
      <c r="C374" s="4" t="s">
        <v>144</v>
      </c>
      <c r="D374" s="4">
        <v>64.8</v>
      </c>
      <c r="E374" s="4">
        <v>24.617000000000001</v>
      </c>
      <c r="F374" s="4">
        <v>42</v>
      </c>
      <c r="G374" s="5">
        <f t="shared" si="115"/>
        <v>0.24091723972650131</v>
      </c>
      <c r="H374" s="9">
        <f t="shared" si="113"/>
        <v>47.18891890031459</v>
      </c>
      <c r="I374" s="9">
        <f t="shared" si="114"/>
        <v>0.1136862408714152</v>
      </c>
    </row>
    <row r="375" spans="1:9">
      <c r="A375" s="4" t="s">
        <v>410</v>
      </c>
      <c r="B375" s="4" t="s">
        <v>139</v>
      </c>
      <c r="C375" s="4" t="s">
        <v>144</v>
      </c>
      <c r="D375" s="4">
        <v>49.167000000000002</v>
      </c>
      <c r="E375" s="4">
        <v>13.317</v>
      </c>
      <c r="F375" s="4">
        <v>40</v>
      </c>
      <c r="G375" s="5">
        <f t="shared" si="115"/>
        <v>0.25087362019976867</v>
      </c>
      <c r="H375" s="9">
        <f t="shared" si="113"/>
        <v>46.600997422072936</v>
      </c>
      <c r="I375" s="9">
        <f t="shared" si="114"/>
        <v>0.11690960928195525</v>
      </c>
    </row>
    <row r="376" spans="1:9">
      <c r="A376" s="4" t="s">
        <v>410</v>
      </c>
      <c r="B376" s="4" t="s">
        <v>139</v>
      </c>
      <c r="C376" s="4" t="s">
        <v>144</v>
      </c>
      <c r="D376" s="4">
        <v>49.167000000000002</v>
      </c>
      <c r="E376" s="4">
        <v>13.317</v>
      </c>
      <c r="F376" s="4">
        <v>40</v>
      </c>
      <c r="G376" s="5">
        <f t="shared" si="115"/>
        <v>0.25087362019976867</v>
      </c>
      <c r="H376" s="9">
        <f t="shared" si="113"/>
        <v>46.600997422072936</v>
      </c>
      <c r="I376" s="9">
        <f t="shared" si="114"/>
        <v>0.11690960928195525</v>
      </c>
    </row>
    <row r="377" spans="1:9">
      <c r="A377" s="4" t="s">
        <v>410</v>
      </c>
      <c r="B377" s="4" t="s">
        <v>139</v>
      </c>
      <c r="C377" s="4" t="s">
        <v>144</v>
      </c>
      <c r="D377" s="4">
        <v>49.167000000000002</v>
      </c>
      <c r="E377" s="4">
        <v>13.317</v>
      </c>
      <c r="F377" s="4">
        <v>40</v>
      </c>
      <c r="G377" s="5">
        <f t="shared" si="115"/>
        <v>0.25087362019976867</v>
      </c>
      <c r="H377" s="9">
        <f t="shared" si="113"/>
        <v>46.600997422072936</v>
      </c>
      <c r="I377" s="9">
        <f t="shared" si="114"/>
        <v>0.11690960928195525</v>
      </c>
    </row>
    <row r="378" spans="1:9">
      <c r="A378" s="4" t="s">
        <v>410</v>
      </c>
      <c r="B378" s="4" t="s">
        <v>139</v>
      </c>
      <c r="C378" s="4" t="s">
        <v>144</v>
      </c>
      <c r="D378" s="4">
        <v>48.966999999999999</v>
      </c>
      <c r="E378" s="4">
        <v>13.45</v>
      </c>
      <c r="F378" s="4">
        <v>40</v>
      </c>
      <c r="G378" s="5">
        <f t="shared" si="115"/>
        <v>0.25087362019976867</v>
      </c>
      <c r="H378" s="9">
        <f t="shared" si="113"/>
        <v>46.600997422072936</v>
      </c>
      <c r="I378" s="9">
        <f t="shared" si="114"/>
        <v>0.11690960928195525</v>
      </c>
    </row>
    <row r="379" spans="1:9">
      <c r="A379" s="4" t="s">
        <v>410</v>
      </c>
      <c r="B379" s="4" t="s">
        <v>139</v>
      </c>
      <c r="C379" s="4" t="s">
        <v>144</v>
      </c>
      <c r="D379" s="4">
        <v>48.966999999999999</v>
      </c>
      <c r="E379" s="4">
        <v>13.45</v>
      </c>
      <c r="F379" s="4">
        <v>40</v>
      </c>
      <c r="G379" s="5">
        <f t="shared" si="115"/>
        <v>0.25087362019976867</v>
      </c>
      <c r="H379" s="9">
        <f t="shared" si="113"/>
        <v>46.600997422072936</v>
      </c>
      <c r="I379" s="9">
        <f t="shared" si="114"/>
        <v>0.11690960928195525</v>
      </c>
    </row>
    <row r="380" spans="1:9">
      <c r="A380" s="4" t="s">
        <v>410</v>
      </c>
      <c r="B380" s="4" t="s">
        <v>139</v>
      </c>
      <c r="C380" s="4" t="s">
        <v>144</v>
      </c>
      <c r="D380" s="4">
        <v>48.966999999999999</v>
      </c>
      <c r="E380" s="4">
        <v>13.45</v>
      </c>
      <c r="F380" s="4">
        <v>40</v>
      </c>
      <c r="G380" s="5">
        <f t="shared" si="115"/>
        <v>0.25087362019976867</v>
      </c>
      <c r="H380" s="9">
        <f t="shared" si="113"/>
        <v>46.600997422072936</v>
      </c>
      <c r="I380" s="9">
        <f t="shared" si="114"/>
        <v>0.11690960928195525</v>
      </c>
    </row>
    <row r="381" spans="1:9">
      <c r="A381" s="4" t="s">
        <v>411</v>
      </c>
      <c r="B381" s="4" t="s">
        <v>139</v>
      </c>
      <c r="C381" s="4" t="s">
        <v>43</v>
      </c>
      <c r="D381" s="4">
        <v>33.917000000000002</v>
      </c>
      <c r="E381" s="4">
        <v>102.81699999999999</v>
      </c>
      <c r="F381" s="4">
        <v>43</v>
      </c>
      <c r="G381" s="5">
        <f t="shared" ref="G381:G392" si="116">5.55*F381^(-0.36)</f>
        <v>1.4329938915103624</v>
      </c>
      <c r="H381" s="9">
        <f t="shared" si="113"/>
        <v>47.472461394107427</v>
      </c>
      <c r="I381" s="9">
        <f t="shared" si="114"/>
        <v>0.68027747192717447</v>
      </c>
    </row>
    <row r="382" spans="1:9">
      <c r="A382" s="4" t="s">
        <v>411</v>
      </c>
      <c r="B382" s="4" t="s">
        <v>139</v>
      </c>
      <c r="C382" s="4" t="s">
        <v>43</v>
      </c>
      <c r="D382" s="4">
        <v>33.917000000000002</v>
      </c>
      <c r="E382" s="4">
        <v>102.81699999999999</v>
      </c>
      <c r="F382" s="4">
        <v>43</v>
      </c>
      <c r="G382" s="5">
        <f t="shared" si="116"/>
        <v>1.4329938915103624</v>
      </c>
      <c r="H382" s="9">
        <f t="shared" si="113"/>
        <v>47.472461394107427</v>
      </c>
      <c r="I382" s="9">
        <f t="shared" si="114"/>
        <v>0.68027747192717447</v>
      </c>
    </row>
    <row r="383" spans="1:9">
      <c r="A383" s="4" t="s">
        <v>411</v>
      </c>
      <c r="B383" s="4" t="s">
        <v>139</v>
      </c>
      <c r="C383" s="4" t="s">
        <v>43</v>
      </c>
      <c r="D383" s="4">
        <v>33.917000000000002</v>
      </c>
      <c r="E383" s="4">
        <v>102.81699999999999</v>
      </c>
      <c r="F383" s="4">
        <v>43</v>
      </c>
      <c r="G383" s="5">
        <f t="shared" si="116"/>
        <v>1.4329938915103624</v>
      </c>
      <c r="H383" s="9">
        <f t="shared" si="113"/>
        <v>47.472461394107427</v>
      </c>
      <c r="I383" s="9">
        <f t="shared" si="114"/>
        <v>0.68027747192717447</v>
      </c>
    </row>
    <row r="384" spans="1:9">
      <c r="A384" s="4" t="s">
        <v>411</v>
      </c>
      <c r="B384" s="4" t="s">
        <v>139</v>
      </c>
      <c r="C384" s="4" t="s">
        <v>43</v>
      </c>
      <c r="D384" s="4">
        <v>33.917000000000002</v>
      </c>
      <c r="E384" s="4">
        <v>102.81699999999999</v>
      </c>
      <c r="F384" s="4">
        <v>43</v>
      </c>
      <c r="G384" s="5">
        <f t="shared" si="116"/>
        <v>1.4329938915103624</v>
      </c>
      <c r="H384" s="9">
        <f t="shared" si="113"/>
        <v>47.472461394107427</v>
      </c>
      <c r="I384" s="9">
        <f t="shared" si="114"/>
        <v>0.68027747192717447</v>
      </c>
    </row>
    <row r="385" spans="1:9">
      <c r="A385" s="4" t="s">
        <v>411</v>
      </c>
      <c r="B385" s="4" t="s">
        <v>139</v>
      </c>
      <c r="C385" s="4" t="s">
        <v>43</v>
      </c>
      <c r="D385" s="4">
        <v>33.917000000000002</v>
      </c>
      <c r="E385" s="4">
        <v>102.81699999999999</v>
      </c>
      <c r="F385" s="4">
        <v>43</v>
      </c>
      <c r="G385" s="5">
        <f t="shared" si="116"/>
        <v>1.4329938915103624</v>
      </c>
      <c r="H385" s="9">
        <f t="shared" si="113"/>
        <v>47.472461394107427</v>
      </c>
      <c r="I385" s="9">
        <f t="shared" si="114"/>
        <v>0.68027747192717447</v>
      </c>
    </row>
    <row r="386" spans="1:9">
      <c r="A386" s="4" t="s">
        <v>411</v>
      </c>
      <c r="B386" s="4" t="s">
        <v>139</v>
      </c>
      <c r="C386" s="4" t="s">
        <v>43</v>
      </c>
      <c r="D386" s="4">
        <v>33.917000000000002</v>
      </c>
      <c r="E386" s="4">
        <v>102.81699999999999</v>
      </c>
      <c r="F386" s="4">
        <v>43</v>
      </c>
      <c r="G386" s="5">
        <f t="shared" si="116"/>
        <v>1.4329938915103624</v>
      </c>
      <c r="H386" s="9">
        <f t="shared" si="113"/>
        <v>47.472461394107427</v>
      </c>
      <c r="I386" s="9">
        <f t="shared" si="114"/>
        <v>0.68027747192717447</v>
      </c>
    </row>
    <row r="387" spans="1:9">
      <c r="A387" s="4" t="s">
        <v>411</v>
      </c>
      <c r="B387" s="4" t="s">
        <v>139</v>
      </c>
      <c r="C387" s="4" t="s">
        <v>43</v>
      </c>
      <c r="D387" s="4">
        <v>33.917000000000002</v>
      </c>
      <c r="E387" s="4">
        <v>102.81699999999999</v>
      </c>
      <c r="F387" s="4">
        <v>43</v>
      </c>
      <c r="G387" s="5">
        <f t="shared" si="116"/>
        <v>1.4329938915103624</v>
      </c>
      <c r="H387" s="9">
        <f t="shared" si="113"/>
        <v>47.472461394107427</v>
      </c>
      <c r="I387" s="9">
        <f t="shared" si="114"/>
        <v>0.68027747192717447</v>
      </c>
    </row>
    <row r="388" spans="1:9">
      <c r="A388" s="4" t="s">
        <v>411</v>
      </c>
      <c r="B388" s="4" t="s">
        <v>139</v>
      </c>
      <c r="C388" s="4" t="s">
        <v>43</v>
      </c>
      <c r="D388" s="4">
        <v>33.917000000000002</v>
      </c>
      <c r="E388" s="4">
        <v>102.81699999999999</v>
      </c>
      <c r="F388" s="4">
        <v>43</v>
      </c>
      <c r="G388" s="5">
        <f t="shared" si="116"/>
        <v>1.4329938915103624</v>
      </c>
      <c r="H388" s="9">
        <f t="shared" si="113"/>
        <v>47.472461394107427</v>
      </c>
      <c r="I388" s="9">
        <f t="shared" si="114"/>
        <v>0.68027747192717447</v>
      </c>
    </row>
    <row r="389" spans="1:9">
      <c r="A389" s="4" t="s">
        <v>411</v>
      </c>
      <c r="B389" s="4" t="s">
        <v>139</v>
      </c>
      <c r="C389" s="4" t="s">
        <v>43</v>
      </c>
      <c r="D389" s="4">
        <v>33.917000000000002</v>
      </c>
      <c r="E389" s="4">
        <v>102.81699999999999</v>
      </c>
      <c r="F389" s="4">
        <v>43</v>
      </c>
      <c r="G389" s="5">
        <f t="shared" si="116"/>
        <v>1.4329938915103624</v>
      </c>
      <c r="H389" s="9">
        <f t="shared" si="113"/>
        <v>47.472461394107427</v>
      </c>
      <c r="I389" s="9">
        <f t="shared" si="114"/>
        <v>0.68027747192717447</v>
      </c>
    </row>
    <row r="390" spans="1:9">
      <c r="A390" s="4" t="s">
        <v>411</v>
      </c>
      <c r="B390" s="4" t="s">
        <v>139</v>
      </c>
      <c r="C390" s="4" t="s">
        <v>43</v>
      </c>
      <c r="D390" s="4">
        <v>33.917000000000002</v>
      </c>
      <c r="E390" s="4">
        <v>102.81699999999999</v>
      </c>
      <c r="F390" s="4">
        <v>43</v>
      </c>
      <c r="G390" s="5">
        <f t="shared" si="116"/>
        <v>1.4329938915103624</v>
      </c>
      <c r="H390" s="9">
        <f t="shared" si="113"/>
        <v>47.472461394107427</v>
      </c>
      <c r="I390" s="9">
        <f t="shared" si="114"/>
        <v>0.68027747192717447</v>
      </c>
    </row>
    <row r="391" spans="1:9">
      <c r="A391" s="4" t="s">
        <v>411</v>
      </c>
      <c r="B391" s="4" t="s">
        <v>139</v>
      </c>
      <c r="C391" s="4" t="s">
        <v>43</v>
      </c>
      <c r="D391" s="4">
        <v>33.917000000000002</v>
      </c>
      <c r="E391" s="4">
        <v>102.81699999999999</v>
      </c>
      <c r="F391" s="4">
        <v>43</v>
      </c>
      <c r="G391" s="5">
        <f t="shared" si="116"/>
        <v>1.4329938915103624</v>
      </c>
      <c r="H391" s="9">
        <f t="shared" si="113"/>
        <v>47.472461394107427</v>
      </c>
      <c r="I391" s="9">
        <f t="shared" si="114"/>
        <v>0.68027747192717447</v>
      </c>
    </row>
    <row r="392" spans="1:9">
      <c r="A392" s="4" t="s">
        <v>411</v>
      </c>
      <c r="B392" s="4" t="s">
        <v>139</v>
      </c>
      <c r="C392" s="4" t="s">
        <v>43</v>
      </c>
      <c r="D392" s="4">
        <v>33.917000000000002</v>
      </c>
      <c r="E392" s="4">
        <v>102.81699999999999</v>
      </c>
      <c r="F392" s="4">
        <v>43</v>
      </c>
      <c r="G392" s="5">
        <f t="shared" si="116"/>
        <v>1.4329938915103624</v>
      </c>
      <c r="H392" s="9">
        <f t="shared" si="113"/>
        <v>47.472461394107427</v>
      </c>
      <c r="I392" s="9">
        <f t="shared" si="114"/>
        <v>0.68027747192717447</v>
      </c>
    </row>
    <row r="393" spans="1:9">
      <c r="A393" s="4" t="s">
        <v>412</v>
      </c>
      <c r="B393" s="4" t="s">
        <v>139</v>
      </c>
      <c r="C393" s="4" t="s">
        <v>144</v>
      </c>
      <c r="D393" s="4">
        <v>56.146000000000001</v>
      </c>
      <c r="E393" s="4">
        <v>-4.3</v>
      </c>
      <c r="F393" s="4">
        <v>88</v>
      </c>
      <c r="G393" s="5">
        <f t="shared" ref="G393:G394" si="117">5.36*F393^(-0.83)</f>
        <v>0.13038996591769553</v>
      </c>
      <c r="H393" s="9">
        <f t="shared" ref="H393:H394" si="118">2.15+12.05*LN(F393)</f>
        <v>56.101908614462396</v>
      </c>
      <c r="I393" s="9">
        <f t="shared" ref="I393:I398" si="119">H393*G393/100</f>
        <v>7.3151259521574211E-2</v>
      </c>
    </row>
    <row r="394" spans="1:9">
      <c r="A394" s="4" t="s">
        <v>412</v>
      </c>
      <c r="B394" s="4" t="s">
        <v>139</v>
      </c>
      <c r="C394" s="4" t="s">
        <v>144</v>
      </c>
      <c r="D394" s="4">
        <v>56.146000000000001</v>
      </c>
      <c r="E394" s="4">
        <v>-4.3</v>
      </c>
      <c r="F394" s="4">
        <v>89</v>
      </c>
      <c r="G394" s="5">
        <f t="shared" si="117"/>
        <v>0.12917280314125462</v>
      </c>
      <c r="H394" s="9">
        <f t="shared" si="118"/>
        <v>56.238068255272282</v>
      </c>
      <c r="I394" s="9">
        <f t="shared" si="119"/>
        <v>7.2644289197827269E-2</v>
      </c>
    </row>
    <row r="395" spans="1:9">
      <c r="A395" s="4" t="s">
        <v>413</v>
      </c>
      <c r="B395" s="4" t="s">
        <v>145</v>
      </c>
      <c r="C395" s="4" t="s">
        <v>144</v>
      </c>
      <c r="D395" s="4">
        <v>-2.3199999999999998</v>
      </c>
      <c r="E395" s="4">
        <v>113.9</v>
      </c>
      <c r="F395" s="4">
        <v>8</v>
      </c>
      <c r="G395" s="5">
        <f t="shared" ref="G395:G398" si="120">6.63*F395^(-0.37)</f>
        <v>3.07163942516658</v>
      </c>
      <c r="H395" s="9">
        <f t="shared" ref="H395:H398" si="121">37.05+14.36*LN(F395)</f>
        <v>66.910780538522431</v>
      </c>
      <c r="I395" s="9">
        <f t="shared" si="119"/>
        <v>2.0552579147079424</v>
      </c>
    </row>
    <row r="396" spans="1:9">
      <c r="A396" s="4" t="s">
        <v>413</v>
      </c>
      <c r="B396" s="4" t="s">
        <v>145</v>
      </c>
      <c r="C396" s="4" t="s">
        <v>144</v>
      </c>
      <c r="D396" s="4">
        <v>-2.3199999999999998</v>
      </c>
      <c r="E396" s="4">
        <v>113.9</v>
      </c>
      <c r="F396" s="4">
        <v>9</v>
      </c>
      <c r="G396" s="5">
        <f t="shared" si="120"/>
        <v>2.9406531324815952</v>
      </c>
      <c r="H396" s="9">
        <f t="shared" si="121"/>
        <v>68.602144930548107</v>
      </c>
      <c r="I396" s="9">
        <f t="shared" si="119"/>
        <v>2.0173511238497266</v>
      </c>
    </row>
    <row r="397" spans="1:9">
      <c r="A397" s="4" t="s">
        <v>413</v>
      </c>
      <c r="B397" s="4" t="s">
        <v>145</v>
      </c>
      <c r="C397" s="4" t="s">
        <v>144</v>
      </c>
      <c r="D397" s="4">
        <v>-2.3199999999999998</v>
      </c>
      <c r="E397" s="4">
        <v>113.9</v>
      </c>
      <c r="F397" s="4">
        <v>10</v>
      </c>
      <c r="G397" s="5">
        <f t="shared" si="120"/>
        <v>2.8282222096545593</v>
      </c>
      <c r="H397" s="9">
        <f t="shared" si="121"/>
        <v>70.115121935394498</v>
      </c>
      <c r="I397" s="9">
        <f t="shared" si="119"/>
        <v>1.9830114509032029</v>
      </c>
    </row>
    <row r="398" spans="1:9">
      <c r="A398" s="4" t="s">
        <v>413</v>
      </c>
      <c r="B398" s="4" t="s">
        <v>145</v>
      </c>
      <c r="C398" s="4" t="s">
        <v>144</v>
      </c>
      <c r="D398" s="4">
        <v>-2.3199999999999998</v>
      </c>
      <c r="E398" s="4">
        <v>113.9</v>
      </c>
      <c r="F398" s="4">
        <v>11</v>
      </c>
      <c r="G398" s="5">
        <f t="shared" si="120"/>
        <v>2.7302237164648231</v>
      </c>
      <c r="H398" s="9">
        <f t="shared" si="121"/>
        <v>71.483776117384593</v>
      </c>
      <c r="I398" s="9">
        <f t="shared" si="119"/>
        <v>1.9516670089814514</v>
      </c>
    </row>
    <row r="399" spans="1:9">
      <c r="A399" s="4" t="s">
        <v>414</v>
      </c>
      <c r="B399" s="4" t="s">
        <v>147</v>
      </c>
      <c r="C399" s="4" t="s">
        <v>144</v>
      </c>
      <c r="D399" s="4">
        <v>61.783000000000001</v>
      </c>
      <c r="E399" s="4">
        <v>24.3</v>
      </c>
      <c r="F399" s="4">
        <v>30</v>
      </c>
      <c r="G399" s="5">
        <f t="shared" ref="G399:G462" si="122">5.36*F399^(-0.83)</f>
        <v>0.31853279198693923</v>
      </c>
      <c r="H399" s="9">
        <f t="shared" ref="H399:H462" si="123">2.15+12.05*LN(F399)</f>
        <v>43.134428449028974</v>
      </c>
      <c r="I399" s="9">
        <f t="shared" ref="I399:I462" si="124">H399*G399/100</f>
        <v>0.13739729924630059</v>
      </c>
    </row>
    <row r="400" spans="1:9">
      <c r="A400" s="4" t="s">
        <v>414</v>
      </c>
      <c r="B400" s="4" t="s">
        <v>147</v>
      </c>
      <c r="C400" s="4" t="s">
        <v>144</v>
      </c>
      <c r="D400" s="4">
        <v>61.783000000000001</v>
      </c>
      <c r="E400" s="4">
        <v>24.3</v>
      </c>
      <c r="F400" s="4">
        <v>30</v>
      </c>
      <c r="G400" s="5">
        <f t="shared" si="122"/>
        <v>0.31853279198693923</v>
      </c>
      <c r="H400" s="9">
        <f t="shared" si="123"/>
        <v>43.134428449028974</v>
      </c>
      <c r="I400" s="9">
        <f t="shared" si="124"/>
        <v>0.13739729924630059</v>
      </c>
    </row>
    <row r="401" spans="1:9">
      <c r="A401" s="4" t="s">
        <v>414</v>
      </c>
      <c r="B401" s="4" t="s">
        <v>147</v>
      </c>
      <c r="C401" s="4" t="s">
        <v>144</v>
      </c>
      <c r="D401" s="4">
        <v>61.783000000000001</v>
      </c>
      <c r="E401" s="4">
        <v>24.3</v>
      </c>
      <c r="F401" s="4">
        <v>30</v>
      </c>
      <c r="G401" s="5">
        <f t="shared" si="122"/>
        <v>0.31853279198693923</v>
      </c>
      <c r="H401" s="9">
        <f t="shared" si="123"/>
        <v>43.134428449028974</v>
      </c>
      <c r="I401" s="9">
        <f t="shared" si="124"/>
        <v>0.13739729924630059</v>
      </c>
    </row>
    <row r="402" spans="1:9">
      <c r="A402" s="4" t="s">
        <v>414</v>
      </c>
      <c r="B402" s="4" t="s">
        <v>147</v>
      </c>
      <c r="C402" s="4" t="s">
        <v>144</v>
      </c>
      <c r="D402" s="4">
        <v>61.783000000000001</v>
      </c>
      <c r="E402" s="4">
        <v>24.3</v>
      </c>
      <c r="F402" s="4">
        <v>30</v>
      </c>
      <c r="G402" s="5">
        <f t="shared" si="122"/>
        <v>0.31853279198693923</v>
      </c>
      <c r="H402" s="9">
        <f t="shared" si="123"/>
        <v>43.134428449028974</v>
      </c>
      <c r="I402" s="9">
        <f t="shared" si="124"/>
        <v>0.13739729924630059</v>
      </c>
    </row>
    <row r="403" spans="1:9">
      <c r="A403" s="4" t="s">
        <v>414</v>
      </c>
      <c r="B403" s="4" t="s">
        <v>147</v>
      </c>
      <c r="C403" s="4" t="s">
        <v>144</v>
      </c>
      <c r="D403" s="4">
        <v>61.767000000000003</v>
      </c>
      <c r="E403" s="4">
        <v>30.966999999999999</v>
      </c>
      <c r="F403" s="4">
        <v>50</v>
      </c>
      <c r="G403" s="5">
        <f t="shared" si="122"/>
        <v>0.20845853729307456</v>
      </c>
      <c r="H403" s="9">
        <f t="shared" si="123"/>
        <v>49.289877215409163</v>
      </c>
      <c r="I403" s="9">
        <f t="shared" si="124"/>
        <v>0.10274895707679438</v>
      </c>
    </row>
    <row r="404" spans="1:9">
      <c r="A404" s="4" t="s">
        <v>414</v>
      </c>
      <c r="B404" s="4" t="s">
        <v>147</v>
      </c>
      <c r="C404" s="4" t="s">
        <v>144</v>
      </c>
      <c r="D404" s="4">
        <v>61.767000000000003</v>
      </c>
      <c r="E404" s="4">
        <v>30.966999999999999</v>
      </c>
      <c r="F404" s="4">
        <v>50</v>
      </c>
      <c r="G404" s="5">
        <f t="shared" si="122"/>
        <v>0.20845853729307456</v>
      </c>
      <c r="H404" s="9">
        <f t="shared" si="123"/>
        <v>49.289877215409163</v>
      </c>
      <c r="I404" s="9">
        <f t="shared" si="124"/>
        <v>0.10274895707679438</v>
      </c>
    </row>
    <row r="405" spans="1:9">
      <c r="A405" s="4" t="s">
        <v>414</v>
      </c>
      <c r="B405" s="4" t="s">
        <v>147</v>
      </c>
      <c r="C405" s="4" t="s">
        <v>144</v>
      </c>
      <c r="D405" s="4">
        <v>61.767000000000003</v>
      </c>
      <c r="E405" s="4">
        <v>30.966999999999999</v>
      </c>
      <c r="F405" s="4">
        <v>50</v>
      </c>
      <c r="G405" s="5">
        <f t="shared" si="122"/>
        <v>0.20845853729307456</v>
      </c>
      <c r="H405" s="9">
        <f t="shared" si="123"/>
        <v>49.289877215409163</v>
      </c>
      <c r="I405" s="9">
        <f t="shared" si="124"/>
        <v>0.10274895707679438</v>
      </c>
    </row>
    <row r="406" spans="1:9">
      <c r="A406" s="4" t="s">
        <v>414</v>
      </c>
      <c r="B406" s="4" t="s">
        <v>147</v>
      </c>
      <c r="C406" s="4" t="s">
        <v>144</v>
      </c>
      <c r="D406" s="4">
        <v>61.767000000000003</v>
      </c>
      <c r="E406" s="4">
        <v>30.966999999999999</v>
      </c>
      <c r="F406" s="4">
        <v>50</v>
      </c>
      <c r="G406" s="5">
        <f t="shared" si="122"/>
        <v>0.20845853729307456</v>
      </c>
      <c r="H406" s="9">
        <f t="shared" si="123"/>
        <v>49.289877215409163</v>
      </c>
      <c r="I406" s="9">
        <f t="shared" si="124"/>
        <v>0.10274895707679438</v>
      </c>
    </row>
    <row r="407" spans="1:9">
      <c r="A407" s="4" t="s">
        <v>414</v>
      </c>
      <c r="B407" s="4" t="s">
        <v>147</v>
      </c>
      <c r="C407" s="4" t="s">
        <v>144</v>
      </c>
      <c r="D407" s="4">
        <v>61.767000000000003</v>
      </c>
      <c r="E407" s="4">
        <v>30.966999999999999</v>
      </c>
      <c r="F407" s="4">
        <v>50</v>
      </c>
      <c r="G407" s="5">
        <f t="shared" si="122"/>
        <v>0.20845853729307456</v>
      </c>
      <c r="H407" s="9">
        <f t="shared" si="123"/>
        <v>49.289877215409163</v>
      </c>
      <c r="I407" s="9">
        <f t="shared" si="124"/>
        <v>0.10274895707679438</v>
      </c>
    </row>
    <row r="408" spans="1:9">
      <c r="A408" s="4" t="s">
        <v>414</v>
      </c>
      <c r="B408" s="4" t="s">
        <v>147</v>
      </c>
      <c r="C408" s="4" t="s">
        <v>144</v>
      </c>
      <c r="D408" s="4">
        <v>61.767000000000003</v>
      </c>
      <c r="E408" s="4">
        <v>30.966999999999999</v>
      </c>
      <c r="F408" s="4">
        <v>50</v>
      </c>
      <c r="G408" s="5">
        <f t="shared" si="122"/>
        <v>0.20845853729307456</v>
      </c>
      <c r="H408" s="9">
        <f t="shared" si="123"/>
        <v>49.289877215409163</v>
      </c>
      <c r="I408" s="9">
        <f t="shared" si="124"/>
        <v>0.10274895707679438</v>
      </c>
    </row>
    <row r="409" spans="1:9">
      <c r="A409" s="4" t="s">
        <v>414</v>
      </c>
      <c r="B409" s="4" t="s">
        <v>147</v>
      </c>
      <c r="C409" s="4" t="s">
        <v>144</v>
      </c>
      <c r="D409" s="4">
        <v>61.783000000000001</v>
      </c>
      <c r="E409" s="4">
        <v>24.3</v>
      </c>
      <c r="F409" s="4">
        <v>30</v>
      </c>
      <c r="G409" s="5">
        <f t="shared" si="122"/>
        <v>0.31853279198693923</v>
      </c>
      <c r="H409" s="9">
        <f t="shared" si="123"/>
        <v>43.134428449028974</v>
      </c>
      <c r="I409" s="9">
        <f t="shared" si="124"/>
        <v>0.13739729924630059</v>
      </c>
    </row>
    <row r="410" spans="1:9">
      <c r="A410" s="4" t="s">
        <v>414</v>
      </c>
      <c r="B410" s="4" t="s">
        <v>147</v>
      </c>
      <c r="C410" s="4" t="s">
        <v>144</v>
      </c>
      <c r="D410" s="4">
        <v>61.783000000000001</v>
      </c>
      <c r="E410" s="4">
        <v>24.3</v>
      </c>
      <c r="F410" s="4">
        <v>30</v>
      </c>
      <c r="G410" s="5">
        <f t="shared" si="122"/>
        <v>0.31853279198693923</v>
      </c>
      <c r="H410" s="9">
        <f t="shared" si="123"/>
        <v>43.134428449028974</v>
      </c>
      <c r="I410" s="9">
        <f t="shared" si="124"/>
        <v>0.13739729924630059</v>
      </c>
    </row>
    <row r="411" spans="1:9">
      <c r="A411" s="4" t="s">
        <v>414</v>
      </c>
      <c r="B411" s="4" t="s">
        <v>147</v>
      </c>
      <c r="C411" s="4" t="s">
        <v>144</v>
      </c>
      <c r="D411" s="4">
        <v>61.783000000000001</v>
      </c>
      <c r="E411" s="4">
        <v>24.3</v>
      </c>
      <c r="F411" s="4">
        <v>30</v>
      </c>
      <c r="G411" s="5">
        <f t="shared" si="122"/>
        <v>0.31853279198693923</v>
      </c>
      <c r="H411" s="9">
        <f t="shared" si="123"/>
        <v>43.134428449028974</v>
      </c>
      <c r="I411" s="9">
        <f t="shared" si="124"/>
        <v>0.13739729924630059</v>
      </c>
    </row>
    <row r="412" spans="1:9">
      <c r="A412" s="4" t="s">
        <v>414</v>
      </c>
      <c r="B412" s="4" t="s">
        <v>147</v>
      </c>
      <c r="C412" s="4" t="s">
        <v>144</v>
      </c>
      <c r="D412" s="4">
        <v>61.783000000000001</v>
      </c>
      <c r="E412" s="4">
        <v>24.3</v>
      </c>
      <c r="F412" s="4">
        <v>30</v>
      </c>
      <c r="G412" s="5">
        <f t="shared" si="122"/>
        <v>0.31853279198693923</v>
      </c>
      <c r="H412" s="9">
        <f t="shared" si="123"/>
        <v>43.134428449028974</v>
      </c>
      <c r="I412" s="9">
        <f t="shared" si="124"/>
        <v>0.13739729924630059</v>
      </c>
    </row>
    <row r="413" spans="1:9">
      <c r="A413" s="4" t="s">
        <v>414</v>
      </c>
      <c r="B413" s="4" t="s">
        <v>147</v>
      </c>
      <c r="C413" s="4" t="s">
        <v>144</v>
      </c>
      <c r="D413" s="4">
        <v>61.767000000000003</v>
      </c>
      <c r="E413" s="4">
        <v>30.966999999999999</v>
      </c>
      <c r="F413" s="4">
        <v>50</v>
      </c>
      <c r="G413" s="5">
        <f t="shared" si="122"/>
        <v>0.20845853729307456</v>
      </c>
      <c r="H413" s="9">
        <f t="shared" si="123"/>
        <v>49.289877215409163</v>
      </c>
      <c r="I413" s="9">
        <f t="shared" si="124"/>
        <v>0.10274895707679438</v>
      </c>
    </row>
    <row r="414" spans="1:9">
      <c r="A414" s="4" t="s">
        <v>414</v>
      </c>
      <c r="B414" s="4" t="s">
        <v>147</v>
      </c>
      <c r="C414" s="4" t="s">
        <v>144</v>
      </c>
      <c r="D414" s="4">
        <v>61.767000000000003</v>
      </c>
      <c r="E414" s="4">
        <v>30.966999999999999</v>
      </c>
      <c r="F414" s="4">
        <v>50</v>
      </c>
      <c r="G414" s="5">
        <f t="shared" si="122"/>
        <v>0.20845853729307456</v>
      </c>
      <c r="H414" s="9">
        <f t="shared" si="123"/>
        <v>49.289877215409163</v>
      </c>
      <c r="I414" s="9">
        <f t="shared" si="124"/>
        <v>0.10274895707679438</v>
      </c>
    </row>
    <row r="415" spans="1:9">
      <c r="A415" s="4" t="s">
        <v>414</v>
      </c>
      <c r="B415" s="4" t="s">
        <v>147</v>
      </c>
      <c r="C415" s="4" t="s">
        <v>144</v>
      </c>
      <c r="D415" s="4">
        <v>61.767000000000003</v>
      </c>
      <c r="E415" s="4">
        <v>30.966999999999999</v>
      </c>
      <c r="F415" s="4">
        <v>50</v>
      </c>
      <c r="G415" s="5">
        <f t="shared" si="122"/>
        <v>0.20845853729307456</v>
      </c>
      <c r="H415" s="9">
        <f t="shared" si="123"/>
        <v>49.289877215409163</v>
      </c>
      <c r="I415" s="9">
        <f t="shared" si="124"/>
        <v>0.10274895707679438</v>
      </c>
    </row>
    <row r="416" spans="1:9">
      <c r="A416" s="4" t="s">
        <v>414</v>
      </c>
      <c r="B416" s="4" t="s">
        <v>147</v>
      </c>
      <c r="C416" s="4" t="s">
        <v>144</v>
      </c>
      <c r="D416" s="4">
        <v>61.767000000000003</v>
      </c>
      <c r="E416" s="4">
        <v>30.966999999999999</v>
      </c>
      <c r="F416" s="4">
        <v>50</v>
      </c>
      <c r="G416" s="5">
        <f t="shared" si="122"/>
        <v>0.20845853729307456</v>
      </c>
      <c r="H416" s="9">
        <f t="shared" si="123"/>
        <v>49.289877215409163</v>
      </c>
      <c r="I416" s="9">
        <f t="shared" si="124"/>
        <v>0.10274895707679438</v>
      </c>
    </row>
    <row r="417" spans="1:9">
      <c r="A417" s="4" t="s">
        <v>414</v>
      </c>
      <c r="B417" s="4" t="s">
        <v>147</v>
      </c>
      <c r="C417" s="4" t="s">
        <v>144</v>
      </c>
      <c r="D417" s="4">
        <v>61.767000000000003</v>
      </c>
      <c r="E417" s="4">
        <v>30.966999999999999</v>
      </c>
      <c r="F417" s="4">
        <v>50</v>
      </c>
      <c r="G417" s="5">
        <f t="shared" si="122"/>
        <v>0.20845853729307456</v>
      </c>
      <c r="H417" s="9">
        <f t="shared" si="123"/>
        <v>49.289877215409163</v>
      </c>
      <c r="I417" s="9">
        <f t="shared" si="124"/>
        <v>0.10274895707679438</v>
      </c>
    </row>
    <row r="418" spans="1:9">
      <c r="A418" s="4" t="s">
        <v>414</v>
      </c>
      <c r="B418" s="4" t="s">
        <v>147</v>
      </c>
      <c r="C418" s="4" t="s">
        <v>144</v>
      </c>
      <c r="D418" s="4">
        <v>61.767000000000003</v>
      </c>
      <c r="E418" s="4">
        <v>30.966999999999999</v>
      </c>
      <c r="F418" s="4">
        <v>50</v>
      </c>
      <c r="G418" s="5">
        <f t="shared" si="122"/>
        <v>0.20845853729307456</v>
      </c>
      <c r="H418" s="9">
        <f t="shared" si="123"/>
        <v>49.289877215409163</v>
      </c>
      <c r="I418" s="9">
        <f t="shared" si="124"/>
        <v>0.10274895707679438</v>
      </c>
    </row>
    <row r="419" spans="1:9">
      <c r="A419" s="4" t="s">
        <v>415</v>
      </c>
      <c r="B419" s="4" t="s">
        <v>139</v>
      </c>
      <c r="C419" s="4" t="s">
        <v>144</v>
      </c>
      <c r="D419" s="4">
        <v>46.317</v>
      </c>
      <c r="E419" s="4">
        <v>-86.05</v>
      </c>
      <c r="F419" s="4">
        <v>80</v>
      </c>
      <c r="G419" s="5">
        <f t="shared" si="122"/>
        <v>0.14112374749517381</v>
      </c>
      <c r="H419" s="9">
        <f t="shared" si="123"/>
        <v>54.95342094782027</v>
      </c>
      <c r="I419" s="9">
        <f t="shared" si="124"/>
        <v>7.755232701836183E-2</v>
      </c>
    </row>
    <row r="420" spans="1:9">
      <c r="A420" s="4" t="s">
        <v>415</v>
      </c>
      <c r="B420" s="4" t="s">
        <v>139</v>
      </c>
      <c r="C420" s="4" t="s">
        <v>144</v>
      </c>
      <c r="D420" s="4">
        <v>46.317</v>
      </c>
      <c r="E420" s="4">
        <v>-86.05</v>
      </c>
      <c r="F420" s="4">
        <v>80</v>
      </c>
      <c r="G420" s="5">
        <f t="shared" si="122"/>
        <v>0.14112374749517381</v>
      </c>
      <c r="H420" s="9">
        <f t="shared" si="123"/>
        <v>54.95342094782027</v>
      </c>
      <c r="I420" s="9">
        <f t="shared" si="124"/>
        <v>7.755232701836183E-2</v>
      </c>
    </row>
    <row r="421" spans="1:9">
      <c r="A421" s="4" t="s">
        <v>415</v>
      </c>
      <c r="B421" s="4" t="s">
        <v>139</v>
      </c>
      <c r="C421" s="4" t="s">
        <v>144</v>
      </c>
      <c r="D421" s="4">
        <v>46.317</v>
      </c>
      <c r="E421" s="4">
        <v>-86.05</v>
      </c>
      <c r="F421" s="4">
        <v>80</v>
      </c>
      <c r="G421" s="5">
        <f t="shared" si="122"/>
        <v>0.14112374749517381</v>
      </c>
      <c r="H421" s="9">
        <f t="shared" si="123"/>
        <v>54.95342094782027</v>
      </c>
      <c r="I421" s="9">
        <f t="shared" si="124"/>
        <v>7.755232701836183E-2</v>
      </c>
    </row>
    <row r="422" spans="1:9">
      <c r="A422" s="4" t="s">
        <v>416</v>
      </c>
      <c r="B422" s="4" t="s">
        <v>139</v>
      </c>
      <c r="C422" s="4" t="s">
        <v>144</v>
      </c>
      <c r="D422" s="4">
        <v>49.05</v>
      </c>
      <c r="E422" s="4">
        <v>-80.667000000000002</v>
      </c>
      <c r="F422" s="4">
        <v>7</v>
      </c>
      <c r="G422" s="5">
        <f t="shared" si="122"/>
        <v>1.0659416121133705</v>
      </c>
      <c r="H422" s="9">
        <f t="shared" si="123"/>
        <v>25.598217296116523</v>
      </c>
      <c r="I422" s="9">
        <f t="shared" si="124"/>
        <v>0.27286205011850811</v>
      </c>
    </row>
    <row r="423" spans="1:9">
      <c r="A423" s="4" t="s">
        <v>416</v>
      </c>
      <c r="B423" s="4" t="s">
        <v>139</v>
      </c>
      <c r="C423" s="4" t="s">
        <v>144</v>
      </c>
      <c r="D423" s="4">
        <v>49.05</v>
      </c>
      <c r="E423" s="4">
        <v>-80.667000000000002</v>
      </c>
      <c r="F423" s="4">
        <v>7</v>
      </c>
      <c r="G423" s="5">
        <f t="shared" si="122"/>
        <v>1.0659416121133705</v>
      </c>
      <c r="H423" s="9">
        <f t="shared" si="123"/>
        <v>25.598217296116523</v>
      </c>
      <c r="I423" s="9">
        <f t="shared" si="124"/>
        <v>0.27286205011850811</v>
      </c>
    </row>
    <row r="424" spans="1:9">
      <c r="A424" s="4" t="s">
        <v>416</v>
      </c>
      <c r="B424" s="4" t="s">
        <v>139</v>
      </c>
      <c r="C424" s="4" t="s">
        <v>144</v>
      </c>
      <c r="D424" s="4">
        <v>49.05</v>
      </c>
      <c r="E424" s="4">
        <v>-80.667000000000002</v>
      </c>
      <c r="F424" s="4">
        <v>7</v>
      </c>
      <c r="G424" s="5">
        <f t="shared" si="122"/>
        <v>1.0659416121133705</v>
      </c>
      <c r="H424" s="9">
        <f t="shared" si="123"/>
        <v>25.598217296116523</v>
      </c>
      <c r="I424" s="9">
        <f t="shared" si="124"/>
        <v>0.27286205011850811</v>
      </c>
    </row>
    <row r="425" spans="1:9">
      <c r="A425" s="4" t="s">
        <v>416</v>
      </c>
      <c r="B425" s="4" t="s">
        <v>139</v>
      </c>
      <c r="C425" s="4" t="s">
        <v>144</v>
      </c>
      <c r="D425" s="4">
        <v>49.05</v>
      </c>
      <c r="E425" s="4">
        <v>-80.667000000000002</v>
      </c>
      <c r="F425" s="4">
        <v>7</v>
      </c>
      <c r="G425" s="5">
        <f t="shared" si="122"/>
        <v>1.0659416121133705</v>
      </c>
      <c r="H425" s="9">
        <f t="shared" si="123"/>
        <v>25.598217296116523</v>
      </c>
      <c r="I425" s="9">
        <f t="shared" si="124"/>
        <v>0.27286205011850811</v>
      </c>
    </row>
    <row r="426" spans="1:9">
      <c r="A426" s="4" t="s">
        <v>416</v>
      </c>
      <c r="B426" s="4" t="s">
        <v>139</v>
      </c>
      <c r="C426" s="4" t="s">
        <v>144</v>
      </c>
      <c r="D426" s="4">
        <v>49.05</v>
      </c>
      <c r="E426" s="4">
        <v>-80.667000000000002</v>
      </c>
      <c r="F426" s="4">
        <v>7</v>
      </c>
      <c r="G426" s="5">
        <f t="shared" si="122"/>
        <v>1.0659416121133705</v>
      </c>
      <c r="H426" s="9">
        <f t="shared" si="123"/>
        <v>25.598217296116523</v>
      </c>
      <c r="I426" s="9">
        <f t="shared" si="124"/>
        <v>0.27286205011850811</v>
      </c>
    </row>
    <row r="427" spans="1:9">
      <c r="A427" s="4" t="s">
        <v>416</v>
      </c>
      <c r="B427" s="4" t="s">
        <v>139</v>
      </c>
      <c r="C427" s="4" t="s">
        <v>144</v>
      </c>
      <c r="D427" s="4">
        <v>49.05</v>
      </c>
      <c r="E427" s="4">
        <v>-80.667000000000002</v>
      </c>
      <c r="F427" s="4">
        <v>7</v>
      </c>
      <c r="G427" s="5">
        <f t="shared" si="122"/>
        <v>1.0659416121133705</v>
      </c>
      <c r="H427" s="9">
        <f t="shared" si="123"/>
        <v>25.598217296116523</v>
      </c>
      <c r="I427" s="9">
        <f t="shared" si="124"/>
        <v>0.27286205011850811</v>
      </c>
    </row>
    <row r="428" spans="1:9">
      <c r="A428" s="4" t="s">
        <v>416</v>
      </c>
      <c r="B428" s="4" t="s">
        <v>139</v>
      </c>
      <c r="C428" s="4" t="s">
        <v>144</v>
      </c>
      <c r="D428" s="4">
        <v>49.05</v>
      </c>
      <c r="E428" s="4">
        <v>-80.667000000000002</v>
      </c>
      <c r="F428" s="4">
        <v>7</v>
      </c>
      <c r="G428" s="5">
        <f t="shared" si="122"/>
        <v>1.0659416121133705</v>
      </c>
      <c r="H428" s="9">
        <f t="shared" si="123"/>
        <v>25.598217296116523</v>
      </c>
      <c r="I428" s="9">
        <f t="shared" si="124"/>
        <v>0.27286205011850811</v>
      </c>
    </row>
    <row r="429" spans="1:9">
      <c r="A429" s="4" t="s">
        <v>416</v>
      </c>
      <c r="B429" s="4" t="s">
        <v>139</v>
      </c>
      <c r="C429" s="4" t="s">
        <v>144</v>
      </c>
      <c r="D429" s="4">
        <v>49.05</v>
      </c>
      <c r="E429" s="4">
        <v>-80.667000000000002</v>
      </c>
      <c r="F429" s="4">
        <v>7</v>
      </c>
      <c r="G429" s="5">
        <f t="shared" si="122"/>
        <v>1.0659416121133705</v>
      </c>
      <c r="H429" s="9">
        <f t="shared" si="123"/>
        <v>25.598217296116523</v>
      </c>
      <c r="I429" s="9">
        <f t="shared" si="124"/>
        <v>0.27286205011850811</v>
      </c>
    </row>
    <row r="430" spans="1:9">
      <c r="A430" s="4" t="s">
        <v>416</v>
      </c>
      <c r="B430" s="4" t="s">
        <v>139</v>
      </c>
      <c r="C430" s="4" t="s">
        <v>144</v>
      </c>
      <c r="D430" s="4">
        <v>49.05</v>
      </c>
      <c r="E430" s="4">
        <v>-80.667000000000002</v>
      </c>
      <c r="F430" s="4">
        <v>7</v>
      </c>
      <c r="G430" s="5">
        <f t="shared" si="122"/>
        <v>1.0659416121133705</v>
      </c>
      <c r="H430" s="9">
        <f t="shared" si="123"/>
        <v>25.598217296116523</v>
      </c>
      <c r="I430" s="9">
        <f t="shared" si="124"/>
        <v>0.27286205011850811</v>
      </c>
    </row>
    <row r="431" spans="1:9">
      <c r="A431" s="4" t="s">
        <v>416</v>
      </c>
      <c r="B431" s="4" t="s">
        <v>139</v>
      </c>
      <c r="C431" s="4" t="s">
        <v>144</v>
      </c>
      <c r="D431" s="4">
        <v>49.05</v>
      </c>
      <c r="E431" s="4">
        <v>-80.667000000000002</v>
      </c>
      <c r="F431" s="4">
        <v>7</v>
      </c>
      <c r="G431" s="5">
        <f t="shared" si="122"/>
        <v>1.0659416121133705</v>
      </c>
      <c r="H431" s="9">
        <f t="shared" si="123"/>
        <v>25.598217296116523</v>
      </c>
      <c r="I431" s="9">
        <f t="shared" si="124"/>
        <v>0.27286205011850811</v>
      </c>
    </row>
    <row r="432" spans="1:9">
      <c r="A432" s="4" t="s">
        <v>416</v>
      </c>
      <c r="B432" s="4" t="s">
        <v>139</v>
      </c>
      <c r="C432" s="4" t="s">
        <v>144</v>
      </c>
      <c r="D432" s="4">
        <v>49.05</v>
      </c>
      <c r="E432" s="4">
        <v>-80.667000000000002</v>
      </c>
      <c r="F432" s="4">
        <v>7</v>
      </c>
      <c r="G432" s="5">
        <f t="shared" si="122"/>
        <v>1.0659416121133705</v>
      </c>
      <c r="H432" s="9">
        <f t="shared" si="123"/>
        <v>25.598217296116523</v>
      </c>
      <c r="I432" s="9">
        <f t="shared" si="124"/>
        <v>0.27286205011850811</v>
      </c>
    </row>
    <row r="433" spans="1:9">
      <c r="A433" s="4" t="s">
        <v>416</v>
      </c>
      <c r="B433" s="4" t="s">
        <v>139</v>
      </c>
      <c r="C433" s="4" t="s">
        <v>144</v>
      </c>
      <c r="D433" s="4">
        <v>49.05</v>
      </c>
      <c r="E433" s="4">
        <v>-80.667000000000002</v>
      </c>
      <c r="F433" s="4">
        <v>7</v>
      </c>
      <c r="G433" s="5">
        <f t="shared" si="122"/>
        <v>1.0659416121133705</v>
      </c>
      <c r="H433" s="9">
        <f t="shared" si="123"/>
        <v>25.598217296116523</v>
      </c>
      <c r="I433" s="9">
        <f t="shared" si="124"/>
        <v>0.27286205011850811</v>
      </c>
    </row>
    <row r="434" spans="1:9">
      <c r="A434" s="4" t="s">
        <v>416</v>
      </c>
      <c r="B434" s="4" t="s">
        <v>139</v>
      </c>
      <c r="C434" s="4" t="s">
        <v>144</v>
      </c>
      <c r="D434" s="4">
        <v>49.05</v>
      </c>
      <c r="E434" s="4">
        <v>-80.667000000000002</v>
      </c>
      <c r="F434" s="4">
        <v>7</v>
      </c>
      <c r="G434" s="5">
        <f t="shared" si="122"/>
        <v>1.0659416121133705</v>
      </c>
      <c r="H434" s="9">
        <f t="shared" si="123"/>
        <v>25.598217296116523</v>
      </c>
      <c r="I434" s="9">
        <f t="shared" si="124"/>
        <v>0.27286205011850811</v>
      </c>
    </row>
    <row r="435" spans="1:9">
      <c r="A435" s="4" t="s">
        <v>416</v>
      </c>
      <c r="B435" s="4" t="s">
        <v>139</v>
      </c>
      <c r="C435" s="4" t="s">
        <v>144</v>
      </c>
      <c r="D435" s="4">
        <v>49.05</v>
      </c>
      <c r="E435" s="4">
        <v>-80.667000000000002</v>
      </c>
      <c r="F435" s="4">
        <v>7</v>
      </c>
      <c r="G435" s="5">
        <f t="shared" si="122"/>
        <v>1.0659416121133705</v>
      </c>
      <c r="H435" s="9">
        <f t="shared" si="123"/>
        <v>25.598217296116523</v>
      </c>
      <c r="I435" s="9">
        <f t="shared" si="124"/>
        <v>0.27286205011850811</v>
      </c>
    </row>
    <row r="436" spans="1:9">
      <c r="A436" s="4" t="s">
        <v>416</v>
      </c>
      <c r="B436" s="4" t="s">
        <v>139</v>
      </c>
      <c r="C436" s="4" t="s">
        <v>144</v>
      </c>
      <c r="D436" s="4">
        <v>49.05</v>
      </c>
      <c r="E436" s="4">
        <v>-80.667000000000002</v>
      </c>
      <c r="F436" s="4">
        <v>7</v>
      </c>
      <c r="G436" s="5">
        <f t="shared" si="122"/>
        <v>1.0659416121133705</v>
      </c>
      <c r="H436" s="9">
        <f t="shared" si="123"/>
        <v>25.598217296116523</v>
      </c>
      <c r="I436" s="9">
        <f t="shared" si="124"/>
        <v>0.27286205011850811</v>
      </c>
    </row>
    <row r="437" spans="1:9">
      <c r="A437" s="4" t="s">
        <v>416</v>
      </c>
      <c r="B437" s="4" t="s">
        <v>139</v>
      </c>
      <c r="C437" s="4" t="s">
        <v>144</v>
      </c>
      <c r="D437" s="4">
        <v>49.05</v>
      </c>
      <c r="E437" s="4">
        <v>-80.667000000000002</v>
      </c>
      <c r="F437" s="4">
        <v>7</v>
      </c>
      <c r="G437" s="5">
        <f t="shared" si="122"/>
        <v>1.0659416121133705</v>
      </c>
      <c r="H437" s="9">
        <f t="shared" si="123"/>
        <v>25.598217296116523</v>
      </c>
      <c r="I437" s="9">
        <f t="shared" si="124"/>
        <v>0.27286205011850811</v>
      </c>
    </row>
    <row r="438" spans="1:9">
      <c r="A438" s="4" t="s">
        <v>416</v>
      </c>
      <c r="B438" s="4" t="s">
        <v>139</v>
      </c>
      <c r="C438" s="4" t="s">
        <v>144</v>
      </c>
      <c r="D438" s="4">
        <v>49.05</v>
      </c>
      <c r="E438" s="4">
        <v>-80.667000000000002</v>
      </c>
      <c r="F438" s="4">
        <v>7</v>
      </c>
      <c r="G438" s="5">
        <f t="shared" si="122"/>
        <v>1.0659416121133705</v>
      </c>
      <c r="H438" s="9">
        <f t="shared" si="123"/>
        <v>25.598217296116523</v>
      </c>
      <c r="I438" s="9">
        <f t="shared" si="124"/>
        <v>0.27286205011850811</v>
      </c>
    </row>
    <row r="439" spans="1:9">
      <c r="A439" s="4" t="s">
        <v>416</v>
      </c>
      <c r="B439" s="4" t="s">
        <v>139</v>
      </c>
      <c r="C439" s="4" t="s">
        <v>144</v>
      </c>
      <c r="D439" s="4">
        <v>49.05</v>
      </c>
      <c r="E439" s="4">
        <v>-80.667000000000002</v>
      </c>
      <c r="F439" s="4">
        <v>7</v>
      </c>
      <c r="G439" s="5">
        <f t="shared" si="122"/>
        <v>1.0659416121133705</v>
      </c>
      <c r="H439" s="9">
        <f t="shared" si="123"/>
        <v>25.598217296116523</v>
      </c>
      <c r="I439" s="9">
        <f t="shared" si="124"/>
        <v>0.27286205011850811</v>
      </c>
    </row>
    <row r="440" spans="1:9">
      <c r="A440" s="4" t="s">
        <v>416</v>
      </c>
      <c r="B440" s="4" t="s">
        <v>139</v>
      </c>
      <c r="C440" s="4" t="s">
        <v>144</v>
      </c>
      <c r="D440" s="4">
        <v>49.05</v>
      </c>
      <c r="E440" s="4">
        <v>-80.667000000000002</v>
      </c>
      <c r="F440" s="4">
        <v>7</v>
      </c>
      <c r="G440" s="5">
        <f t="shared" si="122"/>
        <v>1.0659416121133705</v>
      </c>
      <c r="H440" s="9">
        <f t="shared" si="123"/>
        <v>25.598217296116523</v>
      </c>
      <c r="I440" s="9">
        <f t="shared" si="124"/>
        <v>0.27286205011850811</v>
      </c>
    </row>
    <row r="441" spans="1:9">
      <c r="A441" s="4" t="s">
        <v>416</v>
      </c>
      <c r="B441" s="4" t="s">
        <v>139</v>
      </c>
      <c r="C441" s="4" t="s">
        <v>144</v>
      </c>
      <c r="D441" s="4">
        <v>49.05</v>
      </c>
      <c r="E441" s="4">
        <v>-80.667000000000002</v>
      </c>
      <c r="F441" s="4">
        <v>7</v>
      </c>
      <c r="G441" s="5">
        <f t="shared" si="122"/>
        <v>1.0659416121133705</v>
      </c>
      <c r="H441" s="9">
        <f t="shared" si="123"/>
        <v>25.598217296116523</v>
      </c>
      <c r="I441" s="9">
        <f t="shared" si="124"/>
        <v>0.27286205011850811</v>
      </c>
    </row>
    <row r="442" spans="1:9">
      <c r="A442" s="4" t="s">
        <v>416</v>
      </c>
      <c r="B442" s="4" t="s">
        <v>139</v>
      </c>
      <c r="C442" s="4" t="s">
        <v>144</v>
      </c>
      <c r="D442" s="4">
        <v>49.05</v>
      </c>
      <c r="E442" s="4">
        <v>-80.667000000000002</v>
      </c>
      <c r="F442" s="4">
        <v>7</v>
      </c>
      <c r="G442" s="5">
        <f t="shared" si="122"/>
        <v>1.0659416121133705</v>
      </c>
      <c r="H442" s="9">
        <f t="shared" si="123"/>
        <v>25.598217296116523</v>
      </c>
      <c r="I442" s="9">
        <f t="shared" si="124"/>
        <v>0.27286205011850811</v>
      </c>
    </row>
    <row r="443" spans="1:9">
      <c r="A443" s="4" t="s">
        <v>416</v>
      </c>
      <c r="B443" s="4" t="s">
        <v>139</v>
      </c>
      <c r="C443" s="4" t="s">
        <v>144</v>
      </c>
      <c r="D443" s="4">
        <v>49.05</v>
      </c>
      <c r="E443" s="4">
        <v>-80.667000000000002</v>
      </c>
      <c r="F443" s="4">
        <v>7</v>
      </c>
      <c r="G443" s="5">
        <f t="shared" si="122"/>
        <v>1.0659416121133705</v>
      </c>
      <c r="H443" s="9">
        <f t="shared" si="123"/>
        <v>25.598217296116523</v>
      </c>
      <c r="I443" s="9">
        <f t="shared" si="124"/>
        <v>0.27286205011850811</v>
      </c>
    </row>
    <row r="444" spans="1:9">
      <c r="A444" s="4" t="s">
        <v>416</v>
      </c>
      <c r="B444" s="4" t="s">
        <v>139</v>
      </c>
      <c r="C444" s="4" t="s">
        <v>144</v>
      </c>
      <c r="D444" s="4">
        <v>49.05</v>
      </c>
      <c r="E444" s="4">
        <v>-80.667000000000002</v>
      </c>
      <c r="F444" s="4">
        <v>7</v>
      </c>
      <c r="G444" s="5">
        <f t="shared" si="122"/>
        <v>1.0659416121133705</v>
      </c>
      <c r="H444" s="9">
        <f t="shared" si="123"/>
        <v>25.598217296116523</v>
      </c>
      <c r="I444" s="9">
        <f t="shared" si="124"/>
        <v>0.27286205011850811</v>
      </c>
    </row>
    <row r="445" spans="1:9">
      <c r="A445" s="4" t="s">
        <v>416</v>
      </c>
      <c r="B445" s="4" t="s">
        <v>139</v>
      </c>
      <c r="C445" s="4" t="s">
        <v>144</v>
      </c>
      <c r="D445" s="4">
        <v>49.05</v>
      </c>
      <c r="E445" s="4">
        <v>-80.667000000000002</v>
      </c>
      <c r="F445" s="4">
        <v>7</v>
      </c>
      <c r="G445" s="5">
        <f t="shared" si="122"/>
        <v>1.0659416121133705</v>
      </c>
      <c r="H445" s="9">
        <f t="shared" si="123"/>
        <v>25.598217296116523</v>
      </c>
      <c r="I445" s="9">
        <f t="shared" si="124"/>
        <v>0.27286205011850811</v>
      </c>
    </row>
    <row r="446" spans="1:9">
      <c r="A446" s="4" t="s">
        <v>416</v>
      </c>
      <c r="B446" s="4" t="s">
        <v>139</v>
      </c>
      <c r="C446" s="4" t="s">
        <v>144</v>
      </c>
      <c r="D446" s="4">
        <v>49.05</v>
      </c>
      <c r="E446" s="4">
        <v>-80.667000000000002</v>
      </c>
      <c r="F446" s="4">
        <v>7</v>
      </c>
      <c r="G446" s="5">
        <f t="shared" si="122"/>
        <v>1.0659416121133705</v>
      </c>
      <c r="H446" s="9">
        <f t="shared" si="123"/>
        <v>25.598217296116523</v>
      </c>
      <c r="I446" s="9">
        <f t="shared" si="124"/>
        <v>0.27286205011850811</v>
      </c>
    </row>
    <row r="447" spans="1:9">
      <c r="A447" s="4" t="s">
        <v>416</v>
      </c>
      <c r="B447" s="4" t="s">
        <v>139</v>
      </c>
      <c r="C447" s="4" t="s">
        <v>144</v>
      </c>
      <c r="D447" s="4">
        <v>49.05</v>
      </c>
      <c r="E447" s="4">
        <v>-80.667000000000002</v>
      </c>
      <c r="F447" s="4">
        <v>7</v>
      </c>
      <c r="G447" s="5">
        <f t="shared" si="122"/>
        <v>1.0659416121133705</v>
      </c>
      <c r="H447" s="9">
        <f t="shared" si="123"/>
        <v>25.598217296116523</v>
      </c>
      <c r="I447" s="9">
        <f t="shared" si="124"/>
        <v>0.27286205011850811</v>
      </c>
    </row>
    <row r="448" spans="1:9">
      <c r="A448" s="4" t="s">
        <v>416</v>
      </c>
      <c r="B448" s="4" t="s">
        <v>139</v>
      </c>
      <c r="C448" s="4" t="s">
        <v>144</v>
      </c>
      <c r="D448" s="4">
        <v>49.05</v>
      </c>
      <c r="E448" s="4">
        <v>-80.667000000000002</v>
      </c>
      <c r="F448" s="4">
        <v>7</v>
      </c>
      <c r="G448" s="5">
        <f t="shared" si="122"/>
        <v>1.0659416121133705</v>
      </c>
      <c r="H448" s="9">
        <f t="shared" si="123"/>
        <v>25.598217296116523</v>
      </c>
      <c r="I448" s="9">
        <f t="shared" si="124"/>
        <v>0.27286205011850811</v>
      </c>
    </row>
    <row r="449" spans="1:9">
      <c r="A449" s="4" t="s">
        <v>416</v>
      </c>
      <c r="B449" s="4" t="s">
        <v>139</v>
      </c>
      <c r="C449" s="4" t="s">
        <v>144</v>
      </c>
      <c r="D449" s="4">
        <v>49.05</v>
      </c>
      <c r="E449" s="4">
        <v>-80.667000000000002</v>
      </c>
      <c r="F449" s="4">
        <v>7</v>
      </c>
      <c r="G449" s="5">
        <f t="shared" si="122"/>
        <v>1.0659416121133705</v>
      </c>
      <c r="H449" s="9">
        <f t="shared" si="123"/>
        <v>25.598217296116523</v>
      </c>
      <c r="I449" s="9">
        <f t="shared" si="124"/>
        <v>0.27286205011850811</v>
      </c>
    </row>
    <row r="450" spans="1:9">
      <c r="A450" s="4" t="s">
        <v>416</v>
      </c>
      <c r="B450" s="4" t="s">
        <v>139</v>
      </c>
      <c r="C450" s="4" t="s">
        <v>144</v>
      </c>
      <c r="D450" s="4">
        <v>49.05</v>
      </c>
      <c r="E450" s="4">
        <v>-80.667000000000002</v>
      </c>
      <c r="F450" s="4">
        <v>7</v>
      </c>
      <c r="G450" s="5">
        <f t="shared" si="122"/>
        <v>1.0659416121133705</v>
      </c>
      <c r="H450" s="9">
        <f t="shared" si="123"/>
        <v>25.598217296116523</v>
      </c>
      <c r="I450" s="9">
        <f t="shared" si="124"/>
        <v>0.27286205011850811</v>
      </c>
    </row>
    <row r="451" spans="1:9">
      <c r="A451" s="4" t="s">
        <v>416</v>
      </c>
      <c r="B451" s="4" t="s">
        <v>139</v>
      </c>
      <c r="C451" s="4" t="s">
        <v>144</v>
      </c>
      <c r="D451" s="4">
        <v>49.05</v>
      </c>
      <c r="E451" s="4">
        <v>-80.667000000000002</v>
      </c>
      <c r="F451" s="4">
        <v>7</v>
      </c>
      <c r="G451" s="5">
        <f t="shared" si="122"/>
        <v>1.0659416121133705</v>
      </c>
      <c r="H451" s="9">
        <f t="shared" si="123"/>
        <v>25.598217296116523</v>
      </c>
      <c r="I451" s="9">
        <f t="shared" si="124"/>
        <v>0.27286205011850811</v>
      </c>
    </row>
    <row r="452" spans="1:9">
      <c r="A452" s="4" t="s">
        <v>416</v>
      </c>
      <c r="B452" s="4" t="s">
        <v>139</v>
      </c>
      <c r="C452" s="4" t="s">
        <v>144</v>
      </c>
      <c r="D452" s="4">
        <v>49.05</v>
      </c>
      <c r="E452" s="4">
        <v>-80.667000000000002</v>
      </c>
      <c r="F452" s="4">
        <v>7</v>
      </c>
      <c r="G452" s="5">
        <f t="shared" si="122"/>
        <v>1.0659416121133705</v>
      </c>
      <c r="H452" s="9">
        <f t="shared" si="123"/>
        <v>25.598217296116523</v>
      </c>
      <c r="I452" s="9">
        <f t="shared" si="124"/>
        <v>0.27286205011850811</v>
      </c>
    </row>
    <row r="453" spans="1:9">
      <c r="A453" s="4" t="s">
        <v>416</v>
      </c>
      <c r="B453" s="4" t="s">
        <v>139</v>
      </c>
      <c r="C453" s="4" t="s">
        <v>144</v>
      </c>
      <c r="D453" s="4">
        <v>49.05</v>
      </c>
      <c r="E453" s="4">
        <v>-80.667000000000002</v>
      </c>
      <c r="F453" s="4">
        <v>7</v>
      </c>
      <c r="G453" s="5">
        <f t="shared" si="122"/>
        <v>1.0659416121133705</v>
      </c>
      <c r="H453" s="9">
        <f t="shared" si="123"/>
        <v>25.598217296116523</v>
      </c>
      <c r="I453" s="9">
        <f t="shared" si="124"/>
        <v>0.27286205011850811</v>
      </c>
    </row>
    <row r="454" spans="1:9">
      <c r="A454" s="4" t="s">
        <v>416</v>
      </c>
      <c r="B454" s="4" t="s">
        <v>139</v>
      </c>
      <c r="C454" s="4" t="s">
        <v>144</v>
      </c>
      <c r="D454" s="4">
        <v>49.05</v>
      </c>
      <c r="E454" s="4">
        <v>-80.667000000000002</v>
      </c>
      <c r="F454" s="4">
        <v>7</v>
      </c>
      <c r="G454" s="5">
        <f t="shared" si="122"/>
        <v>1.0659416121133705</v>
      </c>
      <c r="H454" s="9">
        <f t="shared" si="123"/>
        <v>25.598217296116523</v>
      </c>
      <c r="I454" s="9">
        <f t="shared" si="124"/>
        <v>0.27286205011850811</v>
      </c>
    </row>
    <row r="455" spans="1:9">
      <c r="A455" s="4" t="s">
        <v>416</v>
      </c>
      <c r="B455" s="4" t="s">
        <v>139</v>
      </c>
      <c r="C455" s="4" t="s">
        <v>144</v>
      </c>
      <c r="D455" s="4">
        <v>49.05</v>
      </c>
      <c r="E455" s="4">
        <v>-80.667000000000002</v>
      </c>
      <c r="F455" s="4">
        <v>7</v>
      </c>
      <c r="G455" s="5">
        <f t="shared" si="122"/>
        <v>1.0659416121133705</v>
      </c>
      <c r="H455" s="9">
        <f t="shared" si="123"/>
        <v>25.598217296116523</v>
      </c>
      <c r="I455" s="9">
        <f t="shared" si="124"/>
        <v>0.27286205011850811</v>
      </c>
    </row>
    <row r="456" spans="1:9">
      <c r="A456" s="4" t="s">
        <v>416</v>
      </c>
      <c r="B456" s="4" t="s">
        <v>139</v>
      </c>
      <c r="C456" s="4" t="s">
        <v>144</v>
      </c>
      <c r="D456" s="4">
        <v>49.05</v>
      </c>
      <c r="E456" s="4">
        <v>-80.667000000000002</v>
      </c>
      <c r="F456" s="4">
        <v>7</v>
      </c>
      <c r="G456" s="5">
        <f t="shared" si="122"/>
        <v>1.0659416121133705</v>
      </c>
      <c r="H456" s="9">
        <f t="shared" si="123"/>
        <v>25.598217296116523</v>
      </c>
      <c r="I456" s="9">
        <f t="shared" si="124"/>
        <v>0.27286205011850811</v>
      </c>
    </row>
    <row r="457" spans="1:9">
      <c r="A457" s="4" t="s">
        <v>416</v>
      </c>
      <c r="B457" s="4" t="s">
        <v>139</v>
      </c>
      <c r="C457" s="4" t="s">
        <v>144</v>
      </c>
      <c r="D457" s="4">
        <v>49.05</v>
      </c>
      <c r="E457" s="4">
        <v>-80.667000000000002</v>
      </c>
      <c r="F457" s="4">
        <v>7</v>
      </c>
      <c r="G457" s="5">
        <f t="shared" si="122"/>
        <v>1.0659416121133705</v>
      </c>
      <c r="H457" s="9">
        <f t="shared" si="123"/>
        <v>25.598217296116523</v>
      </c>
      <c r="I457" s="9">
        <f t="shared" si="124"/>
        <v>0.27286205011850811</v>
      </c>
    </row>
    <row r="458" spans="1:9">
      <c r="A458" s="4" t="s">
        <v>417</v>
      </c>
      <c r="B458" s="4" t="s">
        <v>147</v>
      </c>
      <c r="C458" s="4" t="s">
        <v>144</v>
      </c>
      <c r="D458" s="4">
        <v>62.783000000000001</v>
      </c>
      <c r="E458" s="4">
        <v>29.85</v>
      </c>
      <c r="F458" s="4">
        <v>50</v>
      </c>
      <c r="G458" s="5">
        <f t="shared" si="122"/>
        <v>0.20845853729307456</v>
      </c>
      <c r="H458" s="9">
        <f t="shared" si="123"/>
        <v>49.289877215409163</v>
      </c>
      <c r="I458" s="9">
        <f t="shared" si="124"/>
        <v>0.10274895707679438</v>
      </c>
    </row>
    <row r="459" spans="1:9">
      <c r="A459" s="4" t="s">
        <v>418</v>
      </c>
      <c r="B459" s="4" t="s">
        <v>139</v>
      </c>
      <c r="C459" s="4" t="s">
        <v>144</v>
      </c>
      <c r="D459" s="4">
        <v>48.975999999999999</v>
      </c>
      <c r="E459" s="4">
        <v>13.459</v>
      </c>
      <c r="F459" s="4">
        <v>50</v>
      </c>
      <c r="G459" s="5">
        <f t="shared" si="122"/>
        <v>0.20845853729307456</v>
      </c>
      <c r="H459" s="9">
        <f t="shared" si="123"/>
        <v>49.289877215409163</v>
      </c>
      <c r="I459" s="9">
        <f t="shared" si="124"/>
        <v>0.10274895707679438</v>
      </c>
    </row>
    <row r="460" spans="1:9">
      <c r="A460" s="4" t="s">
        <v>418</v>
      </c>
      <c r="B460" s="4" t="s">
        <v>139</v>
      </c>
      <c r="C460" s="4" t="s">
        <v>144</v>
      </c>
      <c r="D460" s="4">
        <v>48.975999999999999</v>
      </c>
      <c r="E460" s="4">
        <v>13.459</v>
      </c>
      <c r="F460" s="4">
        <v>50</v>
      </c>
      <c r="G460" s="5">
        <f t="shared" si="122"/>
        <v>0.20845853729307456</v>
      </c>
      <c r="H460" s="9">
        <f t="shared" si="123"/>
        <v>49.289877215409163</v>
      </c>
      <c r="I460" s="9">
        <f t="shared" si="124"/>
        <v>0.10274895707679438</v>
      </c>
    </row>
    <row r="461" spans="1:9">
      <c r="A461" s="4" t="s">
        <v>418</v>
      </c>
      <c r="B461" s="4" t="s">
        <v>139</v>
      </c>
      <c r="C461" s="4" t="s">
        <v>144</v>
      </c>
      <c r="D461" s="4">
        <v>48.975999999999999</v>
      </c>
      <c r="E461" s="4">
        <v>13.459</v>
      </c>
      <c r="F461" s="4">
        <v>50</v>
      </c>
      <c r="G461" s="5">
        <f t="shared" si="122"/>
        <v>0.20845853729307456</v>
      </c>
      <c r="H461" s="9">
        <f t="shared" si="123"/>
        <v>49.289877215409163</v>
      </c>
      <c r="I461" s="9">
        <f t="shared" si="124"/>
        <v>0.10274895707679438</v>
      </c>
    </row>
    <row r="462" spans="1:9">
      <c r="A462" s="4" t="s">
        <v>418</v>
      </c>
      <c r="B462" s="4" t="s">
        <v>139</v>
      </c>
      <c r="C462" s="4" t="s">
        <v>144</v>
      </c>
      <c r="D462" s="4">
        <v>48.975999999999999</v>
      </c>
      <c r="E462" s="4">
        <v>13.459</v>
      </c>
      <c r="F462" s="4">
        <v>50</v>
      </c>
      <c r="G462" s="5">
        <f t="shared" si="122"/>
        <v>0.20845853729307456</v>
      </c>
      <c r="H462" s="9">
        <f t="shared" si="123"/>
        <v>49.289877215409163</v>
      </c>
      <c r="I462" s="9">
        <f t="shared" si="124"/>
        <v>0.10274895707679438</v>
      </c>
    </row>
    <row r="463" spans="1:9">
      <c r="A463" s="4" t="s">
        <v>418</v>
      </c>
      <c r="B463" s="4" t="s">
        <v>139</v>
      </c>
      <c r="C463" s="4" t="s">
        <v>144</v>
      </c>
      <c r="D463" s="4">
        <v>48.975999999999999</v>
      </c>
      <c r="E463" s="4">
        <v>13.459</v>
      </c>
      <c r="F463" s="4">
        <v>50</v>
      </c>
      <c r="G463" s="5">
        <f t="shared" ref="G463:G467" si="125">5.36*F463^(-0.83)</f>
        <v>0.20845853729307456</v>
      </c>
      <c r="H463" s="9">
        <f t="shared" ref="H463:H467" si="126">2.15+12.05*LN(F463)</f>
        <v>49.289877215409163</v>
      </c>
      <c r="I463" s="9">
        <f t="shared" ref="I463:I467" si="127">H463*G463/100</f>
        <v>0.10274895707679438</v>
      </c>
    </row>
    <row r="464" spans="1:9">
      <c r="A464" s="4" t="s">
        <v>418</v>
      </c>
      <c r="B464" s="4" t="s">
        <v>139</v>
      </c>
      <c r="C464" s="4" t="s">
        <v>144</v>
      </c>
      <c r="D464" s="4">
        <v>48.975999999999999</v>
      </c>
      <c r="E464" s="4">
        <v>13.459</v>
      </c>
      <c r="F464" s="4">
        <v>50</v>
      </c>
      <c r="G464" s="5">
        <f t="shared" si="125"/>
        <v>0.20845853729307456</v>
      </c>
      <c r="H464" s="9">
        <f t="shared" si="126"/>
        <v>49.289877215409163</v>
      </c>
      <c r="I464" s="9">
        <f t="shared" si="127"/>
        <v>0.10274895707679438</v>
      </c>
    </row>
    <row r="465" spans="1:9">
      <c r="A465" s="4" t="s">
        <v>419</v>
      </c>
      <c r="B465" s="4" t="s">
        <v>147</v>
      </c>
      <c r="C465" s="4" t="s">
        <v>144</v>
      </c>
      <c r="D465" s="4">
        <v>49.05</v>
      </c>
      <c r="E465" s="4">
        <v>-80.667000000000002</v>
      </c>
      <c r="F465" s="4">
        <v>7</v>
      </c>
      <c r="G465" s="5">
        <f t="shared" si="125"/>
        <v>1.0659416121133705</v>
      </c>
      <c r="H465" s="9">
        <f t="shared" si="126"/>
        <v>25.598217296116523</v>
      </c>
      <c r="I465" s="9">
        <f t="shared" si="127"/>
        <v>0.27286205011850811</v>
      </c>
    </row>
    <row r="466" spans="1:9">
      <c r="A466" s="4" t="s">
        <v>419</v>
      </c>
      <c r="B466" s="4" t="s">
        <v>147</v>
      </c>
      <c r="C466" s="4" t="s">
        <v>144</v>
      </c>
      <c r="D466" s="4">
        <v>49.05</v>
      </c>
      <c r="E466" s="4">
        <v>-80.667000000000002</v>
      </c>
      <c r="F466" s="4">
        <v>7</v>
      </c>
      <c r="G466" s="5">
        <f t="shared" si="125"/>
        <v>1.0659416121133705</v>
      </c>
      <c r="H466" s="9">
        <f t="shared" si="126"/>
        <v>25.598217296116523</v>
      </c>
      <c r="I466" s="9">
        <f t="shared" si="127"/>
        <v>0.27286205011850811</v>
      </c>
    </row>
    <row r="467" spans="1:9">
      <c r="A467" s="4" t="s">
        <v>419</v>
      </c>
      <c r="B467" s="4" t="s">
        <v>147</v>
      </c>
      <c r="C467" s="4" t="s">
        <v>144</v>
      </c>
      <c r="D467" s="4">
        <v>49.05</v>
      </c>
      <c r="E467" s="4">
        <v>-80.667000000000002</v>
      </c>
      <c r="F467" s="4">
        <v>7</v>
      </c>
      <c r="G467" s="5">
        <f t="shared" si="125"/>
        <v>1.0659416121133705</v>
      </c>
      <c r="H467" s="9">
        <f t="shared" si="126"/>
        <v>25.598217296116523</v>
      </c>
      <c r="I467" s="9">
        <f t="shared" si="127"/>
        <v>0.27286205011850811</v>
      </c>
    </row>
    <row r="468" spans="1:9">
      <c r="A468" s="4" t="s">
        <v>420</v>
      </c>
      <c r="B468" s="4" t="s">
        <v>139</v>
      </c>
      <c r="C468" s="4" t="s">
        <v>153</v>
      </c>
      <c r="D468" s="4">
        <v>-37.387999999999998</v>
      </c>
      <c r="E468" s="4">
        <v>175.554</v>
      </c>
      <c r="F468" s="4">
        <v>85</v>
      </c>
      <c r="G468" s="5">
        <f t="shared" ref="G468:G471" si="128">13.95*F468^(-0.58)</f>
        <v>1.0605013621923296</v>
      </c>
      <c r="H468" s="9">
        <f t="shared" ref="H468:H471" si="129">2.15+12.05*LN(F468)</f>
        <v>55.683947640708318</v>
      </c>
      <c r="I468" s="9">
        <f t="shared" ref="I468:I472" si="130">H468*G468/100</f>
        <v>0.59052902325217527</v>
      </c>
    </row>
    <row r="469" spans="1:9">
      <c r="A469" s="4" t="s">
        <v>420</v>
      </c>
      <c r="B469" s="4" t="s">
        <v>139</v>
      </c>
      <c r="C469" s="4" t="s">
        <v>153</v>
      </c>
      <c r="D469" s="4">
        <v>-37.387999999999998</v>
      </c>
      <c r="E469" s="4">
        <v>175.554</v>
      </c>
      <c r="F469" s="4">
        <v>86</v>
      </c>
      <c r="G469" s="5">
        <f t="shared" si="128"/>
        <v>1.0533315821782656</v>
      </c>
      <c r="H469" s="9">
        <f t="shared" si="129"/>
        <v>55.824884919854767</v>
      </c>
      <c r="I469" s="9">
        <f t="shared" si="130"/>
        <v>0.58802114357550228</v>
      </c>
    </row>
    <row r="470" spans="1:9">
      <c r="A470" s="4" t="s">
        <v>421</v>
      </c>
      <c r="B470" s="4" t="s">
        <v>139</v>
      </c>
      <c r="C470" s="4" t="s">
        <v>153</v>
      </c>
      <c r="D470" s="4">
        <v>47.582999999999998</v>
      </c>
      <c r="E470" s="4">
        <v>133.517</v>
      </c>
      <c r="F470" s="4">
        <v>60</v>
      </c>
      <c r="G470" s="5">
        <f t="shared" si="128"/>
        <v>1.2979156897161259</v>
      </c>
      <c r="H470" s="9">
        <f t="shared" si="129"/>
        <v>51.486851974776314</v>
      </c>
      <c r="I470" s="9">
        <f t="shared" si="130"/>
        <v>0.66825592992153882</v>
      </c>
    </row>
    <row r="471" spans="1:9">
      <c r="A471" s="4" t="s">
        <v>421</v>
      </c>
      <c r="B471" s="4" t="s">
        <v>139</v>
      </c>
      <c r="C471" s="4" t="s">
        <v>153</v>
      </c>
      <c r="D471" s="4">
        <v>47.582999999999998</v>
      </c>
      <c r="E471" s="4">
        <v>133.517</v>
      </c>
      <c r="F471" s="4">
        <v>60</v>
      </c>
      <c r="G471" s="5">
        <f t="shared" si="128"/>
        <v>1.2979156897161259</v>
      </c>
      <c r="H471" s="9">
        <f t="shared" si="129"/>
        <v>51.486851974776314</v>
      </c>
      <c r="I471" s="9">
        <f t="shared" si="130"/>
        <v>0.66825592992153882</v>
      </c>
    </row>
    <row r="472" spans="1:9">
      <c r="A472" s="4" t="s">
        <v>422</v>
      </c>
      <c r="B472" s="4" t="s">
        <v>147</v>
      </c>
      <c r="C472" s="4" t="s">
        <v>43</v>
      </c>
      <c r="D472" s="4">
        <v>48.26</v>
      </c>
      <c r="E472" s="4">
        <v>-58.67</v>
      </c>
      <c r="F472" s="4">
        <v>35</v>
      </c>
      <c r="G472" s="5">
        <f>5.55*F472^(-0.36)</f>
        <v>1.5432222886182667</v>
      </c>
      <c r="H472" s="9">
        <f>2.15+12.05*LN(F472)</f>
        <v>44.991944140947432</v>
      </c>
      <c r="I472" s="9">
        <f t="shared" si="130"/>
        <v>0.69432571006578114</v>
      </c>
    </row>
    <row r="473" spans="1:9">
      <c r="A473" s="4" t="s">
        <v>423</v>
      </c>
      <c r="B473" s="4" t="s">
        <v>139</v>
      </c>
      <c r="C473" s="4" t="s">
        <v>144</v>
      </c>
      <c r="D473" s="4">
        <v>47.81</v>
      </c>
      <c r="E473" s="4">
        <v>11.45</v>
      </c>
      <c r="F473" s="4">
        <v>43</v>
      </c>
      <c r="G473" s="5">
        <f t="shared" ref="G473:G474" si="131">5.36*F473^(-0.83)</f>
        <v>0.23625769990641202</v>
      </c>
      <c r="H473" s="9">
        <f t="shared" ref="H473:H474" si="132">2.15+12.05*LN(F473)</f>
        <v>47.472461394107427</v>
      </c>
      <c r="I473" s="9">
        <f t="shared" ref="I473:I486" si="133">H473*G473/100</f>
        <v>0.11215734537867762</v>
      </c>
    </row>
    <row r="474" spans="1:9">
      <c r="A474" s="4" t="s">
        <v>423</v>
      </c>
      <c r="B474" s="4" t="s">
        <v>139</v>
      </c>
      <c r="C474" s="4" t="s">
        <v>144</v>
      </c>
      <c r="D474" s="4">
        <v>47.8</v>
      </c>
      <c r="E474" s="4">
        <v>11.33</v>
      </c>
      <c r="F474" s="4">
        <v>44</v>
      </c>
      <c r="G474" s="5">
        <f t="shared" si="131"/>
        <v>0.23179233380700451</v>
      </c>
      <c r="H474" s="9">
        <f t="shared" si="132"/>
        <v>47.749485088715048</v>
      </c>
      <c r="I474" s="9">
        <f t="shared" si="133"/>
        <v>0.11067964586796024</v>
      </c>
    </row>
    <row r="475" spans="1:9">
      <c r="A475" s="4" t="s">
        <v>424</v>
      </c>
      <c r="B475" s="4" t="s">
        <v>145</v>
      </c>
      <c r="C475" s="4" t="s">
        <v>144</v>
      </c>
      <c r="D475" s="4">
        <v>-2.3199999999999998</v>
      </c>
      <c r="E475" s="4">
        <v>113.9</v>
      </c>
      <c r="F475" s="4">
        <v>8</v>
      </c>
      <c r="G475" s="5">
        <f t="shared" ref="G475:G486" si="134">6.63*F475^(-0.37)</f>
        <v>3.07163942516658</v>
      </c>
      <c r="H475" s="9">
        <f t="shared" ref="H475:H486" si="135">37.05+14.36*LN(F475)</f>
        <v>66.910780538522431</v>
      </c>
      <c r="I475" s="9">
        <f t="shared" si="133"/>
        <v>2.0552579147079424</v>
      </c>
    </row>
    <row r="476" spans="1:9">
      <c r="A476" s="4" t="s">
        <v>424</v>
      </c>
      <c r="B476" s="4" t="s">
        <v>145</v>
      </c>
      <c r="C476" s="4" t="s">
        <v>144</v>
      </c>
      <c r="D476" s="4">
        <v>-2.3199999999999998</v>
      </c>
      <c r="E476" s="4">
        <v>113.9</v>
      </c>
      <c r="F476" s="4">
        <v>9</v>
      </c>
      <c r="G476" s="5">
        <f t="shared" si="134"/>
        <v>2.9406531324815952</v>
      </c>
      <c r="H476" s="9">
        <f t="shared" si="135"/>
        <v>68.602144930548107</v>
      </c>
      <c r="I476" s="9">
        <f t="shared" si="133"/>
        <v>2.0173511238497266</v>
      </c>
    </row>
    <row r="477" spans="1:9">
      <c r="A477" s="4" t="s">
        <v>424</v>
      </c>
      <c r="B477" s="4" t="s">
        <v>145</v>
      </c>
      <c r="C477" s="4" t="s">
        <v>144</v>
      </c>
      <c r="D477" s="4">
        <v>-2.3199999999999998</v>
      </c>
      <c r="E477" s="4">
        <v>113.9</v>
      </c>
      <c r="F477" s="4">
        <v>10</v>
      </c>
      <c r="G477" s="5">
        <f t="shared" si="134"/>
        <v>2.8282222096545593</v>
      </c>
      <c r="H477" s="9">
        <f t="shared" si="135"/>
        <v>70.115121935394498</v>
      </c>
      <c r="I477" s="9">
        <f t="shared" si="133"/>
        <v>1.9830114509032029</v>
      </c>
    </row>
    <row r="478" spans="1:9">
      <c r="A478" s="4" t="s">
        <v>424</v>
      </c>
      <c r="B478" s="4" t="s">
        <v>145</v>
      </c>
      <c r="C478" s="4" t="s">
        <v>144</v>
      </c>
      <c r="D478" s="4">
        <v>-2.3199999999999998</v>
      </c>
      <c r="E478" s="4">
        <v>113.9</v>
      </c>
      <c r="F478" s="4">
        <v>11</v>
      </c>
      <c r="G478" s="5">
        <f t="shared" si="134"/>
        <v>2.7302237164648231</v>
      </c>
      <c r="H478" s="9">
        <f t="shared" si="135"/>
        <v>71.483776117384593</v>
      </c>
      <c r="I478" s="9">
        <f t="shared" si="133"/>
        <v>1.9516670089814514</v>
      </c>
    </row>
    <row r="479" spans="1:9">
      <c r="A479" s="4" t="s">
        <v>425</v>
      </c>
      <c r="B479" s="4" t="s">
        <v>157</v>
      </c>
      <c r="C479" s="4" t="s">
        <v>43</v>
      </c>
      <c r="D479" s="4">
        <v>9.6890000000000001</v>
      </c>
      <c r="E479" s="4">
        <v>-77.238</v>
      </c>
      <c r="F479" s="4">
        <v>13</v>
      </c>
      <c r="G479" s="5">
        <f t="shared" si="134"/>
        <v>2.5665781226740321</v>
      </c>
      <c r="H479" s="9">
        <f t="shared" si="135"/>
        <v>73.882672773147661</v>
      </c>
      <c r="I479" s="9">
        <f t="shared" si="133"/>
        <v>1.8962565158424514</v>
      </c>
    </row>
    <row r="480" spans="1:9">
      <c r="A480" s="4" t="s">
        <v>425</v>
      </c>
      <c r="B480" s="4" t="s">
        <v>157</v>
      </c>
      <c r="C480" s="4" t="s">
        <v>43</v>
      </c>
      <c r="D480" s="4">
        <v>9.6890000000000001</v>
      </c>
      <c r="E480" s="4">
        <v>-77.238</v>
      </c>
      <c r="F480" s="4">
        <v>14</v>
      </c>
      <c r="G480" s="5">
        <f t="shared" si="134"/>
        <v>2.4971587666606099</v>
      </c>
      <c r="H480" s="9">
        <f t="shared" si="135"/>
        <v>74.946863253275097</v>
      </c>
      <c r="I480" s="9">
        <f t="shared" si="133"/>
        <v>1.8715421660662983</v>
      </c>
    </row>
    <row r="481" spans="1:9">
      <c r="A481" s="4" t="s">
        <v>426</v>
      </c>
      <c r="B481" s="4" t="s">
        <v>145</v>
      </c>
      <c r="C481" s="4" t="s">
        <v>144</v>
      </c>
      <c r="D481" s="4">
        <v>1.383</v>
      </c>
      <c r="E481" s="4">
        <v>111.4</v>
      </c>
      <c r="F481" s="4">
        <v>14</v>
      </c>
      <c r="G481" s="5">
        <f t="shared" si="134"/>
        <v>2.4971587666606099</v>
      </c>
      <c r="H481" s="9">
        <f t="shared" si="135"/>
        <v>74.946863253275097</v>
      </c>
      <c r="I481" s="9">
        <f t="shared" si="133"/>
        <v>1.8715421660662983</v>
      </c>
    </row>
    <row r="482" spans="1:9">
      <c r="A482" s="4" t="s">
        <v>426</v>
      </c>
      <c r="B482" s="4" t="s">
        <v>145</v>
      </c>
      <c r="C482" s="4" t="s">
        <v>144</v>
      </c>
      <c r="D482" s="4">
        <v>1.383</v>
      </c>
      <c r="E482" s="4">
        <v>111.4</v>
      </c>
      <c r="F482" s="4">
        <v>15</v>
      </c>
      <c r="G482" s="5">
        <f t="shared" si="134"/>
        <v>2.4342196424463136</v>
      </c>
      <c r="H482" s="9">
        <f t="shared" si="135"/>
        <v>75.937600887827728</v>
      </c>
      <c r="I482" s="9">
        <f t="shared" si="133"/>
        <v>1.8484879968139887</v>
      </c>
    </row>
    <row r="483" spans="1:9">
      <c r="A483" s="4" t="s">
        <v>426</v>
      </c>
      <c r="B483" s="4" t="s">
        <v>145</v>
      </c>
      <c r="C483" s="4" t="s">
        <v>144</v>
      </c>
      <c r="D483" s="4">
        <v>1.383</v>
      </c>
      <c r="E483" s="4">
        <v>111.4</v>
      </c>
      <c r="F483" s="4">
        <v>16</v>
      </c>
      <c r="G483" s="5">
        <f t="shared" si="134"/>
        <v>2.3767808235862335</v>
      </c>
      <c r="H483" s="9">
        <f t="shared" si="135"/>
        <v>76.864374051363257</v>
      </c>
      <c r="I483" s="9">
        <f t="shared" si="133"/>
        <v>1.8268977026223947</v>
      </c>
    </row>
    <row r="484" spans="1:9">
      <c r="A484" s="4" t="s">
        <v>426</v>
      </c>
      <c r="B484" s="4" t="s">
        <v>145</v>
      </c>
      <c r="C484" s="4" t="s">
        <v>153</v>
      </c>
      <c r="D484" s="4">
        <v>2.1829999999999998</v>
      </c>
      <c r="E484" s="4">
        <v>111.833</v>
      </c>
      <c r="F484" s="4">
        <v>10</v>
      </c>
      <c r="G484" s="5">
        <f t="shared" si="134"/>
        <v>2.8282222096545593</v>
      </c>
      <c r="H484" s="9">
        <f t="shared" si="135"/>
        <v>70.115121935394498</v>
      </c>
      <c r="I484" s="9">
        <f t="shared" si="133"/>
        <v>1.9830114509032029</v>
      </c>
    </row>
    <row r="485" spans="1:9">
      <c r="A485" s="4" t="s">
        <v>426</v>
      </c>
      <c r="B485" s="4" t="s">
        <v>145</v>
      </c>
      <c r="C485" s="4" t="s">
        <v>153</v>
      </c>
      <c r="D485" s="4">
        <v>2.1829999999999998</v>
      </c>
      <c r="E485" s="4">
        <v>111.833</v>
      </c>
      <c r="F485" s="4">
        <v>11</v>
      </c>
      <c r="G485" s="5">
        <f t="shared" si="134"/>
        <v>2.7302237164648231</v>
      </c>
      <c r="H485" s="9">
        <f t="shared" si="135"/>
        <v>71.483776117384593</v>
      </c>
      <c r="I485" s="9">
        <f t="shared" si="133"/>
        <v>1.9516670089814514</v>
      </c>
    </row>
    <row r="486" spans="1:9">
      <c r="A486" s="4" t="s">
        <v>426</v>
      </c>
      <c r="B486" s="4" t="s">
        <v>145</v>
      </c>
      <c r="C486" s="4" t="s">
        <v>153</v>
      </c>
      <c r="D486" s="4">
        <v>2.1829999999999998</v>
      </c>
      <c r="E486" s="4">
        <v>111.833</v>
      </c>
      <c r="F486" s="4">
        <v>12</v>
      </c>
      <c r="G486" s="5">
        <f t="shared" si="134"/>
        <v>2.6437261533867398</v>
      </c>
      <c r="H486" s="9">
        <f t="shared" si="135"/>
        <v>72.733259490955675</v>
      </c>
      <c r="I486" s="9">
        <f t="shared" si="133"/>
        <v>1.9228682033730382</v>
      </c>
    </row>
  </sheetData>
  <autoFilter ref="A1:I486" xr:uid="{4DE9FE86-9F66-4953-B0C0-4F0DBE5BB3F0}"/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B6156-CF0A-4125-905D-1BB7ADBB642C}">
  <dimension ref="A1:I78"/>
  <sheetViews>
    <sheetView workbookViewId="0">
      <pane ySplit="1" topLeftCell="A2" activePane="bottomLeft" state="frozen"/>
      <selection pane="bottomLeft" activeCell="G2" sqref="G2:G76"/>
    </sheetView>
  </sheetViews>
  <sheetFormatPr defaultColWidth="8.88671875" defaultRowHeight="14.4"/>
  <cols>
    <col min="1" max="1" width="40.21875" style="4" customWidth="1"/>
    <col min="2" max="2" width="17.6640625" style="4" bestFit="1" customWidth="1"/>
    <col min="3" max="3" width="13.88671875" style="9" bestFit="1" customWidth="1"/>
    <col min="4" max="4" width="12.77734375" style="9" bestFit="1" customWidth="1"/>
    <col min="5" max="5" width="12.77734375" style="5" bestFit="1" customWidth="1"/>
    <col min="6" max="6" width="17.6640625" style="4" bestFit="1" customWidth="1"/>
    <col min="7" max="7" width="7.44140625" style="9" bestFit="1" customWidth="1"/>
    <col min="8" max="8" width="14" style="9" bestFit="1" customWidth="1"/>
    <col min="9" max="16384" width="8.88671875" style="4"/>
  </cols>
  <sheetData>
    <row r="1" spans="1:9">
      <c r="A1" s="4" t="s">
        <v>328</v>
      </c>
      <c r="B1" s="4" t="s">
        <v>128</v>
      </c>
      <c r="C1" s="9" t="s">
        <v>134</v>
      </c>
      <c r="D1" s="9" t="s">
        <v>135</v>
      </c>
      <c r="E1" s="5" t="s">
        <v>129</v>
      </c>
      <c r="F1" s="4" t="s">
        <v>130</v>
      </c>
      <c r="G1" s="9" t="s">
        <v>475</v>
      </c>
      <c r="H1" s="9" t="s">
        <v>131</v>
      </c>
    </row>
    <row r="2" spans="1:9">
      <c r="A2" s="4" t="s">
        <v>332</v>
      </c>
      <c r="B2" s="4" t="s">
        <v>139</v>
      </c>
      <c r="C2" s="9">
        <v>57.23</v>
      </c>
      <c r="D2" s="9">
        <v>9.84</v>
      </c>
      <c r="E2" s="5" t="s">
        <v>140</v>
      </c>
      <c r="F2" s="4" t="s">
        <v>141</v>
      </c>
      <c r="G2" s="9">
        <v>410</v>
      </c>
      <c r="H2" s="9">
        <v>20</v>
      </c>
      <c r="I2" s="17">
        <v>466.9</v>
      </c>
    </row>
    <row r="3" spans="1:9">
      <c r="A3" s="4" t="s">
        <v>333</v>
      </c>
      <c r="B3" s="4" t="s">
        <v>145</v>
      </c>
      <c r="C3" s="9">
        <v>3.694</v>
      </c>
      <c r="D3" s="9">
        <v>101.185</v>
      </c>
      <c r="E3" s="5" t="s">
        <v>140</v>
      </c>
      <c r="F3" s="4" t="s">
        <v>146</v>
      </c>
      <c r="G3" s="9">
        <v>498.6</v>
      </c>
      <c r="H3" s="9">
        <v>3.6</v>
      </c>
      <c r="I3" s="17">
        <v>496</v>
      </c>
    </row>
    <row r="4" spans="1:9">
      <c r="A4" s="4" t="s">
        <v>333</v>
      </c>
      <c r="B4" s="4" t="s">
        <v>145</v>
      </c>
      <c r="C4" s="9">
        <v>3.694</v>
      </c>
      <c r="D4" s="9">
        <v>101.185</v>
      </c>
      <c r="E4" s="5" t="s">
        <v>140</v>
      </c>
      <c r="F4" s="4" t="s">
        <v>146</v>
      </c>
      <c r="G4" s="9">
        <v>544.08352668213456</v>
      </c>
      <c r="H4" s="9">
        <v>1.9721577726218098</v>
      </c>
      <c r="I4" s="17">
        <v>481</v>
      </c>
    </row>
    <row r="5" spans="1:9">
      <c r="A5" s="4" t="s">
        <v>427</v>
      </c>
      <c r="B5" s="4" t="s">
        <v>147</v>
      </c>
      <c r="C5" s="9">
        <v>59.207000000000001</v>
      </c>
      <c r="D5" s="9">
        <v>27.263999999999999</v>
      </c>
      <c r="E5" s="5" t="s">
        <v>140</v>
      </c>
      <c r="F5" s="4" t="s">
        <v>149</v>
      </c>
      <c r="G5" s="9">
        <v>466.9</v>
      </c>
      <c r="H5" s="9">
        <v>9.3649612919648515</v>
      </c>
      <c r="I5" s="17">
        <v>473</v>
      </c>
    </row>
    <row r="6" spans="1:9">
      <c r="A6" s="4" t="s">
        <v>338</v>
      </c>
      <c r="B6" s="4" t="s">
        <v>145</v>
      </c>
      <c r="C6" s="9">
        <v>-1.226</v>
      </c>
      <c r="D6" s="9">
        <v>103.619</v>
      </c>
      <c r="E6" s="5" t="s">
        <v>140</v>
      </c>
      <c r="F6" s="4" t="s">
        <v>146</v>
      </c>
      <c r="G6" s="9">
        <v>340</v>
      </c>
      <c r="H6" s="9">
        <v>3.4641016151377544</v>
      </c>
      <c r="I6" s="17">
        <v>447</v>
      </c>
    </row>
    <row r="7" spans="1:9">
      <c r="A7" s="4" t="s">
        <v>340</v>
      </c>
      <c r="B7" s="4" t="s">
        <v>147</v>
      </c>
      <c r="C7" s="9">
        <v>61.8</v>
      </c>
      <c r="D7" s="9">
        <v>24.317</v>
      </c>
      <c r="E7" s="5" t="s">
        <v>140</v>
      </c>
      <c r="F7" s="4" t="s">
        <v>148</v>
      </c>
      <c r="G7" s="9">
        <v>496</v>
      </c>
      <c r="H7" s="9">
        <v>8</v>
      </c>
      <c r="I7" s="17">
        <v>490</v>
      </c>
    </row>
    <row r="8" spans="1:9">
      <c r="A8" s="4" t="s">
        <v>340</v>
      </c>
      <c r="B8" s="4" t="s">
        <v>147</v>
      </c>
      <c r="C8" s="9">
        <v>61.8</v>
      </c>
      <c r="D8" s="9">
        <v>24.317</v>
      </c>
      <c r="E8" s="5" t="s">
        <v>140</v>
      </c>
      <c r="F8" s="4" t="s">
        <v>148</v>
      </c>
      <c r="G8" s="9">
        <v>481</v>
      </c>
      <c r="H8" s="9">
        <v>11</v>
      </c>
      <c r="I8" s="17">
        <v>454</v>
      </c>
    </row>
    <row r="9" spans="1:9">
      <c r="A9" s="4" t="s">
        <v>340</v>
      </c>
      <c r="B9" s="4" t="s">
        <v>147</v>
      </c>
      <c r="C9" s="9">
        <v>61.8</v>
      </c>
      <c r="D9" s="9">
        <v>24.317</v>
      </c>
      <c r="E9" s="5" t="s">
        <v>140</v>
      </c>
      <c r="F9" s="4" t="s">
        <v>148</v>
      </c>
      <c r="G9" s="9">
        <v>473</v>
      </c>
      <c r="H9" s="9">
        <v>16</v>
      </c>
      <c r="I9" s="17">
        <v>450</v>
      </c>
    </row>
    <row r="10" spans="1:9">
      <c r="A10" s="4" t="s">
        <v>340</v>
      </c>
      <c r="B10" s="4" t="s">
        <v>147</v>
      </c>
      <c r="C10" s="9">
        <v>61.8</v>
      </c>
      <c r="D10" s="9">
        <v>24.317</v>
      </c>
      <c r="E10" s="5" t="s">
        <v>140</v>
      </c>
      <c r="F10" s="4" t="s">
        <v>148</v>
      </c>
      <c r="G10" s="9">
        <v>447</v>
      </c>
      <c r="H10" s="9">
        <v>8</v>
      </c>
      <c r="I10" s="17">
        <v>540</v>
      </c>
    </row>
    <row r="11" spans="1:9">
      <c r="A11" s="4" t="s">
        <v>341</v>
      </c>
      <c r="B11" s="4" t="s">
        <v>147</v>
      </c>
      <c r="C11" s="9">
        <v>62.667000000000002</v>
      </c>
      <c r="D11" s="9">
        <v>30.832999999999998</v>
      </c>
      <c r="E11" s="5" t="s">
        <v>140</v>
      </c>
      <c r="F11" s="4" t="s">
        <v>146</v>
      </c>
      <c r="G11" s="9">
        <v>490</v>
      </c>
      <c r="H11" s="9">
        <v>22.990961364933892</v>
      </c>
      <c r="I11" s="17">
        <v>574.24593967517399</v>
      </c>
    </row>
    <row r="12" spans="1:9">
      <c r="A12" s="4" t="s">
        <v>428</v>
      </c>
      <c r="B12" s="4" t="s">
        <v>147</v>
      </c>
      <c r="C12" s="9">
        <v>45.982999999999997</v>
      </c>
      <c r="D12" s="9">
        <v>14.5</v>
      </c>
      <c r="E12" s="5" t="s">
        <v>140</v>
      </c>
      <c r="F12" s="4" t="s">
        <v>148</v>
      </c>
      <c r="G12" s="9">
        <v>454</v>
      </c>
      <c r="H12" s="9">
        <v>2.1</v>
      </c>
      <c r="I12" s="17">
        <v>519</v>
      </c>
    </row>
    <row r="13" spans="1:9">
      <c r="A13" s="4" t="s">
        <v>342</v>
      </c>
      <c r="B13" s="4" t="s">
        <v>147</v>
      </c>
      <c r="C13" s="9">
        <v>57.133000000000003</v>
      </c>
      <c r="D13" s="9">
        <v>14.75</v>
      </c>
      <c r="E13" s="5" t="s">
        <v>140</v>
      </c>
      <c r="F13" s="4" t="s">
        <v>146</v>
      </c>
      <c r="G13" s="9">
        <v>450</v>
      </c>
      <c r="H13" s="9">
        <v>8.6602540378443855</v>
      </c>
      <c r="I13" s="17">
        <v>496</v>
      </c>
    </row>
    <row r="14" spans="1:9">
      <c r="A14" s="4" t="s">
        <v>343</v>
      </c>
      <c r="B14" s="4" t="s">
        <v>147</v>
      </c>
      <c r="C14" s="9">
        <v>57.133000000000003</v>
      </c>
      <c r="D14" s="9">
        <v>14.75</v>
      </c>
      <c r="E14" s="5" t="s">
        <v>140</v>
      </c>
      <c r="F14" s="4" t="s">
        <v>146</v>
      </c>
      <c r="G14" s="9">
        <v>540</v>
      </c>
      <c r="H14" s="9">
        <v>28.284271247461902</v>
      </c>
      <c r="I14" s="17">
        <v>481</v>
      </c>
    </row>
    <row r="15" spans="1:9">
      <c r="A15" s="4" t="s">
        <v>345</v>
      </c>
      <c r="B15" s="4" t="s">
        <v>145</v>
      </c>
      <c r="C15" s="9">
        <v>-2.3199999999999998</v>
      </c>
      <c r="D15" s="9">
        <v>113.9</v>
      </c>
      <c r="E15" s="5" t="s">
        <v>140</v>
      </c>
      <c r="F15" s="4" t="s">
        <v>146</v>
      </c>
      <c r="G15" s="9">
        <v>540</v>
      </c>
      <c r="H15" s="9">
        <v>17.320508075688771</v>
      </c>
      <c r="I15" s="17">
        <v>473</v>
      </c>
    </row>
    <row r="16" spans="1:9">
      <c r="A16" s="4" t="s">
        <v>347</v>
      </c>
      <c r="B16" s="4" t="s">
        <v>145</v>
      </c>
      <c r="C16" s="9">
        <v>-2.3220000000000001</v>
      </c>
      <c r="D16" s="9">
        <v>113.902</v>
      </c>
      <c r="E16" s="5" t="s">
        <v>140</v>
      </c>
      <c r="F16" s="4" t="s">
        <v>151</v>
      </c>
      <c r="G16" s="9">
        <v>553</v>
      </c>
      <c r="H16" s="9">
        <v>7</v>
      </c>
      <c r="I16" s="17">
        <v>447</v>
      </c>
    </row>
    <row r="17" spans="1:9">
      <c r="A17" s="4" t="s">
        <v>348</v>
      </c>
      <c r="B17" s="4" t="s">
        <v>139</v>
      </c>
      <c r="C17" s="9">
        <v>56.146000000000001</v>
      </c>
      <c r="D17" s="9">
        <v>-4.3</v>
      </c>
      <c r="E17" s="5" t="s">
        <v>140</v>
      </c>
      <c r="F17" s="4" t="s">
        <v>146</v>
      </c>
      <c r="G17" s="9">
        <v>499.4</v>
      </c>
      <c r="H17" s="9">
        <v>7.9674337148168348</v>
      </c>
      <c r="I17" s="17">
        <v>490</v>
      </c>
    </row>
    <row r="18" spans="1:9">
      <c r="A18" s="4" t="s">
        <v>349</v>
      </c>
      <c r="B18" s="4" t="s">
        <v>139</v>
      </c>
      <c r="C18" s="9">
        <v>58.866999999999997</v>
      </c>
      <c r="D18" s="9">
        <v>26.233000000000001</v>
      </c>
      <c r="E18" s="5" t="s">
        <v>140</v>
      </c>
      <c r="F18" s="4" t="s">
        <v>149</v>
      </c>
      <c r="G18" s="9">
        <v>530</v>
      </c>
      <c r="H18" s="9">
        <v>24.867774537581557</v>
      </c>
      <c r="I18" s="17">
        <v>450</v>
      </c>
    </row>
    <row r="19" spans="1:9">
      <c r="A19" s="4" t="s">
        <v>186</v>
      </c>
      <c r="B19" s="4" t="s">
        <v>139</v>
      </c>
      <c r="C19" s="9">
        <v>55.167000000000002</v>
      </c>
      <c r="D19" s="9">
        <v>-2.0499999999999998</v>
      </c>
      <c r="E19" s="5" t="s">
        <v>140</v>
      </c>
      <c r="F19" s="4" t="s">
        <v>146</v>
      </c>
      <c r="G19" s="9">
        <v>460.92</v>
      </c>
      <c r="H19" s="9">
        <v>8.6948950539957632</v>
      </c>
      <c r="I19" s="17">
        <v>540</v>
      </c>
    </row>
    <row r="20" spans="1:9">
      <c r="A20" s="4" t="s">
        <v>350</v>
      </c>
      <c r="B20" s="4" t="s">
        <v>145</v>
      </c>
      <c r="C20" s="9">
        <v>-2.5830000000000002</v>
      </c>
      <c r="D20" s="9">
        <v>113.167</v>
      </c>
      <c r="E20" s="5" t="s">
        <v>140</v>
      </c>
      <c r="F20" s="4" t="s">
        <v>146</v>
      </c>
      <c r="G20" s="9">
        <v>555</v>
      </c>
      <c r="H20" s="9">
        <v>8</v>
      </c>
      <c r="I20" s="17">
        <v>503</v>
      </c>
    </row>
    <row r="21" spans="1:9">
      <c r="A21" s="4" t="s">
        <v>353</v>
      </c>
      <c r="B21" s="4" t="s">
        <v>139</v>
      </c>
      <c r="C21" s="9">
        <v>32.799999999999997</v>
      </c>
      <c r="D21" s="9">
        <v>102.55</v>
      </c>
      <c r="E21" s="5" t="s">
        <v>140</v>
      </c>
      <c r="F21" s="4" t="s">
        <v>146</v>
      </c>
      <c r="G21" s="9">
        <v>350</v>
      </c>
      <c r="H21" s="9">
        <v>26.855225242412622</v>
      </c>
      <c r="I21" s="17">
        <v>457.6</v>
      </c>
    </row>
    <row r="22" spans="1:9">
      <c r="A22" s="4" t="s">
        <v>355</v>
      </c>
      <c r="B22" s="4" t="s">
        <v>145</v>
      </c>
      <c r="C22" s="9">
        <v>2.7829999999999999</v>
      </c>
      <c r="D22" s="9">
        <v>111.833</v>
      </c>
      <c r="E22" s="5" t="s">
        <v>140</v>
      </c>
      <c r="F22" s="4" t="s">
        <v>141</v>
      </c>
      <c r="G22" s="9">
        <v>478.1</v>
      </c>
      <c r="H22" s="9">
        <v>15.06884202584923</v>
      </c>
      <c r="I22" s="17">
        <v>482</v>
      </c>
    </row>
    <row r="23" spans="1:9">
      <c r="A23" s="4" t="s">
        <v>189</v>
      </c>
      <c r="B23" s="4" t="s">
        <v>145</v>
      </c>
      <c r="C23" s="9">
        <v>3.9</v>
      </c>
      <c r="D23" s="9">
        <v>103.333</v>
      </c>
      <c r="E23" s="5" t="s">
        <v>140</v>
      </c>
      <c r="F23" s="4" t="s">
        <v>146</v>
      </c>
      <c r="G23" s="9">
        <v>551.62412993039436</v>
      </c>
      <c r="H23" s="9">
        <v>12.840529569169325</v>
      </c>
      <c r="I23" s="17">
        <v>480</v>
      </c>
    </row>
    <row r="24" spans="1:9">
      <c r="A24" s="4" t="s">
        <v>356</v>
      </c>
      <c r="B24" s="4" t="s">
        <v>147</v>
      </c>
      <c r="C24" s="9">
        <v>71.53</v>
      </c>
      <c r="D24" s="9">
        <v>47.02</v>
      </c>
      <c r="E24" s="5" t="s">
        <v>140</v>
      </c>
      <c r="F24" s="4" t="s">
        <v>149</v>
      </c>
      <c r="G24" s="9">
        <v>574.24593967517399</v>
      </c>
      <c r="H24" s="9">
        <v>26.94380859804507</v>
      </c>
      <c r="I24" s="17">
        <v>540</v>
      </c>
    </row>
    <row r="25" spans="1:9">
      <c r="A25" s="4" t="s">
        <v>429</v>
      </c>
      <c r="B25" s="4" t="s">
        <v>139</v>
      </c>
      <c r="C25" s="9">
        <v>53.468899999999998</v>
      </c>
      <c r="D25" s="9">
        <v>122.32089999999999</v>
      </c>
      <c r="E25" s="5" t="s">
        <v>140</v>
      </c>
      <c r="F25" s="4" t="s">
        <v>148</v>
      </c>
      <c r="G25" s="9">
        <v>244.3</v>
      </c>
      <c r="H25" s="9">
        <v>104</v>
      </c>
      <c r="I25" s="17">
        <v>466.9</v>
      </c>
    </row>
    <row r="26" spans="1:9">
      <c r="A26" s="4" t="s">
        <v>429</v>
      </c>
      <c r="B26" s="4" t="s">
        <v>139</v>
      </c>
      <c r="C26" s="9">
        <v>50.940300000000001</v>
      </c>
      <c r="D26" s="9">
        <v>121.50190000000001</v>
      </c>
      <c r="E26" s="5" t="s">
        <v>140</v>
      </c>
      <c r="F26" s="4" t="s">
        <v>148</v>
      </c>
      <c r="G26" s="9">
        <v>127.5</v>
      </c>
      <c r="H26" s="9">
        <v>49.3</v>
      </c>
      <c r="I26" s="17">
        <v>496</v>
      </c>
    </row>
    <row r="27" spans="1:9">
      <c r="A27" s="4" t="s">
        <v>194</v>
      </c>
      <c r="B27" s="4" t="s">
        <v>145</v>
      </c>
      <c r="C27" s="9">
        <v>-2.3199999999999998</v>
      </c>
      <c r="D27" s="9">
        <v>113.9</v>
      </c>
      <c r="E27" s="5" t="s">
        <v>140</v>
      </c>
      <c r="F27" s="4" t="s">
        <v>143</v>
      </c>
      <c r="G27" s="9">
        <v>499</v>
      </c>
      <c r="H27" s="9">
        <v>2</v>
      </c>
      <c r="I27" s="17">
        <v>481</v>
      </c>
    </row>
    <row r="28" spans="1:9">
      <c r="A28" s="4" t="s">
        <v>430</v>
      </c>
      <c r="B28" s="4" t="s">
        <v>139</v>
      </c>
      <c r="C28" s="9">
        <v>50.131999999999998</v>
      </c>
      <c r="D28" s="9">
        <v>11.881</v>
      </c>
      <c r="E28" s="5" t="s">
        <v>140</v>
      </c>
      <c r="F28" s="4" t="s">
        <v>146</v>
      </c>
      <c r="G28" s="9">
        <v>362</v>
      </c>
      <c r="H28" s="9">
        <v>16.985159212461365</v>
      </c>
      <c r="I28" s="17">
        <v>473</v>
      </c>
    </row>
    <row r="29" spans="1:9">
      <c r="A29" s="4" t="s">
        <v>431</v>
      </c>
      <c r="B29" s="4" t="s">
        <v>139</v>
      </c>
      <c r="C29" s="9">
        <v>48.6</v>
      </c>
      <c r="D29" s="9">
        <v>130.56700000000001</v>
      </c>
      <c r="E29" s="5" t="s">
        <v>140</v>
      </c>
      <c r="F29" s="4" t="s">
        <v>146</v>
      </c>
      <c r="G29" s="9">
        <v>129.1</v>
      </c>
      <c r="H29" s="9">
        <v>11.777945491468365</v>
      </c>
      <c r="I29" s="17">
        <v>447</v>
      </c>
    </row>
    <row r="30" spans="1:9">
      <c r="A30" s="4" t="s">
        <v>361</v>
      </c>
      <c r="B30" s="4" t="s">
        <v>139</v>
      </c>
      <c r="C30" s="9">
        <v>52.138598000000002</v>
      </c>
      <c r="D30" s="9">
        <v>4.8083200000000001</v>
      </c>
      <c r="E30" s="5" t="s">
        <v>140</v>
      </c>
      <c r="F30" s="4" t="s">
        <v>146</v>
      </c>
      <c r="G30" s="9">
        <v>406.03248259860788</v>
      </c>
      <c r="H30" s="9">
        <v>29.068883707497267</v>
      </c>
      <c r="I30" s="17">
        <v>450</v>
      </c>
    </row>
    <row r="31" spans="1:9">
      <c r="A31" s="4" t="s">
        <v>361</v>
      </c>
      <c r="B31" s="4" t="s">
        <v>139</v>
      </c>
      <c r="C31" s="9">
        <v>52.990997999999998</v>
      </c>
      <c r="D31" s="9">
        <v>6.3940000000000001</v>
      </c>
      <c r="E31" s="5" t="s">
        <v>140</v>
      </c>
      <c r="F31" s="4" t="s">
        <v>146</v>
      </c>
      <c r="G31" s="9">
        <v>551.04408352668213</v>
      </c>
      <c r="H31" s="9">
        <v>33.541019662496851</v>
      </c>
      <c r="I31" s="17">
        <v>540</v>
      </c>
    </row>
    <row r="32" spans="1:9">
      <c r="A32" s="4" t="s">
        <v>432</v>
      </c>
      <c r="B32" s="4" t="s">
        <v>147</v>
      </c>
      <c r="C32" s="9">
        <v>66.466999999999999</v>
      </c>
      <c r="D32" s="9">
        <v>25.85</v>
      </c>
      <c r="E32" s="5" t="s">
        <v>140</v>
      </c>
      <c r="F32" s="4" t="s">
        <v>146</v>
      </c>
      <c r="G32" s="9">
        <v>519</v>
      </c>
      <c r="H32" s="9">
        <v>24.351650915103448</v>
      </c>
      <c r="I32" s="17">
        <v>507.5</v>
      </c>
    </row>
    <row r="33" spans="1:9">
      <c r="A33" s="4" t="s">
        <v>364</v>
      </c>
      <c r="B33" s="4" t="s">
        <v>145</v>
      </c>
      <c r="C33" s="9">
        <v>2.931</v>
      </c>
      <c r="D33" s="9">
        <v>111.813</v>
      </c>
      <c r="E33" s="5" t="s">
        <v>140</v>
      </c>
      <c r="F33" s="4" t="s">
        <v>148</v>
      </c>
      <c r="G33" s="9">
        <v>434</v>
      </c>
      <c r="H33" s="9">
        <v>8.1406387955737234</v>
      </c>
      <c r="I33" s="17">
        <v>351.3</v>
      </c>
    </row>
    <row r="34" spans="1:9">
      <c r="A34" s="4" t="s">
        <v>433</v>
      </c>
      <c r="B34" s="4" t="s">
        <v>139</v>
      </c>
      <c r="C34" s="9">
        <v>51.017000000000003</v>
      </c>
      <c r="D34" s="9">
        <v>-2.9359999999999999</v>
      </c>
      <c r="E34" s="5" t="s">
        <v>140</v>
      </c>
      <c r="F34" s="4" t="s">
        <v>146</v>
      </c>
      <c r="G34" s="9">
        <v>325.59938128383607</v>
      </c>
      <c r="H34" s="9">
        <v>90.107802036933151</v>
      </c>
      <c r="I34" s="17">
        <v>410</v>
      </c>
    </row>
    <row r="35" spans="1:9">
      <c r="A35" s="4" t="s">
        <v>365</v>
      </c>
      <c r="B35" s="4" t="s">
        <v>139</v>
      </c>
      <c r="C35" s="9">
        <v>48.972000000000001</v>
      </c>
      <c r="D35" s="9">
        <v>13.634</v>
      </c>
      <c r="E35" s="5" t="s">
        <v>140</v>
      </c>
      <c r="F35" s="4" t="s">
        <v>152</v>
      </c>
      <c r="G35" s="9">
        <v>434</v>
      </c>
      <c r="H35" s="9">
        <v>2</v>
      </c>
      <c r="I35" s="17">
        <v>574.24593967517399</v>
      </c>
    </row>
    <row r="36" spans="1:9">
      <c r="A36" s="4" t="s">
        <v>365</v>
      </c>
      <c r="B36" s="4" t="s">
        <v>139</v>
      </c>
      <c r="C36" s="9">
        <v>48.984000000000002</v>
      </c>
      <c r="D36" s="9">
        <v>13.694000000000001</v>
      </c>
      <c r="E36" s="5" t="s">
        <v>140</v>
      </c>
      <c r="F36" s="4" t="s">
        <v>152</v>
      </c>
      <c r="G36" s="9">
        <v>479</v>
      </c>
      <c r="H36" s="9">
        <v>15</v>
      </c>
      <c r="I36" s="17">
        <v>410</v>
      </c>
    </row>
    <row r="37" spans="1:9">
      <c r="A37" s="4" t="s">
        <v>434</v>
      </c>
      <c r="B37" s="4" t="s">
        <v>145</v>
      </c>
      <c r="C37" s="9">
        <v>26.933</v>
      </c>
      <c r="D37" s="9">
        <v>-80.8</v>
      </c>
      <c r="E37" s="5" t="s">
        <v>140</v>
      </c>
      <c r="F37" s="4" t="s">
        <v>146</v>
      </c>
      <c r="G37" s="9">
        <v>431</v>
      </c>
      <c r="H37" s="9">
        <v>3.4641016151377544</v>
      </c>
      <c r="I37" s="17">
        <v>490</v>
      </c>
    </row>
    <row r="38" spans="1:9">
      <c r="A38" s="4" t="s">
        <v>435</v>
      </c>
      <c r="B38" s="4" t="s">
        <v>139</v>
      </c>
      <c r="C38" s="9">
        <v>46.183</v>
      </c>
      <c r="D38" s="9">
        <v>-86.016999999999996</v>
      </c>
      <c r="E38" s="5" t="s">
        <v>140</v>
      </c>
      <c r="F38" s="4" t="s">
        <v>143</v>
      </c>
      <c r="G38" s="9">
        <v>476</v>
      </c>
      <c r="H38" s="9">
        <v>9.7979589711327115</v>
      </c>
      <c r="I38" s="17">
        <v>574.24593967517399</v>
      </c>
    </row>
    <row r="39" spans="1:9">
      <c r="A39" s="4" t="s">
        <v>435</v>
      </c>
      <c r="B39" s="4" t="s">
        <v>139</v>
      </c>
      <c r="C39" s="9">
        <v>46.183</v>
      </c>
      <c r="D39" s="9">
        <v>-86.016999999999996</v>
      </c>
      <c r="E39" s="5" t="s">
        <v>140</v>
      </c>
      <c r="F39" s="4" t="s">
        <v>143</v>
      </c>
      <c r="G39" s="9">
        <v>471</v>
      </c>
      <c r="H39" s="9">
        <v>7.3484692283495336</v>
      </c>
      <c r="I39" s="17">
        <v>403.5</v>
      </c>
    </row>
    <row r="40" spans="1:9">
      <c r="A40" s="4" t="s">
        <v>436</v>
      </c>
      <c r="B40" s="4" t="s">
        <v>139</v>
      </c>
      <c r="C40" s="9">
        <v>52.017000000000003</v>
      </c>
      <c r="D40" s="9">
        <v>5.6829999999999998</v>
      </c>
      <c r="E40" s="5" t="s">
        <v>140</v>
      </c>
      <c r="F40" s="4" t="s">
        <v>143</v>
      </c>
      <c r="G40" s="9">
        <v>525.29002320185612</v>
      </c>
      <c r="H40" s="9">
        <v>8.0626450116009281</v>
      </c>
    </row>
    <row r="41" spans="1:9">
      <c r="A41" s="4" t="s">
        <v>436</v>
      </c>
      <c r="B41" s="4" t="s">
        <v>139</v>
      </c>
      <c r="C41" s="9">
        <v>52.017000000000003</v>
      </c>
      <c r="D41" s="9">
        <v>5.6829999999999998</v>
      </c>
      <c r="E41" s="5" t="s">
        <v>140</v>
      </c>
      <c r="F41" s="4" t="s">
        <v>143</v>
      </c>
      <c r="G41" s="9">
        <v>511.65893271461721</v>
      </c>
      <c r="H41" s="9">
        <v>12.354988399071926</v>
      </c>
    </row>
    <row r="42" spans="1:9">
      <c r="A42" s="4" t="s">
        <v>366</v>
      </c>
      <c r="B42" s="4" t="s">
        <v>145</v>
      </c>
      <c r="C42" s="9">
        <v>-2.823</v>
      </c>
      <c r="D42" s="9">
        <v>111.834</v>
      </c>
      <c r="E42" s="5" t="s">
        <v>140</v>
      </c>
      <c r="F42" s="4" t="s">
        <v>154</v>
      </c>
      <c r="G42" s="9">
        <v>485</v>
      </c>
      <c r="H42" s="9">
        <v>49.477267507411923</v>
      </c>
    </row>
    <row r="43" spans="1:9">
      <c r="A43" s="4" t="s">
        <v>437</v>
      </c>
      <c r="B43" s="4" t="s">
        <v>139</v>
      </c>
      <c r="C43" s="9">
        <v>37.6</v>
      </c>
      <c r="D43" s="9">
        <v>101.31699999999999</v>
      </c>
      <c r="E43" s="5" t="s">
        <v>140</v>
      </c>
      <c r="F43" s="4" t="s">
        <v>148</v>
      </c>
      <c r="G43" s="9">
        <v>213.1</v>
      </c>
      <c r="H43" s="9">
        <v>2.2000000000000002</v>
      </c>
    </row>
    <row r="44" spans="1:9">
      <c r="A44" s="4" t="s">
        <v>437</v>
      </c>
      <c r="B44" s="4" t="s">
        <v>139</v>
      </c>
      <c r="C44" s="9">
        <v>47.567</v>
      </c>
      <c r="D44" s="9">
        <v>133.483</v>
      </c>
      <c r="E44" s="5" t="s">
        <v>140</v>
      </c>
      <c r="F44" s="4" t="s">
        <v>148</v>
      </c>
      <c r="G44" s="9">
        <v>119.3</v>
      </c>
      <c r="H44" s="9">
        <v>10.6</v>
      </c>
    </row>
    <row r="45" spans="1:9">
      <c r="A45" s="4" t="s">
        <v>438</v>
      </c>
      <c r="B45" s="4" t="s">
        <v>139</v>
      </c>
      <c r="C45" s="9">
        <v>37.58</v>
      </c>
      <c r="D45" s="9">
        <v>101.33</v>
      </c>
      <c r="E45" s="5" t="s">
        <v>140</v>
      </c>
      <c r="F45" s="4" t="s">
        <v>152</v>
      </c>
      <c r="G45" s="9">
        <v>217.3</v>
      </c>
      <c r="H45" s="9">
        <v>10.6</v>
      </c>
    </row>
    <row r="46" spans="1:9">
      <c r="A46" s="4" t="s">
        <v>373</v>
      </c>
      <c r="B46" s="4" t="s">
        <v>139</v>
      </c>
      <c r="C46" s="9">
        <v>48.366999999999997</v>
      </c>
      <c r="D46" s="9">
        <v>11.667</v>
      </c>
      <c r="E46" s="5" t="s">
        <v>140</v>
      </c>
      <c r="F46" s="4" t="s">
        <v>146</v>
      </c>
      <c r="G46" s="9">
        <v>352</v>
      </c>
      <c r="H46" s="9">
        <v>24.248711305964282</v>
      </c>
    </row>
    <row r="47" spans="1:9">
      <c r="A47" s="4" t="s">
        <v>443</v>
      </c>
      <c r="B47" s="4" t="s">
        <v>147</v>
      </c>
      <c r="C47" s="9">
        <v>61.783333333333303</v>
      </c>
      <c r="D47" s="9">
        <v>24.316666666666599</v>
      </c>
      <c r="E47" s="5" t="s">
        <v>140</v>
      </c>
      <c r="F47" s="4" t="s">
        <v>146</v>
      </c>
      <c r="G47" s="9">
        <v>503</v>
      </c>
      <c r="H47" s="9">
        <v>0</v>
      </c>
    </row>
    <row r="48" spans="1:9">
      <c r="A48" s="4" t="s">
        <v>443</v>
      </c>
      <c r="B48" s="4" t="s">
        <v>147</v>
      </c>
      <c r="C48" s="9">
        <v>61.783333333333303</v>
      </c>
      <c r="D48" s="9">
        <v>24.316666666666599</v>
      </c>
      <c r="E48" s="5" t="s">
        <v>140</v>
      </c>
      <c r="F48" s="4" t="s">
        <v>146</v>
      </c>
      <c r="G48" s="9">
        <v>457.6</v>
      </c>
      <c r="H48" s="9">
        <v>0</v>
      </c>
    </row>
    <row r="49" spans="1:8">
      <c r="A49" s="4" t="s">
        <v>443</v>
      </c>
      <c r="B49" s="4" t="s">
        <v>147</v>
      </c>
      <c r="C49" s="9">
        <v>61.783333333333303</v>
      </c>
      <c r="D49" s="9">
        <v>24.316666666666599</v>
      </c>
      <c r="E49" s="5" t="s">
        <v>140</v>
      </c>
      <c r="F49" s="4" t="s">
        <v>146</v>
      </c>
      <c r="G49" s="9">
        <v>482</v>
      </c>
      <c r="H49" s="9">
        <v>0</v>
      </c>
    </row>
    <row r="50" spans="1:8">
      <c r="A50" s="4" t="s">
        <v>444</v>
      </c>
      <c r="B50" s="4" t="s">
        <v>182</v>
      </c>
      <c r="C50" s="9">
        <v>69.483333333333306</v>
      </c>
      <c r="D50" s="9">
        <v>21.0833333333333</v>
      </c>
      <c r="E50" s="5" t="s">
        <v>140</v>
      </c>
      <c r="F50" s="4" t="s">
        <v>474</v>
      </c>
      <c r="G50" s="9">
        <v>480</v>
      </c>
      <c r="H50" s="9">
        <v>10</v>
      </c>
    </row>
    <row r="51" spans="1:8">
      <c r="A51" s="4" t="s">
        <v>445</v>
      </c>
      <c r="B51" s="4" t="s">
        <v>139</v>
      </c>
      <c r="C51" s="9">
        <v>52.75</v>
      </c>
      <c r="D51" s="9">
        <v>16.3</v>
      </c>
      <c r="E51" s="5" t="s">
        <v>140</v>
      </c>
      <c r="G51" s="9">
        <v>420</v>
      </c>
      <c r="H51" s="9">
        <v>0</v>
      </c>
    </row>
    <row r="52" spans="1:8">
      <c r="A52" s="4" t="s">
        <v>396</v>
      </c>
      <c r="B52" s="4" t="s">
        <v>139</v>
      </c>
      <c r="C52" s="9">
        <v>67.283333333333303</v>
      </c>
      <c r="D52" s="9">
        <v>14.466666666666599</v>
      </c>
      <c r="E52" s="5" t="s">
        <v>140</v>
      </c>
      <c r="G52" s="9">
        <v>295</v>
      </c>
      <c r="H52" s="9">
        <v>0</v>
      </c>
    </row>
    <row r="53" spans="1:8">
      <c r="A53" s="4" t="s">
        <v>446</v>
      </c>
      <c r="B53" s="4" t="s">
        <v>182</v>
      </c>
      <c r="C53" s="9">
        <v>67.05</v>
      </c>
      <c r="D53" s="9">
        <v>62.95</v>
      </c>
      <c r="E53" s="5" t="s">
        <v>140</v>
      </c>
      <c r="G53" s="9">
        <v>540</v>
      </c>
      <c r="H53" s="9">
        <v>60</v>
      </c>
    </row>
    <row r="54" spans="1:8">
      <c r="A54" s="4" t="s">
        <v>448</v>
      </c>
      <c r="B54" s="4" t="s">
        <v>139</v>
      </c>
      <c r="C54" s="9">
        <v>46.85</v>
      </c>
      <c r="D54" s="9">
        <v>-95.816999999999993</v>
      </c>
      <c r="E54" s="5" t="s">
        <v>140</v>
      </c>
      <c r="F54" s="4" t="s">
        <v>149</v>
      </c>
      <c r="G54" s="9">
        <v>271.46171693735499</v>
      </c>
    </row>
    <row r="55" spans="1:8">
      <c r="A55" s="4" t="s">
        <v>448</v>
      </c>
      <c r="B55" s="4" t="s">
        <v>139</v>
      </c>
      <c r="C55" s="9">
        <v>46.85</v>
      </c>
      <c r="D55" s="9">
        <v>-95.816999999999993</v>
      </c>
      <c r="E55" s="5" t="s">
        <v>140</v>
      </c>
      <c r="F55" s="4" t="s">
        <v>149</v>
      </c>
      <c r="G55" s="9">
        <v>138.05104408352668</v>
      </c>
    </row>
    <row r="56" spans="1:8">
      <c r="A56" s="4" t="s">
        <v>436</v>
      </c>
      <c r="B56" s="4" t="s">
        <v>139</v>
      </c>
      <c r="C56" s="9">
        <v>52.017000000000003</v>
      </c>
      <c r="D56" s="9">
        <v>5.6829999999999998</v>
      </c>
      <c r="E56" s="5" t="s">
        <v>140</v>
      </c>
      <c r="G56" s="9">
        <v>525.29002320185612</v>
      </c>
      <c r="H56" s="9">
        <v>8.0626450116009281</v>
      </c>
    </row>
    <row r="57" spans="1:8">
      <c r="A57" s="4" t="s">
        <v>401</v>
      </c>
      <c r="B57" s="4" t="s">
        <v>139</v>
      </c>
      <c r="C57" s="9">
        <v>33.92</v>
      </c>
      <c r="D57" s="9">
        <v>102.735</v>
      </c>
      <c r="E57" s="5" t="s">
        <v>140</v>
      </c>
      <c r="F57" s="4" t="s">
        <v>146</v>
      </c>
      <c r="G57" s="9">
        <v>206.37</v>
      </c>
      <c r="H57" s="9">
        <v>34.79</v>
      </c>
    </row>
    <row r="58" spans="1:8">
      <c r="A58" s="4" t="s">
        <v>401</v>
      </c>
      <c r="B58" s="4" t="s">
        <v>139</v>
      </c>
      <c r="C58" s="9">
        <v>33.917999999999999</v>
      </c>
      <c r="D58" s="9">
        <v>102.815</v>
      </c>
      <c r="E58" s="5" t="s">
        <v>140</v>
      </c>
      <c r="F58" s="4" t="s">
        <v>146</v>
      </c>
      <c r="G58" s="9">
        <v>160.87</v>
      </c>
      <c r="H58" s="9">
        <v>69.680000000000007</v>
      </c>
    </row>
    <row r="59" spans="1:8">
      <c r="A59" s="4" t="s">
        <v>403</v>
      </c>
      <c r="B59" s="4" t="s">
        <v>139</v>
      </c>
      <c r="C59" s="9">
        <v>56.863999999999997</v>
      </c>
      <c r="D59" s="9">
        <v>23.925000000000001</v>
      </c>
      <c r="E59" s="5" t="s">
        <v>140</v>
      </c>
      <c r="F59" s="4" t="s">
        <v>146</v>
      </c>
      <c r="G59" s="9">
        <v>521.29999999999995</v>
      </c>
      <c r="H59" s="9">
        <v>39.998939768199136</v>
      </c>
    </row>
    <row r="60" spans="1:8">
      <c r="A60" s="4" t="s">
        <v>405</v>
      </c>
      <c r="B60" s="4" t="s">
        <v>139</v>
      </c>
      <c r="C60" s="9">
        <v>47.7</v>
      </c>
      <c r="D60" s="9">
        <v>-99.15</v>
      </c>
      <c r="E60" s="5" t="s">
        <v>140</v>
      </c>
      <c r="F60" s="4" t="s">
        <v>149</v>
      </c>
      <c r="G60" s="9">
        <v>105.83333333333334</v>
      </c>
      <c r="H60" s="9">
        <v>2.2997342020000547E-2</v>
      </c>
    </row>
    <row r="61" spans="1:8">
      <c r="A61" s="4" t="s">
        <v>405</v>
      </c>
      <c r="B61" s="4" t="s">
        <v>139</v>
      </c>
      <c r="C61" s="9">
        <v>46.58</v>
      </c>
      <c r="D61" s="9">
        <v>-96.15</v>
      </c>
      <c r="E61" s="5" t="s">
        <v>140</v>
      </c>
      <c r="F61" s="4" t="s">
        <v>149</v>
      </c>
      <c r="G61" s="9">
        <v>108.85365853658537</v>
      </c>
      <c r="H61" s="9">
        <v>1.7270220770266173E-2</v>
      </c>
    </row>
    <row r="62" spans="1:8">
      <c r="A62" s="4" t="s">
        <v>405</v>
      </c>
      <c r="B62" s="4" t="s">
        <v>139</v>
      </c>
      <c r="C62" s="9">
        <v>43.03</v>
      </c>
      <c r="D62" s="9">
        <v>-94.4</v>
      </c>
      <c r="E62" s="5" t="s">
        <v>140</v>
      </c>
      <c r="F62" s="4" t="s">
        <v>149</v>
      </c>
      <c r="G62" s="9">
        <v>163.6521739130435</v>
      </c>
      <c r="H62" s="9">
        <v>2.1844125519026765E-2</v>
      </c>
    </row>
    <row r="63" spans="1:8">
      <c r="A63" s="4" t="s">
        <v>408</v>
      </c>
      <c r="B63" s="4" t="s">
        <v>147</v>
      </c>
      <c r="C63" s="9">
        <v>61.8</v>
      </c>
      <c r="D63" s="9">
        <v>24.3</v>
      </c>
      <c r="E63" s="5" t="s">
        <v>140</v>
      </c>
      <c r="F63" s="4" t="s">
        <v>152</v>
      </c>
      <c r="G63" s="9">
        <v>507.5</v>
      </c>
      <c r="H63" s="9">
        <v>3.5355339059327378</v>
      </c>
    </row>
    <row r="64" spans="1:8">
      <c r="A64" s="4" t="s">
        <v>409</v>
      </c>
      <c r="B64" s="4" t="s">
        <v>147</v>
      </c>
      <c r="C64" s="9">
        <v>64.8</v>
      </c>
      <c r="D64" s="9">
        <v>24.617000000000001</v>
      </c>
      <c r="E64" s="5" t="s">
        <v>140</v>
      </c>
      <c r="F64" s="4" t="s">
        <v>146</v>
      </c>
      <c r="G64" s="9">
        <v>351.3</v>
      </c>
      <c r="H64" s="9">
        <v>26.95497322188444</v>
      </c>
    </row>
    <row r="65" spans="1:8">
      <c r="A65" s="4" t="s">
        <v>449</v>
      </c>
      <c r="B65" s="4" t="s">
        <v>157</v>
      </c>
      <c r="C65" s="9">
        <v>-25.166</v>
      </c>
      <c r="D65" s="9">
        <v>-50.079000000000001</v>
      </c>
      <c r="E65" s="5" t="s">
        <v>140</v>
      </c>
      <c r="F65" s="4" t="s">
        <v>148</v>
      </c>
      <c r="G65" s="9">
        <v>276</v>
      </c>
      <c r="H65" s="9">
        <v>21.177263334016811</v>
      </c>
    </row>
    <row r="66" spans="1:8">
      <c r="A66" s="4" t="s">
        <v>450</v>
      </c>
      <c r="B66" s="4" t="s">
        <v>147</v>
      </c>
      <c r="C66" s="9">
        <v>64.819999999999993</v>
      </c>
      <c r="D66" s="9">
        <v>-147.87</v>
      </c>
      <c r="E66" s="5" t="s">
        <v>140</v>
      </c>
      <c r="F66" s="4" t="s">
        <v>148</v>
      </c>
      <c r="G66" s="9">
        <v>410</v>
      </c>
      <c r="H66" s="9">
        <v>31.458978141111928</v>
      </c>
    </row>
    <row r="67" spans="1:8">
      <c r="A67" s="4" t="s">
        <v>454</v>
      </c>
      <c r="B67" s="4" t="s">
        <v>139</v>
      </c>
      <c r="C67" s="9">
        <v>33.1</v>
      </c>
      <c r="D67" s="9">
        <v>102.65</v>
      </c>
      <c r="E67" s="5" t="s">
        <v>140</v>
      </c>
      <c r="F67" s="4" t="s">
        <v>146</v>
      </c>
      <c r="G67" s="9">
        <v>251.7</v>
      </c>
      <c r="H67" s="9">
        <v>4.8151012450414781</v>
      </c>
    </row>
    <row r="68" spans="1:8">
      <c r="A68" s="4" t="s">
        <v>455</v>
      </c>
      <c r="B68" s="4" t="s">
        <v>145</v>
      </c>
      <c r="C68" s="9">
        <v>-2.35</v>
      </c>
      <c r="D68" s="9">
        <v>114.033</v>
      </c>
      <c r="E68" s="5" t="s">
        <v>140</v>
      </c>
      <c r="F68" s="4" t="s">
        <v>143</v>
      </c>
      <c r="G68" s="9">
        <v>578</v>
      </c>
      <c r="H68" s="9">
        <v>44.349486257469984</v>
      </c>
    </row>
    <row r="69" spans="1:8">
      <c r="A69" s="4" t="s">
        <v>456</v>
      </c>
      <c r="B69" s="4" t="s">
        <v>147</v>
      </c>
      <c r="C69" s="9">
        <v>64.819999999999993</v>
      </c>
      <c r="D69" s="9">
        <v>-147.87</v>
      </c>
      <c r="E69" s="5" t="s">
        <v>140</v>
      </c>
      <c r="F69" s="4" t="s">
        <v>148</v>
      </c>
      <c r="G69" s="9">
        <v>410</v>
      </c>
      <c r="H69" s="9">
        <v>31.458978141111928</v>
      </c>
    </row>
    <row r="70" spans="1:8">
      <c r="A70" s="4" t="s">
        <v>421</v>
      </c>
      <c r="B70" s="4" t="s">
        <v>139</v>
      </c>
      <c r="C70" s="9">
        <v>47.582999999999998</v>
      </c>
      <c r="D70" s="9">
        <v>133.517</v>
      </c>
      <c r="E70" s="5" t="s">
        <v>140</v>
      </c>
      <c r="F70" s="4" t="s">
        <v>146</v>
      </c>
      <c r="G70" s="9">
        <v>128.1</v>
      </c>
      <c r="H70" s="9">
        <v>24.2</v>
      </c>
    </row>
    <row r="71" spans="1:8">
      <c r="A71" s="4" t="s">
        <v>423</v>
      </c>
      <c r="B71" s="4" t="s">
        <v>139</v>
      </c>
      <c r="C71" s="9">
        <v>47.81</v>
      </c>
      <c r="D71" s="9">
        <v>11.45</v>
      </c>
      <c r="E71" s="5" t="s">
        <v>140</v>
      </c>
      <c r="F71" s="4" t="s">
        <v>146</v>
      </c>
      <c r="G71" s="9">
        <v>498</v>
      </c>
      <c r="H71" s="9">
        <v>38.211149059204246</v>
      </c>
    </row>
    <row r="72" spans="1:8">
      <c r="A72" s="4" t="s">
        <v>458</v>
      </c>
      <c r="B72" s="4" t="s">
        <v>139</v>
      </c>
      <c r="C72" s="9">
        <v>33.9</v>
      </c>
      <c r="D72" s="9">
        <v>102.6</v>
      </c>
      <c r="E72" s="5" t="s">
        <v>140</v>
      </c>
      <c r="F72" s="4" t="s">
        <v>146</v>
      </c>
      <c r="G72" s="9">
        <v>253.92</v>
      </c>
      <c r="H72" s="9">
        <v>11.81</v>
      </c>
    </row>
    <row r="73" spans="1:8">
      <c r="A73" s="4" t="s">
        <v>460</v>
      </c>
      <c r="B73" s="4" t="s">
        <v>104</v>
      </c>
      <c r="C73" s="9">
        <v>68.632999999999996</v>
      </c>
      <c r="D73" s="9">
        <v>-149.56700000000001</v>
      </c>
      <c r="E73" s="5" t="s">
        <v>140</v>
      </c>
      <c r="F73" s="4" t="s">
        <v>143</v>
      </c>
      <c r="G73" s="9">
        <v>128.12</v>
      </c>
      <c r="H73" s="9">
        <v>7.290035182387669</v>
      </c>
    </row>
    <row r="74" spans="1:8">
      <c r="A74" s="4" t="s">
        <v>460</v>
      </c>
      <c r="B74" s="4" t="s">
        <v>104</v>
      </c>
      <c r="C74" s="9">
        <v>68.632999999999996</v>
      </c>
      <c r="D74" s="9">
        <v>-149.56700000000001</v>
      </c>
      <c r="E74" s="5" t="s">
        <v>140</v>
      </c>
      <c r="F74" s="4" t="s">
        <v>143</v>
      </c>
      <c r="G74" s="9">
        <v>125.81666666666668</v>
      </c>
      <c r="H74" s="9">
        <v>22.791743838180679</v>
      </c>
    </row>
    <row r="75" spans="1:8">
      <c r="A75" s="4" t="s">
        <v>461</v>
      </c>
      <c r="B75" s="4" t="s">
        <v>139</v>
      </c>
      <c r="C75" s="9">
        <v>33.9</v>
      </c>
      <c r="D75" s="9">
        <v>102.6</v>
      </c>
      <c r="E75" s="5" t="s">
        <v>140</v>
      </c>
      <c r="F75" s="4" t="s">
        <v>146</v>
      </c>
      <c r="G75" s="9">
        <v>252.51</v>
      </c>
      <c r="H75" s="9">
        <v>20.100000000000001</v>
      </c>
    </row>
    <row r="76" spans="1:8">
      <c r="A76" s="4" t="s">
        <v>462</v>
      </c>
      <c r="B76" s="4" t="s">
        <v>139</v>
      </c>
      <c r="C76" s="9">
        <v>37.582999999999998</v>
      </c>
      <c r="D76" s="9">
        <v>101.333</v>
      </c>
      <c r="E76" s="5" t="s">
        <v>140</v>
      </c>
      <c r="F76" s="4" t="s">
        <v>146</v>
      </c>
      <c r="G76" s="9">
        <v>162</v>
      </c>
      <c r="H76" s="9">
        <v>5.8959466499014734</v>
      </c>
    </row>
    <row r="77" spans="1:8">
      <c r="A77" s="4" t="s">
        <v>463</v>
      </c>
      <c r="C77" s="9">
        <v>56</v>
      </c>
      <c r="D77" s="9">
        <v>10</v>
      </c>
      <c r="E77" s="5" t="s">
        <v>140</v>
      </c>
      <c r="G77" s="9">
        <v>212.39999999999998</v>
      </c>
      <c r="H77" s="9">
        <v>16.799999999999997</v>
      </c>
    </row>
    <row r="78" spans="1:8">
      <c r="A78" s="4" t="s">
        <v>464</v>
      </c>
      <c r="B78" s="4" t="s">
        <v>147</v>
      </c>
      <c r="C78" s="9">
        <v>64.819999999999993</v>
      </c>
      <c r="D78" s="9">
        <v>-147.87</v>
      </c>
      <c r="E78" s="5" t="s">
        <v>140</v>
      </c>
      <c r="G78" s="9">
        <v>403.5</v>
      </c>
      <c r="H78" s="9">
        <v>11.59655121145938</v>
      </c>
    </row>
  </sheetData>
  <autoFilter ref="A1:H84" xr:uid="{164B6156-CF0A-4125-905D-1BB7ADBB642C}"/>
  <phoneticPr fontId="1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04A08-B540-4019-BE58-B234C461CB70}">
  <dimension ref="A1:H64"/>
  <sheetViews>
    <sheetView workbookViewId="0">
      <pane ySplit="1" topLeftCell="A2" activePane="bottomLeft" state="frozen"/>
      <selection pane="bottomLeft" activeCell="G8" sqref="G8:G64"/>
    </sheetView>
  </sheetViews>
  <sheetFormatPr defaultRowHeight="13.8"/>
  <cols>
    <col min="1" max="1" width="21.44140625" customWidth="1"/>
    <col min="2" max="2" width="17.6640625" bestFit="1" customWidth="1"/>
    <col min="3" max="4" width="8.88671875" style="16"/>
    <col min="7" max="8" width="8.88671875" style="16"/>
  </cols>
  <sheetData>
    <row r="1" spans="1:8" ht="14.4">
      <c r="A1" s="4" t="s">
        <v>328</v>
      </c>
      <c r="B1" s="4" t="s">
        <v>128</v>
      </c>
      <c r="C1" s="9" t="s">
        <v>134</v>
      </c>
      <c r="D1" s="9" t="s">
        <v>135</v>
      </c>
      <c r="E1" s="4" t="s">
        <v>132</v>
      </c>
      <c r="F1" s="4" t="s">
        <v>130</v>
      </c>
      <c r="G1" s="9" t="s">
        <v>476</v>
      </c>
      <c r="H1" s="9" t="s">
        <v>131</v>
      </c>
    </row>
    <row r="2" spans="1:8" ht="14.4">
      <c r="A2" s="4" t="s">
        <v>290</v>
      </c>
      <c r="B2" s="4" t="s">
        <v>139</v>
      </c>
      <c r="C2" s="9">
        <v>57.23</v>
      </c>
      <c r="D2" s="9">
        <v>9.84</v>
      </c>
      <c r="E2" s="4" t="s">
        <v>142</v>
      </c>
      <c r="F2" s="4" t="s">
        <v>143</v>
      </c>
      <c r="G2" s="9">
        <v>0.1</v>
      </c>
      <c r="H2" s="9">
        <v>0.02</v>
      </c>
    </row>
    <row r="3" spans="1:8" ht="14.4">
      <c r="A3" s="4" t="s">
        <v>439</v>
      </c>
      <c r="B3" s="4" t="s">
        <v>147</v>
      </c>
      <c r="C3" s="9">
        <v>61.8</v>
      </c>
      <c r="D3" s="9">
        <v>24.317</v>
      </c>
      <c r="E3" s="4" t="s">
        <v>142</v>
      </c>
      <c r="F3" s="4" t="s">
        <v>148</v>
      </c>
      <c r="G3" s="9">
        <v>6.8000000000000005E-2</v>
      </c>
      <c r="H3" s="9">
        <v>8.9999999999999993E-3</v>
      </c>
    </row>
    <row r="4" spans="1:8" ht="14.4">
      <c r="A4" s="4" t="s">
        <v>439</v>
      </c>
      <c r="B4" s="4" t="s">
        <v>147</v>
      </c>
      <c r="C4" s="9">
        <v>61.8</v>
      </c>
      <c r="D4" s="9">
        <v>24.317</v>
      </c>
      <c r="E4" s="4" t="s">
        <v>142</v>
      </c>
      <c r="F4" s="4" t="s">
        <v>148</v>
      </c>
      <c r="G4" s="9">
        <v>6.3E-2</v>
      </c>
      <c r="H4" s="9">
        <v>1.2E-2</v>
      </c>
    </row>
    <row r="5" spans="1:8" ht="14.4">
      <c r="A5" s="4" t="s">
        <v>439</v>
      </c>
      <c r="B5" s="4" t="s">
        <v>147</v>
      </c>
      <c r="C5" s="9">
        <v>61.8</v>
      </c>
      <c r="D5" s="9">
        <v>24.317</v>
      </c>
      <c r="E5" s="4" t="s">
        <v>142</v>
      </c>
      <c r="F5" s="4" t="s">
        <v>148</v>
      </c>
      <c r="G5" s="9">
        <v>3.4000000000000002E-2</v>
      </c>
      <c r="H5" s="9">
        <v>3.0000000000000001E-3</v>
      </c>
    </row>
    <row r="6" spans="1:8" ht="14.4">
      <c r="A6" s="4" t="s">
        <v>440</v>
      </c>
      <c r="B6" s="4" t="s">
        <v>147</v>
      </c>
      <c r="C6" s="9">
        <v>57.133000000000003</v>
      </c>
      <c r="D6" s="9">
        <v>14.75</v>
      </c>
      <c r="E6" s="4" t="s">
        <v>142</v>
      </c>
      <c r="F6" s="4" t="s">
        <v>146</v>
      </c>
      <c r="G6" s="9">
        <v>0.03</v>
      </c>
      <c r="H6" s="9">
        <v>4.8014453754408968E-3</v>
      </c>
    </row>
    <row r="7" spans="1:8" ht="14.4">
      <c r="A7" s="4" t="s">
        <v>441</v>
      </c>
      <c r="B7" s="4" t="s">
        <v>147</v>
      </c>
      <c r="C7" s="9">
        <v>57.133000000000003</v>
      </c>
      <c r="D7" s="9">
        <v>14.75</v>
      </c>
      <c r="E7" s="4" t="s">
        <v>142</v>
      </c>
      <c r="F7" s="4" t="s">
        <v>146</v>
      </c>
      <c r="G7" s="9">
        <v>0.1</v>
      </c>
      <c r="H7" s="9">
        <v>1.6004817918136325E-2</v>
      </c>
    </row>
    <row r="8" spans="1:8" ht="14.4">
      <c r="A8" s="4" t="s">
        <v>452</v>
      </c>
      <c r="B8" s="4" t="s">
        <v>145</v>
      </c>
      <c r="C8" s="9">
        <v>-2.3220000000000001</v>
      </c>
      <c r="D8" s="9">
        <v>113.902</v>
      </c>
      <c r="E8" s="4" t="s">
        <v>142</v>
      </c>
      <c r="F8" s="4" t="s">
        <v>151</v>
      </c>
      <c r="G8" s="9">
        <v>0.13200000000000001</v>
      </c>
      <c r="H8" s="9">
        <v>8.9999999999999993E-3</v>
      </c>
    </row>
    <row r="9" spans="1:8" ht="14.4">
      <c r="A9" s="4" t="s">
        <v>412</v>
      </c>
      <c r="B9" s="4" t="s">
        <v>139</v>
      </c>
      <c r="C9" s="9">
        <v>56.146000000000001</v>
      </c>
      <c r="D9" s="9">
        <v>-4.3</v>
      </c>
      <c r="E9" s="4" t="s">
        <v>142</v>
      </c>
      <c r="F9" s="4" t="s">
        <v>146</v>
      </c>
      <c r="G9" s="9">
        <v>0.13</v>
      </c>
      <c r="H9" s="9">
        <v>1.7320508075688773E-2</v>
      </c>
    </row>
    <row r="10" spans="1:8" ht="14.4">
      <c r="A10" s="4" t="s">
        <v>442</v>
      </c>
      <c r="B10" s="4" t="s">
        <v>139</v>
      </c>
      <c r="C10" s="9">
        <v>58.866999999999997</v>
      </c>
      <c r="D10" s="9">
        <v>26.233000000000001</v>
      </c>
      <c r="E10" s="4" t="s">
        <v>142</v>
      </c>
      <c r="F10" s="4" t="s">
        <v>149</v>
      </c>
      <c r="G10" s="9">
        <v>0.01</v>
      </c>
      <c r="H10" s="9">
        <v>1.6004817918136324E-3</v>
      </c>
    </row>
    <row r="11" spans="1:8" ht="14.4">
      <c r="A11" s="4" t="s">
        <v>185</v>
      </c>
      <c r="B11" s="4" t="s">
        <v>139</v>
      </c>
      <c r="C11" s="9">
        <v>55.167000000000002</v>
      </c>
      <c r="D11" s="9">
        <v>-2.0499999999999998</v>
      </c>
      <c r="E11" s="4" t="s">
        <v>142</v>
      </c>
      <c r="F11" s="4" t="s">
        <v>146</v>
      </c>
      <c r="G11" s="9">
        <v>0.13</v>
      </c>
      <c r="H11" s="9">
        <v>1.7320508075688773E-2</v>
      </c>
    </row>
    <row r="12" spans="1:8" ht="14.4">
      <c r="A12" s="4" t="s">
        <v>465</v>
      </c>
      <c r="B12" s="4" t="s">
        <v>147</v>
      </c>
      <c r="C12" s="9">
        <v>61.783000000000001</v>
      </c>
      <c r="D12" s="9">
        <v>24.3</v>
      </c>
      <c r="E12" s="4" t="s">
        <v>142</v>
      </c>
      <c r="F12" s="4" t="s">
        <v>148</v>
      </c>
      <c r="G12" s="9">
        <v>3.5000000000000003E-2</v>
      </c>
      <c r="H12" s="9">
        <v>5.6016862713477141E-3</v>
      </c>
    </row>
    <row r="13" spans="1:8" ht="14.4">
      <c r="A13" s="4" t="s">
        <v>465</v>
      </c>
      <c r="B13" s="4" t="s">
        <v>147</v>
      </c>
      <c r="C13" s="9">
        <v>61.783000000000001</v>
      </c>
      <c r="D13" s="9">
        <v>24.3</v>
      </c>
      <c r="E13" s="4" t="s">
        <v>142</v>
      </c>
      <c r="F13" s="4" t="s">
        <v>148</v>
      </c>
      <c r="G13" s="9">
        <v>5.8000000000000003E-2</v>
      </c>
      <c r="H13" s="9">
        <v>9.2827943925190681E-3</v>
      </c>
    </row>
    <row r="14" spans="1:8" ht="14.4">
      <c r="A14" s="4" t="s">
        <v>465</v>
      </c>
      <c r="B14" s="4" t="s">
        <v>147</v>
      </c>
      <c r="C14" s="9">
        <v>62.232999999999997</v>
      </c>
      <c r="D14" s="9">
        <v>29.832999999999998</v>
      </c>
      <c r="E14" s="4" t="s">
        <v>142</v>
      </c>
      <c r="F14" s="4" t="s">
        <v>148</v>
      </c>
      <c r="G14" s="9">
        <v>0.26</v>
      </c>
      <c r="H14" s="9">
        <v>4.1612526587154447E-2</v>
      </c>
    </row>
    <row r="15" spans="1:8" ht="14.4">
      <c r="A15" s="4" t="s">
        <v>465</v>
      </c>
      <c r="B15" s="4" t="s">
        <v>147</v>
      </c>
      <c r="C15" s="9">
        <v>61.783000000000001</v>
      </c>
      <c r="D15" s="9">
        <v>24.3</v>
      </c>
      <c r="E15" s="4" t="s">
        <v>142</v>
      </c>
      <c r="F15" s="4" t="s">
        <v>148</v>
      </c>
      <c r="G15" s="9">
        <v>6.7000000000000004E-2</v>
      </c>
      <c r="H15" s="9">
        <v>1.0723228005151337E-2</v>
      </c>
    </row>
    <row r="16" spans="1:8" ht="14.4">
      <c r="A16" s="4" t="s">
        <v>465</v>
      </c>
      <c r="B16" s="4" t="s">
        <v>147</v>
      </c>
      <c r="C16" s="9">
        <v>61.783000000000001</v>
      </c>
      <c r="D16" s="9">
        <v>24.3</v>
      </c>
      <c r="E16" s="4" t="s">
        <v>142</v>
      </c>
      <c r="F16" s="4" t="s">
        <v>148</v>
      </c>
      <c r="G16" s="9">
        <v>0.13900000000000001</v>
      </c>
      <c r="H16" s="9">
        <v>2.2246696906209493E-2</v>
      </c>
    </row>
    <row r="17" spans="1:8" ht="14.4">
      <c r="A17" s="4" t="s">
        <v>466</v>
      </c>
      <c r="B17" s="4" t="s">
        <v>147</v>
      </c>
      <c r="C17" s="9">
        <v>61.783000000000001</v>
      </c>
      <c r="D17" s="9">
        <v>24.3</v>
      </c>
      <c r="E17" s="4" t="s">
        <v>142</v>
      </c>
      <c r="F17" s="4" t="s">
        <v>146</v>
      </c>
      <c r="G17" s="9">
        <v>3.5000000000000003E-2</v>
      </c>
      <c r="H17" s="9">
        <v>5.6016862713477141E-3</v>
      </c>
    </row>
    <row r="18" spans="1:8" ht="14.4">
      <c r="A18" s="4" t="s">
        <v>466</v>
      </c>
      <c r="B18" s="4" t="s">
        <v>147</v>
      </c>
      <c r="C18" s="9">
        <v>61.783000000000001</v>
      </c>
      <c r="D18" s="9">
        <v>24.3</v>
      </c>
      <c r="E18" s="4" t="s">
        <v>142</v>
      </c>
      <c r="F18" s="4" t="s">
        <v>146</v>
      </c>
      <c r="G18" s="9">
        <v>5.8000000000000003E-2</v>
      </c>
      <c r="H18" s="9">
        <v>9.2827943925190681E-3</v>
      </c>
    </row>
    <row r="19" spans="1:8" ht="14.4">
      <c r="A19" s="4" t="s">
        <v>466</v>
      </c>
      <c r="B19" s="4" t="s">
        <v>147</v>
      </c>
      <c r="C19" s="9">
        <v>62.767000000000003</v>
      </c>
      <c r="D19" s="9">
        <v>29.832999999999998</v>
      </c>
      <c r="E19" s="4" t="s">
        <v>142</v>
      </c>
      <c r="F19" s="4" t="s">
        <v>146</v>
      </c>
      <c r="G19" s="9">
        <v>6.7000000000000004E-2</v>
      </c>
      <c r="H19" s="9">
        <v>1.0723228005151337E-2</v>
      </c>
    </row>
    <row r="20" spans="1:8" ht="14.4">
      <c r="A20" s="4" t="s">
        <v>466</v>
      </c>
      <c r="B20" s="4" t="s">
        <v>147</v>
      </c>
      <c r="C20" s="9">
        <v>62.783000000000001</v>
      </c>
      <c r="D20" s="9">
        <v>29.85</v>
      </c>
      <c r="E20" s="4" t="s">
        <v>142</v>
      </c>
      <c r="F20" s="4" t="s">
        <v>146</v>
      </c>
      <c r="G20" s="9">
        <v>0.13900000000000001</v>
      </c>
      <c r="H20" s="9">
        <v>2.2246696906209493E-2</v>
      </c>
    </row>
    <row r="21" spans="1:8" ht="14.4">
      <c r="A21" s="4" t="s">
        <v>457</v>
      </c>
      <c r="B21" s="4" t="s">
        <v>145</v>
      </c>
      <c r="C21" s="9">
        <v>2.7829999999999999</v>
      </c>
      <c r="D21" s="9">
        <v>111.833</v>
      </c>
      <c r="E21" s="4" t="s">
        <v>142</v>
      </c>
      <c r="F21" s="4" t="s">
        <v>146</v>
      </c>
      <c r="G21" s="9">
        <v>0.15</v>
      </c>
      <c r="H21" s="9">
        <v>6.9282032302755087E-3</v>
      </c>
    </row>
    <row r="22" spans="1:8" ht="14.4">
      <c r="A22" s="4" t="s">
        <v>188</v>
      </c>
      <c r="B22" s="4" t="s">
        <v>145</v>
      </c>
      <c r="C22" s="9">
        <v>3.9</v>
      </c>
      <c r="D22" s="9">
        <v>103.333</v>
      </c>
      <c r="E22" s="4" t="s">
        <v>142</v>
      </c>
      <c r="F22" s="4" t="s">
        <v>146</v>
      </c>
      <c r="G22" s="9">
        <v>0.1</v>
      </c>
      <c r="H22" s="9">
        <v>8.0000000000000002E-3</v>
      </c>
    </row>
    <row r="23" spans="1:8" ht="14.4">
      <c r="A23" s="4" t="s">
        <v>453</v>
      </c>
      <c r="B23" s="4" t="s">
        <v>147</v>
      </c>
      <c r="C23" s="9">
        <v>71.53</v>
      </c>
      <c r="D23" s="9">
        <v>47.02</v>
      </c>
      <c r="E23" s="4" t="s">
        <v>142</v>
      </c>
      <c r="F23" s="4" t="s">
        <v>149</v>
      </c>
      <c r="G23" s="9">
        <v>5.0999999999999997E-2</v>
      </c>
      <c r="H23" s="9">
        <v>8.1624571382495244E-3</v>
      </c>
    </row>
    <row r="24" spans="1:8" ht="14.4">
      <c r="A24" s="4" t="s">
        <v>190</v>
      </c>
      <c r="B24" s="4" t="s">
        <v>145</v>
      </c>
      <c r="C24" s="9">
        <v>-2.3199999999999998</v>
      </c>
      <c r="D24" s="9">
        <v>113.9</v>
      </c>
      <c r="E24" s="4" t="s">
        <v>142</v>
      </c>
      <c r="F24" s="4" t="s">
        <v>143</v>
      </c>
      <c r="G24" s="9">
        <v>0.11</v>
      </c>
      <c r="H24" s="9">
        <v>0.01</v>
      </c>
    </row>
    <row r="25" spans="1:8" ht="14.4">
      <c r="A25" s="4" t="s">
        <v>467</v>
      </c>
      <c r="B25" s="4" t="s">
        <v>145</v>
      </c>
      <c r="C25" s="9">
        <v>2.7829999999999999</v>
      </c>
      <c r="D25" s="9">
        <v>111.833</v>
      </c>
      <c r="E25" s="4" t="s">
        <v>142</v>
      </c>
      <c r="F25" s="4" t="s">
        <v>141</v>
      </c>
      <c r="G25" s="9">
        <v>0.14599999999999999</v>
      </c>
      <c r="H25" s="9">
        <v>8.0000000000000002E-3</v>
      </c>
    </row>
    <row r="26" spans="1:8" ht="14.4">
      <c r="A26" s="4" t="s">
        <v>468</v>
      </c>
      <c r="B26" s="4" t="s">
        <v>139</v>
      </c>
      <c r="C26" s="9">
        <v>48.6</v>
      </c>
      <c r="D26" s="9">
        <v>130.56700000000001</v>
      </c>
      <c r="E26" s="4" t="s">
        <v>142</v>
      </c>
      <c r="F26" s="4" t="s">
        <v>146</v>
      </c>
      <c r="G26" s="9">
        <v>0.46</v>
      </c>
      <c r="H26" s="9">
        <v>0.34641016151377546</v>
      </c>
    </row>
    <row r="27" spans="1:8" ht="14.4">
      <c r="A27" s="4" t="s">
        <v>469</v>
      </c>
      <c r="B27" s="4" t="s">
        <v>147</v>
      </c>
      <c r="C27" s="9">
        <v>66.466999999999999</v>
      </c>
      <c r="D27" s="9">
        <v>25.85</v>
      </c>
      <c r="E27" s="4" t="s">
        <v>142</v>
      </c>
      <c r="F27" s="4" t="s">
        <v>146</v>
      </c>
      <c r="G27" s="9">
        <v>6.0900000000000003E-2</v>
      </c>
      <c r="H27" s="9">
        <v>9.7469341121450212E-3</v>
      </c>
    </row>
    <row r="28" spans="1:8" ht="14.4">
      <c r="A28" s="4" t="s">
        <v>470</v>
      </c>
      <c r="B28" s="4" t="s">
        <v>145</v>
      </c>
      <c r="C28" s="9">
        <v>2.931</v>
      </c>
      <c r="D28" s="9">
        <v>111.813</v>
      </c>
      <c r="E28" s="4" t="s">
        <v>142</v>
      </c>
      <c r="F28" s="4" t="s">
        <v>143</v>
      </c>
      <c r="G28" s="9">
        <v>0.2</v>
      </c>
      <c r="H28" s="9">
        <v>3.4641016151377546E-2</v>
      </c>
    </row>
    <row r="29" spans="1:8" ht="14.4">
      <c r="A29" s="4" t="s">
        <v>471</v>
      </c>
      <c r="B29" s="4" t="s">
        <v>139</v>
      </c>
      <c r="C29" s="9">
        <v>51.017000000000003</v>
      </c>
      <c r="D29" s="9">
        <v>-2.9359999999999999</v>
      </c>
      <c r="E29" s="4" t="s">
        <v>142</v>
      </c>
      <c r="F29" s="4" t="s">
        <v>146</v>
      </c>
      <c r="G29" s="9">
        <v>0.23333333333333331</v>
      </c>
      <c r="H29" s="9">
        <v>0.18339392937971896</v>
      </c>
    </row>
    <row r="30" spans="1:8" ht="14.4">
      <c r="A30" s="4" t="s">
        <v>459</v>
      </c>
      <c r="B30" s="4" t="s">
        <v>139</v>
      </c>
      <c r="C30" s="9">
        <v>48.972000000000001</v>
      </c>
      <c r="D30" s="9">
        <v>13.634</v>
      </c>
      <c r="E30" s="4" t="s">
        <v>142</v>
      </c>
      <c r="F30" s="4" t="s">
        <v>152</v>
      </c>
      <c r="G30" s="9">
        <v>0.16</v>
      </c>
      <c r="H30" s="9">
        <v>0.02</v>
      </c>
    </row>
    <row r="31" spans="1:8" ht="14.4">
      <c r="A31" s="4" t="s">
        <v>191</v>
      </c>
      <c r="B31" s="4" t="s">
        <v>145</v>
      </c>
      <c r="C31" s="9">
        <v>-2.823</v>
      </c>
      <c r="D31" s="9">
        <v>111.834</v>
      </c>
      <c r="E31" s="4" t="s">
        <v>142</v>
      </c>
      <c r="F31" s="4" t="s">
        <v>154</v>
      </c>
      <c r="G31" s="9">
        <v>0.15</v>
      </c>
      <c r="H31" s="9">
        <v>0.01</v>
      </c>
    </row>
    <row r="32" spans="1:8" ht="14.4">
      <c r="A32" s="4" t="s">
        <v>191</v>
      </c>
      <c r="B32" s="4" t="s">
        <v>145</v>
      </c>
      <c r="C32" s="9">
        <v>-2.794</v>
      </c>
      <c r="D32" s="9">
        <v>111.818</v>
      </c>
      <c r="E32" s="4" t="s">
        <v>142</v>
      </c>
      <c r="F32" s="4" t="s">
        <v>154</v>
      </c>
      <c r="G32" s="9">
        <v>0.18</v>
      </c>
      <c r="H32" s="9">
        <v>0.02</v>
      </c>
    </row>
    <row r="33" spans="1:8" ht="14.4">
      <c r="A33" s="4" t="s">
        <v>191</v>
      </c>
      <c r="B33" s="4" t="s">
        <v>145</v>
      </c>
      <c r="C33" s="9">
        <v>-2.823</v>
      </c>
      <c r="D33" s="9">
        <v>111.834</v>
      </c>
      <c r="E33" s="4" t="s">
        <v>142</v>
      </c>
      <c r="F33" s="4" t="s">
        <v>154</v>
      </c>
      <c r="G33" s="9">
        <v>0.16499999999999998</v>
      </c>
      <c r="H33" s="9">
        <v>1.1180339887498949E-2</v>
      </c>
    </row>
    <row r="34" spans="1:8" ht="14.4">
      <c r="A34" s="4" t="s">
        <v>373</v>
      </c>
      <c r="B34" s="4" t="s">
        <v>139</v>
      </c>
      <c r="C34" s="9">
        <v>48.366999999999997</v>
      </c>
      <c r="D34" s="9">
        <v>11.667</v>
      </c>
      <c r="E34" s="4" t="s">
        <v>142</v>
      </c>
      <c r="F34" s="4" t="s">
        <v>146</v>
      </c>
      <c r="G34" s="9">
        <v>0.14000000000000001</v>
      </c>
      <c r="H34" s="9">
        <v>2.4494897427831779E-2</v>
      </c>
    </row>
    <row r="35" spans="1:8" ht="14.4">
      <c r="A35" s="4" t="s">
        <v>443</v>
      </c>
      <c r="B35" s="4" t="s">
        <v>147</v>
      </c>
      <c r="C35" s="9">
        <v>61.783333333333303</v>
      </c>
      <c r="D35" s="9">
        <v>24.316666666666599</v>
      </c>
      <c r="E35" s="4" t="s">
        <v>142</v>
      </c>
      <c r="F35" s="4" t="s">
        <v>146</v>
      </c>
      <c r="G35" s="9">
        <v>0.24</v>
      </c>
      <c r="H35" s="9">
        <v>0.02</v>
      </c>
    </row>
    <row r="36" spans="1:8" ht="14.4">
      <c r="A36" s="4" t="s">
        <v>443</v>
      </c>
      <c r="B36" s="4" t="s">
        <v>147</v>
      </c>
      <c r="C36" s="9">
        <v>61.783333333333303</v>
      </c>
      <c r="D36" s="9">
        <v>24.316666666666599</v>
      </c>
      <c r="E36" s="4" t="s">
        <v>142</v>
      </c>
      <c r="F36" s="4" t="s">
        <v>146</v>
      </c>
      <c r="G36" s="9">
        <v>0.4</v>
      </c>
      <c r="H36" s="9">
        <v>0.12</v>
      </c>
    </row>
    <row r="37" spans="1:8" ht="14.4">
      <c r="A37" s="4" t="s">
        <v>444</v>
      </c>
      <c r="B37" s="4" t="s">
        <v>182</v>
      </c>
      <c r="C37" s="9">
        <v>69.483333333333306</v>
      </c>
      <c r="D37" s="9">
        <v>21.0833333333333</v>
      </c>
      <c r="E37" s="4" t="s">
        <v>142</v>
      </c>
      <c r="F37" s="4" t="s">
        <v>155</v>
      </c>
      <c r="G37" s="9">
        <v>0.18</v>
      </c>
      <c r="H37" s="9">
        <v>0.01</v>
      </c>
    </row>
    <row r="38" spans="1:8" ht="14.4">
      <c r="A38" s="4" t="s">
        <v>444</v>
      </c>
      <c r="B38" s="4" t="s">
        <v>182</v>
      </c>
      <c r="C38" s="9">
        <v>69.483333333333306</v>
      </c>
      <c r="D38" s="9">
        <v>21.0833333333333</v>
      </c>
      <c r="E38" s="4" t="s">
        <v>142</v>
      </c>
      <c r="F38" s="4" t="s">
        <v>474</v>
      </c>
      <c r="G38" s="9">
        <v>0.11</v>
      </c>
      <c r="H38" s="9">
        <v>0.01</v>
      </c>
    </row>
    <row r="39" spans="1:8" ht="14.4">
      <c r="A39" s="4" t="s">
        <v>444</v>
      </c>
      <c r="B39" s="4" t="s">
        <v>182</v>
      </c>
      <c r="C39" s="9">
        <v>69.483333333333306</v>
      </c>
      <c r="D39" s="9">
        <v>21.0833333333333</v>
      </c>
      <c r="E39" s="4" t="s">
        <v>142</v>
      </c>
      <c r="F39" s="4" t="s">
        <v>474</v>
      </c>
      <c r="G39" s="9">
        <v>0.14000000000000001</v>
      </c>
      <c r="H39" s="9">
        <v>0.01</v>
      </c>
    </row>
    <row r="40" spans="1:8" ht="14.4">
      <c r="A40" s="4" t="s">
        <v>472</v>
      </c>
      <c r="B40" s="4" t="s">
        <v>139</v>
      </c>
      <c r="C40" s="9">
        <v>51.8</v>
      </c>
      <c r="D40" s="9">
        <v>10.6166666666666</v>
      </c>
      <c r="E40" s="4" t="s">
        <v>142</v>
      </c>
      <c r="F40" s="4"/>
      <c r="G40" s="9">
        <v>0.14000000000000001</v>
      </c>
      <c r="H40" s="9">
        <v>0.08</v>
      </c>
    </row>
    <row r="41" spans="1:8" ht="14.4">
      <c r="A41" s="4" t="s">
        <v>472</v>
      </c>
      <c r="B41" s="4" t="s">
        <v>139</v>
      </c>
      <c r="C41" s="9">
        <v>51.8</v>
      </c>
      <c r="D41" s="9">
        <v>10.6166666666666</v>
      </c>
      <c r="E41" s="4" t="s">
        <v>142</v>
      </c>
      <c r="F41" s="4"/>
      <c r="G41" s="9">
        <v>0.06</v>
      </c>
      <c r="H41" s="9">
        <v>0.01</v>
      </c>
    </row>
    <row r="42" spans="1:8" ht="14.4">
      <c r="A42" s="4" t="s">
        <v>393</v>
      </c>
      <c r="B42" s="4" t="s">
        <v>139</v>
      </c>
      <c r="C42" s="9">
        <v>45.966666666666598</v>
      </c>
      <c r="D42" s="9">
        <v>14.466666666666599</v>
      </c>
      <c r="E42" s="4" t="s">
        <v>142</v>
      </c>
      <c r="F42" s="4"/>
      <c r="G42" s="9">
        <v>0.16</v>
      </c>
      <c r="H42" s="9">
        <v>0.05</v>
      </c>
    </row>
    <row r="43" spans="1:8" ht="14.4">
      <c r="A43" s="4" t="s">
        <v>396</v>
      </c>
      <c r="B43" s="4" t="s">
        <v>139</v>
      </c>
      <c r="C43" s="9">
        <v>67.283333333333303</v>
      </c>
      <c r="D43" s="9">
        <v>14.466666666666599</v>
      </c>
      <c r="E43" s="4" t="s">
        <v>142</v>
      </c>
      <c r="F43" s="4"/>
      <c r="G43" s="9">
        <v>0.14000000000000001</v>
      </c>
      <c r="H43" s="9"/>
    </row>
    <row r="44" spans="1:8" ht="14.4">
      <c r="A44" s="4" t="s">
        <v>446</v>
      </c>
      <c r="B44" s="4" t="s">
        <v>447</v>
      </c>
      <c r="C44" s="9">
        <v>67.05</v>
      </c>
      <c r="D44" s="9">
        <v>62.95</v>
      </c>
      <c r="E44" s="4" t="s">
        <v>142</v>
      </c>
      <c r="F44" s="4"/>
      <c r="G44" s="9">
        <v>0.25</v>
      </c>
      <c r="H44" s="9">
        <v>0.02</v>
      </c>
    </row>
    <row r="45" spans="1:8" ht="14.4">
      <c r="A45" s="4" t="s">
        <v>365</v>
      </c>
      <c r="B45" s="4" t="s">
        <v>139</v>
      </c>
      <c r="C45" s="9">
        <v>48.972000000000001</v>
      </c>
      <c r="D45" s="9">
        <v>13.634</v>
      </c>
      <c r="E45" s="4" t="s">
        <v>142</v>
      </c>
      <c r="F45" s="4" t="s">
        <v>152</v>
      </c>
      <c r="G45" s="9">
        <v>0.3</v>
      </c>
      <c r="H45" s="9">
        <v>0.06</v>
      </c>
    </row>
    <row r="46" spans="1:8" ht="14.4">
      <c r="A46" s="4" t="s">
        <v>434</v>
      </c>
      <c r="B46" s="4" t="s">
        <v>145</v>
      </c>
      <c r="C46" s="9">
        <v>26.933</v>
      </c>
      <c r="D46" s="9">
        <v>-80.8</v>
      </c>
      <c r="E46" s="4" t="s">
        <v>142</v>
      </c>
      <c r="F46" s="4" t="s">
        <v>146</v>
      </c>
      <c r="G46" s="9">
        <v>0.46</v>
      </c>
      <c r="H46" s="9">
        <v>3.4641016151377546E-2</v>
      </c>
    </row>
    <row r="47" spans="1:8" ht="14.4">
      <c r="A47" s="4" t="s">
        <v>435</v>
      </c>
      <c r="B47" s="4" t="s">
        <v>139</v>
      </c>
      <c r="C47" s="9">
        <v>46.183</v>
      </c>
      <c r="D47" s="9">
        <v>-86.016999999999996</v>
      </c>
      <c r="E47" s="4" t="s">
        <v>142</v>
      </c>
      <c r="F47" s="4" t="s">
        <v>143</v>
      </c>
      <c r="G47" s="9">
        <v>0.01</v>
      </c>
      <c r="H47" s="9">
        <v>4.8989794855663557E-4</v>
      </c>
    </row>
    <row r="48" spans="1:8" ht="14.4">
      <c r="A48" s="4" t="s">
        <v>448</v>
      </c>
      <c r="B48" s="4" t="s">
        <v>139</v>
      </c>
      <c r="C48" s="9">
        <v>46.85</v>
      </c>
      <c r="D48" s="9">
        <v>-95.816999999999993</v>
      </c>
      <c r="E48" s="4" t="s">
        <v>142</v>
      </c>
      <c r="F48" s="4" t="s">
        <v>149</v>
      </c>
      <c r="G48" s="9">
        <v>0.24</v>
      </c>
      <c r="H48" s="9"/>
    </row>
    <row r="49" spans="1:8" ht="14.4">
      <c r="A49" s="4" t="s">
        <v>401</v>
      </c>
      <c r="B49" s="4" t="s">
        <v>139</v>
      </c>
      <c r="C49" s="9">
        <v>33.92</v>
      </c>
      <c r="D49" s="9">
        <v>102.735</v>
      </c>
      <c r="E49" s="4" t="s">
        <v>142</v>
      </c>
      <c r="F49" s="4" t="s">
        <v>146</v>
      </c>
      <c r="G49" s="9">
        <v>0.31</v>
      </c>
      <c r="H49" s="9">
        <v>6.8000000000000005E-2</v>
      </c>
    </row>
    <row r="50" spans="1:8" ht="14.4">
      <c r="A50" s="4" t="s">
        <v>401</v>
      </c>
      <c r="B50" s="4" t="s">
        <v>139</v>
      </c>
      <c r="C50" s="9">
        <v>33.917999999999999</v>
      </c>
      <c r="D50" s="9">
        <v>102.815</v>
      </c>
      <c r="E50" s="4" t="s">
        <v>142</v>
      </c>
      <c r="F50" s="4" t="s">
        <v>146</v>
      </c>
      <c r="G50" s="9">
        <v>0.35199999999999998</v>
      </c>
      <c r="H50" s="9">
        <v>8.3000000000000004E-2</v>
      </c>
    </row>
    <row r="51" spans="1:8" ht="14.4">
      <c r="A51" s="4" t="s">
        <v>403</v>
      </c>
      <c r="B51" s="4" t="s">
        <v>139</v>
      </c>
      <c r="C51" s="9">
        <v>56.863999999999997</v>
      </c>
      <c r="D51" s="9">
        <v>23.925000000000001</v>
      </c>
      <c r="E51" s="4" t="s">
        <v>142</v>
      </c>
      <c r="F51" s="4" t="s">
        <v>146</v>
      </c>
      <c r="G51" s="9">
        <v>0.156</v>
      </c>
      <c r="H51" s="9">
        <v>4.0000000000000001E-3</v>
      </c>
    </row>
    <row r="52" spans="1:8" ht="14.4">
      <c r="A52" s="4" t="s">
        <v>473</v>
      </c>
      <c r="B52" s="4" t="s">
        <v>139</v>
      </c>
      <c r="C52" s="9">
        <v>34.267000000000003</v>
      </c>
      <c r="D52" s="9">
        <v>102.43300000000001</v>
      </c>
      <c r="E52" s="4" t="s">
        <v>142</v>
      </c>
      <c r="F52" s="4" t="s">
        <v>156</v>
      </c>
      <c r="G52" s="9">
        <v>0.36</v>
      </c>
      <c r="H52" s="9">
        <v>0.01</v>
      </c>
    </row>
    <row r="53" spans="1:8" ht="14.4">
      <c r="A53" s="4" t="s">
        <v>408</v>
      </c>
      <c r="B53" s="4" t="s">
        <v>147</v>
      </c>
      <c r="C53" s="9">
        <v>61.8</v>
      </c>
      <c r="D53" s="9">
        <v>24.3</v>
      </c>
      <c r="E53" s="4" t="s">
        <v>142</v>
      </c>
      <c r="F53" s="4" t="s">
        <v>152</v>
      </c>
      <c r="G53" s="9">
        <v>6.25E-2</v>
      </c>
      <c r="H53" s="9">
        <v>1.2529964086141668E-2</v>
      </c>
    </row>
    <row r="54" spans="1:8" ht="14.4">
      <c r="A54" s="4" t="s">
        <v>449</v>
      </c>
      <c r="B54" s="4" t="s">
        <v>157</v>
      </c>
      <c r="C54" s="9">
        <v>-25.166</v>
      </c>
      <c r="D54" s="9">
        <v>-50.079000000000001</v>
      </c>
      <c r="E54" s="4" t="s">
        <v>142</v>
      </c>
      <c r="F54" s="4" t="s">
        <v>148</v>
      </c>
      <c r="G54" s="9">
        <v>0.15</v>
      </c>
      <c r="H54" s="9">
        <v>2.4104442369897949E-2</v>
      </c>
    </row>
    <row r="55" spans="1:8" ht="14.4">
      <c r="A55" s="4" t="s">
        <v>450</v>
      </c>
      <c r="B55" s="4" t="s">
        <v>147</v>
      </c>
      <c r="C55" s="9">
        <v>64.819999999999993</v>
      </c>
      <c r="D55" s="9">
        <v>-147.87</v>
      </c>
      <c r="E55" s="4" t="s">
        <v>142</v>
      </c>
      <c r="F55" s="4" t="s">
        <v>148</v>
      </c>
      <c r="G55" s="9">
        <v>0.09</v>
      </c>
      <c r="H55" s="9">
        <v>1.4462665421938768E-2</v>
      </c>
    </row>
    <row r="56" spans="1:8" ht="14.4">
      <c r="A56" s="4" t="s">
        <v>451</v>
      </c>
      <c r="B56" s="4" t="s">
        <v>147</v>
      </c>
      <c r="C56" s="9">
        <v>64.819999999999993</v>
      </c>
      <c r="D56" s="9">
        <v>-147.87</v>
      </c>
      <c r="E56" s="4" t="s">
        <v>142</v>
      </c>
      <c r="F56" s="4" t="s">
        <v>148</v>
      </c>
      <c r="G56" s="9">
        <v>0.09</v>
      </c>
      <c r="H56" s="9">
        <v>1.4462665421938768E-2</v>
      </c>
    </row>
    <row r="57" spans="1:8" ht="14.4">
      <c r="A57" s="4" t="s">
        <v>415</v>
      </c>
      <c r="B57" s="4" t="s">
        <v>139</v>
      </c>
      <c r="C57" s="9">
        <v>46.317</v>
      </c>
      <c r="D57" s="9">
        <v>-86.05</v>
      </c>
      <c r="E57" s="4" t="s">
        <v>142</v>
      </c>
      <c r="F57" s="4" t="s">
        <v>146</v>
      </c>
      <c r="G57" s="9">
        <v>0.02</v>
      </c>
      <c r="H57" s="9">
        <v>8.4852813742385715E-3</v>
      </c>
    </row>
    <row r="58" spans="1:8" ht="14.4">
      <c r="A58" s="4" t="s">
        <v>415</v>
      </c>
      <c r="B58" s="4" t="s">
        <v>139</v>
      </c>
      <c r="C58" s="9">
        <v>46.317</v>
      </c>
      <c r="D58" s="9">
        <v>-86.05</v>
      </c>
      <c r="E58" s="4" t="s">
        <v>142</v>
      </c>
      <c r="F58" s="4" t="s">
        <v>146</v>
      </c>
      <c r="G58" s="9">
        <v>0.04</v>
      </c>
      <c r="H58" s="9">
        <v>5.656854249492381E-3</v>
      </c>
    </row>
    <row r="59" spans="1:8" ht="14.4">
      <c r="A59" s="4" t="s">
        <v>417</v>
      </c>
      <c r="B59" s="4" t="s">
        <v>147</v>
      </c>
      <c r="C59" s="9">
        <v>62.783000000000001</v>
      </c>
      <c r="D59" s="9">
        <v>29.85</v>
      </c>
      <c r="E59" s="4" t="s">
        <v>142</v>
      </c>
      <c r="F59" s="4" t="s">
        <v>146</v>
      </c>
      <c r="G59" s="9">
        <v>0.13900000000000001</v>
      </c>
      <c r="H59" s="9">
        <v>2.2336783262772102E-2</v>
      </c>
    </row>
    <row r="60" spans="1:8" ht="14.4">
      <c r="A60" s="4" t="s">
        <v>455</v>
      </c>
      <c r="B60" s="4" t="s">
        <v>145</v>
      </c>
      <c r="C60" s="9">
        <v>-2.35</v>
      </c>
      <c r="D60" s="9">
        <v>114.033</v>
      </c>
      <c r="E60" s="4" t="s">
        <v>142</v>
      </c>
      <c r="F60" s="4" t="s">
        <v>143</v>
      </c>
      <c r="G60" s="9">
        <v>0.14000000000000001</v>
      </c>
      <c r="H60" s="9">
        <v>2.2497479545238088E-2</v>
      </c>
    </row>
    <row r="61" spans="1:8" ht="14.4">
      <c r="A61" s="4" t="s">
        <v>456</v>
      </c>
      <c r="B61" s="4" t="s">
        <v>147</v>
      </c>
      <c r="C61" s="9">
        <v>64.819999999999993</v>
      </c>
      <c r="D61" s="9">
        <v>-147.87</v>
      </c>
      <c r="E61" s="4" t="s">
        <v>142</v>
      </c>
      <c r="F61" s="4" t="s">
        <v>148</v>
      </c>
      <c r="G61" s="9">
        <v>0.09</v>
      </c>
      <c r="H61" s="9">
        <v>1.4462665421938768E-2</v>
      </c>
    </row>
    <row r="62" spans="1:8" ht="14.4">
      <c r="A62" s="4" t="s">
        <v>410</v>
      </c>
      <c r="B62" s="4" t="s">
        <v>139</v>
      </c>
      <c r="C62" s="9">
        <v>48.975999999999999</v>
      </c>
      <c r="D62" s="9">
        <v>13.457000000000001</v>
      </c>
      <c r="E62" s="4" t="s">
        <v>142</v>
      </c>
      <c r="F62" s="4" t="s">
        <v>152</v>
      </c>
      <c r="G62" s="9">
        <v>0.12</v>
      </c>
      <c r="H62" s="9">
        <v>0.02</v>
      </c>
    </row>
    <row r="63" spans="1:8" ht="14.4">
      <c r="A63" s="4" t="s">
        <v>410</v>
      </c>
      <c r="B63" s="4" t="s">
        <v>139</v>
      </c>
      <c r="C63" s="9">
        <v>49.155000000000001</v>
      </c>
      <c r="D63" s="9">
        <v>13.369</v>
      </c>
      <c r="E63" s="4" t="s">
        <v>142</v>
      </c>
      <c r="F63" s="4" t="s">
        <v>152</v>
      </c>
      <c r="G63" s="9">
        <v>0.06</v>
      </c>
      <c r="H63" s="9">
        <v>0.01</v>
      </c>
    </row>
    <row r="64" spans="1:8" ht="14.4">
      <c r="A64" s="4" t="s">
        <v>426</v>
      </c>
      <c r="B64" s="4" t="s">
        <v>145</v>
      </c>
      <c r="C64" s="9">
        <v>1.383</v>
      </c>
      <c r="D64" s="9">
        <v>111.4</v>
      </c>
      <c r="E64" s="4" t="s">
        <v>142</v>
      </c>
      <c r="F64" s="4" t="s">
        <v>143</v>
      </c>
      <c r="G64" s="9">
        <v>0.11</v>
      </c>
      <c r="H64" s="9">
        <v>1.7676591071258498E-2</v>
      </c>
    </row>
  </sheetData>
  <autoFilter ref="A1:H64" xr:uid="{B3804A08-B540-4019-BE58-B234C461CB70}"/>
  <phoneticPr fontId="1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4655F-A5F1-4BD5-BD59-E92A4523FE3D}">
  <dimension ref="A1:R3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W23" sqref="W23"/>
    </sheetView>
  </sheetViews>
  <sheetFormatPr defaultColWidth="9" defaultRowHeight="15.6"/>
  <cols>
    <col min="1" max="1" width="16.33203125" style="1" customWidth="1"/>
    <col min="2" max="2" width="9.109375" style="1" customWidth="1"/>
    <col min="3" max="3" width="15.44140625" style="1" customWidth="1"/>
    <col min="4" max="4" width="9.77734375" style="1" customWidth="1"/>
    <col min="5" max="5" width="11" style="1" customWidth="1"/>
    <col min="6" max="7" width="9.88671875" style="1" customWidth="1"/>
    <col min="8" max="9" width="8.44140625" style="1" customWidth="1"/>
    <col min="10" max="10" width="9" style="1" customWidth="1"/>
    <col min="11" max="11" width="8.6640625" style="1" customWidth="1"/>
    <col min="12" max="12" width="13" style="1" customWidth="1"/>
    <col min="13" max="13" width="8.88671875" style="1" customWidth="1"/>
    <col min="14" max="16384" width="9" style="1"/>
  </cols>
  <sheetData>
    <row r="1" spans="1:18" ht="16.2">
      <c r="B1" s="1" t="s">
        <v>159</v>
      </c>
      <c r="C1" s="1" t="s">
        <v>95</v>
      </c>
      <c r="E1" s="1" t="s">
        <v>161</v>
      </c>
      <c r="F1" s="1" t="s">
        <v>166</v>
      </c>
      <c r="G1" s="1" t="s">
        <v>165</v>
      </c>
      <c r="H1" s="1" t="s">
        <v>229</v>
      </c>
      <c r="I1" s="1" t="s">
        <v>230</v>
      </c>
      <c r="J1" s="1" t="s">
        <v>295</v>
      </c>
      <c r="K1" s="1" t="s">
        <v>164</v>
      </c>
      <c r="L1" s="1" t="s">
        <v>160</v>
      </c>
      <c r="M1" s="1" t="s">
        <v>167</v>
      </c>
      <c r="N1" s="1" t="s">
        <v>93</v>
      </c>
      <c r="O1" s="2" t="s">
        <v>286</v>
      </c>
      <c r="P1" s="10" t="s">
        <v>287</v>
      </c>
      <c r="Q1" s="10" t="s">
        <v>288</v>
      </c>
      <c r="R1" s="1" t="s">
        <v>325</v>
      </c>
    </row>
    <row r="2" spans="1:18" ht="16.2">
      <c r="A2" s="1" t="s">
        <v>158</v>
      </c>
      <c r="B2" s="1" t="s">
        <v>111</v>
      </c>
      <c r="C2" s="1" t="s">
        <v>163</v>
      </c>
      <c r="D2" s="1" t="s">
        <v>96</v>
      </c>
      <c r="E2" s="1">
        <v>7.4</v>
      </c>
      <c r="F2" s="1" t="s">
        <v>296</v>
      </c>
      <c r="G2" s="1" t="s">
        <v>297</v>
      </c>
      <c r="H2" s="1">
        <v>550</v>
      </c>
      <c r="I2" s="1">
        <v>0.26</v>
      </c>
      <c r="J2" s="1">
        <v>25.3</v>
      </c>
      <c r="K2" s="1">
        <v>2466</v>
      </c>
      <c r="L2" s="1">
        <v>31000</v>
      </c>
      <c r="M2" s="1">
        <v>18000</v>
      </c>
      <c r="N2" s="1" t="s">
        <v>162</v>
      </c>
      <c r="O2" s="2">
        <f>6.63*E2^(-0.37)</f>
        <v>3.1615335297932488</v>
      </c>
      <c r="P2" s="10">
        <f>37.05+14.36*LN(E2)</f>
        <v>65.791252803017386</v>
      </c>
      <c r="Q2" s="10">
        <f>P2*O2/100</f>
        <v>2.0800125170384351</v>
      </c>
      <c r="R2" s="3">
        <f>H2*I2*Q2*10^3*10/100</f>
        <v>29744.178993649617</v>
      </c>
    </row>
    <row r="3" spans="1:18" ht="16.2">
      <c r="A3" s="1" t="s">
        <v>168</v>
      </c>
      <c r="B3" s="1" t="s">
        <v>111</v>
      </c>
      <c r="C3" s="1" t="s">
        <v>163</v>
      </c>
      <c r="D3" s="1" t="s">
        <v>96</v>
      </c>
      <c r="E3" s="1">
        <v>5.8</v>
      </c>
      <c r="F3" s="1" t="s">
        <v>298</v>
      </c>
      <c r="G3" s="1" t="s">
        <v>299</v>
      </c>
      <c r="H3" s="1">
        <v>450</v>
      </c>
      <c r="I3" s="1">
        <v>0.11</v>
      </c>
      <c r="J3" s="1">
        <v>26.2</v>
      </c>
      <c r="K3" s="1">
        <v>2500</v>
      </c>
      <c r="L3" s="1">
        <v>10000</v>
      </c>
      <c r="M3" s="1">
        <v>2600</v>
      </c>
      <c r="N3" s="1" t="s">
        <v>171</v>
      </c>
      <c r="O3" s="2">
        <f t="shared" ref="O3:O19" si="0">6.63*E3^(-0.37)</f>
        <v>3.459753607066272</v>
      </c>
      <c r="P3" s="10">
        <f t="shared" ref="P3:P19" si="1">37.05+14.36*LN(E3)</f>
        <v>62.292839696052084</v>
      </c>
      <c r="Q3" s="10">
        <f t="shared" ref="Q3:Q14" si="2">P3*O3/100</f>
        <v>2.1551787683281725</v>
      </c>
      <c r="R3" s="3">
        <f>H3*I3*Q3*10^3*10/100</f>
        <v>10668.134903224454</v>
      </c>
    </row>
    <row r="4" spans="1:18" ht="16.2">
      <c r="A4" s="1" t="s">
        <v>169</v>
      </c>
      <c r="B4" s="1" t="s">
        <v>111</v>
      </c>
      <c r="C4" s="1" t="s">
        <v>323</v>
      </c>
      <c r="D4" s="1" t="s">
        <v>96</v>
      </c>
      <c r="E4" s="1">
        <v>6</v>
      </c>
      <c r="F4" s="1" t="s">
        <v>300</v>
      </c>
      <c r="G4" s="1" t="s">
        <v>301</v>
      </c>
      <c r="H4" s="1">
        <v>482.5</v>
      </c>
      <c r="I4" s="1">
        <v>0.14000000000000001</v>
      </c>
      <c r="L4" s="1">
        <v>16000</v>
      </c>
      <c r="M4" s="1">
        <v>5200</v>
      </c>
      <c r="N4" s="1" t="s">
        <v>170</v>
      </c>
      <c r="O4" s="2">
        <f t="shared" si="0"/>
        <v>3.4166269777597216</v>
      </c>
      <c r="P4" s="10">
        <f t="shared" si="1"/>
        <v>62.779665978114863</v>
      </c>
      <c r="Q4" s="10">
        <f t="shared" si="2"/>
        <v>2.1449470043557137</v>
      </c>
      <c r="R4" s="3">
        <f t="shared" ref="R4:R33" si="3">H4*I4*Q4*10^3*10/100</f>
        <v>14489.117014422847</v>
      </c>
    </row>
    <row r="5" spans="1:18" ht="16.2">
      <c r="A5" s="1" t="s">
        <v>169</v>
      </c>
      <c r="B5" s="1" t="s">
        <v>111</v>
      </c>
      <c r="C5" s="1" t="s">
        <v>163</v>
      </c>
      <c r="D5" s="1" t="s">
        <v>96</v>
      </c>
      <c r="E5" s="1">
        <v>7</v>
      </c>
      <c r="F5" s="1" t="s">
        <v>300</v>
      </c>
      <c r="G5" s="1" t="s">
        <v>301</v>
      </c>
      <c r="H5" s="1">
        <v>482.5</v>
      </c>
      <c r="I5" s="1">
        <v>0.14000000000000001</v>
      </c>
      <c r="L5" s="1">
        <v>18000</v>
      </c>
      <c r="M5" s="1">
        <v>6800</v>
      </c>
      <c r="N5" s="1" t="s">
        <v>170</v>
      </c>
      <c r="O5" s="2">
        <f t="shared" si="0"/>
        <v>3.2272102006450676</v>
      </c>
      <c r="P5" s="10">
        <f t="shared" si="1"/>
        <v>64.9932697404343</v>
      </c>
      <c r="Q5" s="10">
        <f t="shared" si="2"/>
        <v>2.09746943079606</v>
      </c>
      <c r="R5" s="3">
        <f t="shared" si="3"/>
        <v>14168.406005027387</v>
      </c>
    </row>
    <row r="6" spans="1:18" ht="16.2">
      <c r="A6" s="1" t="s">
        <v>169</v>
      </c>
      <c r="B6" s="1" t="s">
        <v>111</v>
      </c>
      <c r="C6" s="1" t="s">
        <v>174</v>
      </c>
      <c r="D6" s="1" t="s">
        <v>96</v>
      </c>
      <c r="E6" s="1">
        <v>8</v>
      </c>
      <c r="F6" s="1" t="s">
        <v>300</v>
      </c>
      <c r="G6" s="1" t="s">
        <v>301</v>
      </c>
      <c r="H6" s="1">
        <v>482.5</v>
      </c>
      <c r="I6" s="1">
        <v>0.14000000000000001</v>
      </c>
      <c r="L6" s="1">
        <v>14000</v>
      </c>
      <c r="M6" s="1">
        <v>4600</v>
      </c>
      <c r="N6" s="1" t="s">
        <v>170</v>
      </c>
      <c r="O6" s="2">
        <f t="shared" si="0"/>
        <v>3.07163942516658</v>
      </c>
      <c r="P6" s="10">
        <f t="shared" si="1"/>
        <v>66.910780538522431</v>
      </c>
      <c r="Q6" s="10">
        <f t="shared" si="2"/>
        <v>2.0552579147079424</v>
      </c>
      <c r="R6" s="3">
        <f>H6*I6*Q6*10^3*10/100</f>
        <v>13883.267213852154</v>
      </c>
    </row>
    <row r="7" spans="1:18" ht="16.2">
      <c r="A7" s="1" t="s">
        <v>172</v>
      </c>
      <c r="B7" s="1" t="s">
        <v>111</v>
      </c>
      <c r="C7" s="1" t="s">
        <v>173</v>
      </c>
      <c r="D7" s="1" t="s">
        <v>96</v>
      </c>
      <c r="E7" s="1">
        <v>7</v>
      </c>
      <c r="F7" s="1" t="s">
        <v>302</v>
      </c>
      <c r="G7" s="1" t="s">
        <v>303</v>
      </c>
      <c r="H7" s="1">
        <v>500</v>
      </c>
      <c r="I7" s="1">
        <v>0.22</v>
      </c>
      <c r="J7" s="1">
        <v>26.3</v>
      </c>
      <c r="K7" s="1">
        <v>2800</v>
      </c>
      <c r="L7" s="1">
        <v>27000</v>
      </c>
      <c r="M7" s="1">
        <v>7000</v>
      </c>
      <c r="N7" s="1" t="s">
        <v>175</v>
      </c>
      <c r="O7" s="2">
        <f t="shared" si="0"/>
        <v>3.2272102006450676</v>
      </c>
      <c r="P7" s="10">
        <f t="shared" si="1"/>
        <v>64.9932697404343</v>
      </c>
      <c r="Q7" s="10">
        <f t="shared" si="2"/>
        <v>2.09746943079606</v>
      </c>
      <c r="R7" s="3">
        <f>H7*I7*Q7*10^3*10/100</f>
        <v>23072.163738756659</v>
      </c>
    </row>
    <row r="8" spans="1:18" ht="16.2">
      <c r="A8" s="1" t="s">
        <v>172</v>
      </c>
      <c r="B8" s="1" t="s">
        <v>111</v>
      </c>
      <c r="C8" s="1" t="s">
        <v>173</v>
      </c>
      <c r="D8" s="1" t="s">
        <v>96</v>
      </c>
      <c r="E8" s="1">
        <v>7</v>
      </c>
      <c r="F8" s="1" t="s">
        <v>302</v>
      </c>
      <c r="G8" s="1" t="s">
        <v>303</v>
      </c>
      <c r="H8" s="1">
        <v>500</v>
      </c>
      <c r="I8" s="1">
        <v>0.215</v>
      </c>
      <c r="J8" s="1">
        <v>26.3</v>
      </c>
      <c r="K8" s="1">
        <v>2800</v>
      </c>
      <c r="L8" s="1">
        <v>25000</v>
      </c>
      <c r="M8" s="1">
        <v>8700</v>
      </c>
      <c r="N8" s="1" t="s">
        <v>175</v>
      </c>
      <c r="O8" s="2">
        <f t="shared" si="0"/>
        <v>3.2272102006450676</v>
      </c>
      <c r="P8" s="10">
        <f t="shared" si="1"/>
        <v>64.9932697404343</v>
      </c>
      <c r="Q8" s="10">
        <f t="shared" si="2"/>
        <v>2.09746943079606</v>
      </c>
      <c r="R8" s="3">
        <f t="shared" si="3"/>
        <v>22547.796381057644</v>
      </c>
    </row>
    <row r="9" spans="1:18" ht="16.2">
      <c r="A9" s="1" t="s">
        <v>172</v>
      </c>
      <c r="B9" s="1" t="s">
        <v>111</v>
      </c>
      <c r="C9" s="1" t="s">
        <v>173</v>
      </c>
      <c r="D9" s="1" t="s">
        <v>96</v>
      </c>
      <c r="E9" s="1">
        <v>7</v>
      </c>
      <c r="F9" s="1" t="s">
        <v>302</v>
      </c>
      <c r="G9" s="1" t="s">
        <v>303</v>
      </c>
      <c r="H9" s="1">
        <v>500</v>
      </c>
      <c r="I9" s="1">
        <v>0.24</v>
      </c>
      <c r="J9" s="1">
        <v>26.3</v>
      </c>
      <c r="K9" s="1">
        <v>2800</v>
      </c>
      <c r="L9" s="1">
        <v>28000</v>
      </c>
      <c r="M9" s="1">
        <v>12000</v>
      </c>
      <c r="N9" s="1" t="s">
        <v>175</v>
      </c>
      <c r="O9" s="2">
        <f t="shared" si="0"/>
        <v>3.2272102006450676</v>
      </c>
      <c r="P9" s="10">
        <f t="shared" si="1"/>
        <v>64.9932697404343</v>
      </c>
      <c r="Q9" s="10">
        <f t="shared" si="2"/>
        <v>2.09746943079606</v>
      </c>
      <c r="R9" s="3">
        <f>H9*I9*Q9*10^3*10/100</f>
        <v>25169.633169552722</v>
      </c>
    </row>
    <row r="10" spans="1:18" ht="16.2">
      <c r="A10" s="1" t="s">
        <v>172</v>
      </c>
      <c r="B10" s="1" t="s">
        <v>111</v>
      </c>
      <c r="C10" s="1" t="s">
        <v>173</v>
      </c>
      <c r="D10" s="1" t="s">
        <v>96</v>
      </c>
      <c r="E10" s="1">
        <v>7</v>
      </c>
      <c r="F10" s="1" t="s">
        <v>302</v>
      </c>
      <c r="G10" s="1" t="s">
        <v>303</v>
      </c>
      <c r="H10" s="1">
        <v>500</v>
      </c>
      <c r="I10" s="1">
        <v>0.22</v>
      </c>
      <c r="J10" s="1">
        <v>26.3</v>
      </c>
      <c r="K10" s="1">
        <v>2800</v>
      </c>
      <c r="L10" s="1">
        <v>22000</v>
      </c>
      <c r="M10" s="1">
        <v>6000</v>
      </c>
      <c r="N10" s="1" t="s">
        <v>175</v>
      </c>
      <c r="O10" s="2">
        <f t="shared" si="0"/>
        <v>3.2272102006450676</v>
      </c>
      <c r="P10" s="10">
        <f t="shared" si="1"/>
        <v>64.9932697404343</v>
      </c>
      <c r="Q10" s="10">
        <f t="shared" si="2"/>
        <v>2.09746943079606</v>
      </c>
      <c r="R10" s="3">
        <f t="shared" si="3"/>
        <v>23072.163738756659</v>
      </c>
    </row>
    <row r="11" spans="1:18" ht="16.2">
      <c r="A11" s="1" t="s">
        <v>172</v>
      </c>
      <c r="B11" s="1" t="s">
        <v>111</v>
      </c>
      <c r="C11" s="1" t="s">
        <v>173</v>
      </c>
      <c r="D11" s="1" t="s">
        <v>96</v>
      </c>
      <c r="E11" s="1">
        <v>7</v>
      </c>
      <c r="F11" s="1" t="s">
        <v>302</v>
      </c>
      <c r="G11" s="1" t="s">
        <v>303</v>
      </c>
      <c r="H11" s="1">
        <v>500</v>
      </c>
      <c r="I11" s="1">
        <v>0.21299999999999999</v>
      </c>
      <c r="J11" s="1">
        <v>26.3</v>
      </c>
      <c r="K11" s="1">
        <v>2800</v>
      </c>
      <c r="L11" s="1">
        <v>19000</v>
      </c>
      <c r="M11" s="1">
        <v>9400</v>
      </c>
      <c r="N11" s="1" t="s">
        <v>175</v>
      </c>
      <c r="O11" s="2">
        <f t="shared" si="0"/>
        <v>3.2272102006450676</v>
      </c>
      <c r="P11" s="10">
        <f t="shared" si="1"/>
        <v>64.9932697404343</v>
      </c>
      <c r="Q11" s="10">
        <f t="shared" si="2"/>
        <v>2.09746943079606</v>
      </c>
      <c r="R11" s="3">
        <f t="shared" si="3"/>
        <v>22338.049437978036</v>
      </c>
    </row>
    <row r="12" spans="1:18" ht="16.2">
      <c r="A12" s="1" t="s">
        <v>172</v>
      </c>
      <c r="B12" s="1" t="s">
        <v>111</v>
      </c>
      <c r="C12" s="1" t="s">
        <v>173</v>
      </c>
      <c r="D12" s="1" t="s">
        <v>96</v>
      </c>
      <c r="E12" s="1">
        <v>7</v>
      </c>
      <c r="F12" s="1" t="s">
        <v>302</v>
      </c>
      <c r="G12" s="1" t="s">
        <v>303</v>
      </c>
      <c r="H12" s="1">
        <v>500</v>
      </c>
      <c r="I12" s="1">
        <v>0.24</v>
      </c>
      <c r="J12" s="1">
        <v>26.3</v>
      </c>
      <c r="K12" s="1">
        <v>2800</v>
      </c>
      <c r="L12" s="1">
        <v>26000</v>
      </c>
      <c r="M12" s="1">
        <v>10000</v>
      </c>
      <c r="N12" s="1" t="s">
        <v>175</v>
      </c>
      <c r="O12" s="2">
        <f t="shared" si="0"/>
        <v>3.2272102006450676</v>
      </c>
      <c r="P12" s="10">
        <f t="shared" si="1"/>
        <v>64.9932697404343</v>
      </c>
      <c r="Q12" s="10">
        <f t="shared" si="2"/>
        <v>2.09746943079606</v>
      </c>
      <c r="R12" s="3">
        <f t="shared" si="3"/>
        <v>25169.633169552722</v>
      </c>
    </row>
    <row r="13" spans="1:18" ht="16.2">
      <c r="A13" s="1" t="s">
        <v>172</v>
      </c>
      <c r="B13" s="1" t="s">
        <v>111</v>
      </c>
      <c r="C13" s="1" t="s">
        <v>173</v>
      </c>
      <c r="D13" s="1" t="s">
        <v>96</v>
      </c>
      <c r="E13" s="1">
        <v>7</v>
      </c>
      <c r="F13" s="1" t="s">
        <v>302</v>
      </c>
      <c r="G13" s="1" t="s">
        <v>303</v>
      </c>
      <c r="H13" s="1">
        <v>500</v>
      </c>
      <c r="I13" s="1">
        <v>0.28999999999999998</v>
      </c>
      <c r="J13" s="1">
        <v>26.3</v>
      </c>
      <c r="K13" s="1">
        <v>2800</v>
      </c>
      <c r="L13" s="1">
        <v>38000</v>
      </c>
      <c r="M13" s="1">
        <v>12000</v>
      </c>
      <c r="N13" s="1" t="s">
        <v>175</v>
      </c>
      <c r="O13" s="2">
        <f t="shared" si="0"/>
        <v>3.2272102006450676</v>
      </c>
      <c r="P13" s="10">
        <f t="shared" si="1"/>
        <v>64.9932697404343</v>
      </c>
      <c r="Q13" s="10">
        <f t="shared" si="2"/>
        <v>2.09746943079606</v>
      </c>
      <c r="R13" s="3">
        <f>H13*I13*Q13*10^3*10/100</f>
        <v>30413.306746542868</v>
      </c>
    </row>
    <row r="14" spans="1:18" ht="16.2">
      <c r="A14" s="1" t="s">
        <v>172</v>
      </c>
      <c r="B14" s="1" t="s">
        <v>111</v>
      </c>
      <c r="C14" s="1" t="s">
        <v>324</v>
      </c>
      <c r="D14" s="1" t="s">
        <v>96</v>
      </c>
      <c r="E14" s="1">
        <v>7</v>
      </c>
      <c r="F14" s="1" t="s">
        <v>302</v>
      </c>
      <c r="G14" s="1" t="s">
        <v>303</v>
      </c>
      <c r="H14" s="1">
        <v>500</v>
      </c>
      <c r="I14" s="1">
        <v>0.2</v>
      </c>
      <c r="J14" s="1">
        <v>26.3</v>
      </c>
      <c r="K14" s="1">
        <v>2800</v>
      </c>
      <c r="L14" s="1">
        <v>20000</v>
      </c>
      <c r="M14" s="1">
        <v>6800</v>
      </c>
      <c r="N14" s="1" t="s">
        <v>175</v>
      </c>
      <c r="O14" s="2">
        <f t="shared" si="0"/>
        <v>3.2272102006450676</v>
      </c>
      <c r="P14" s="10">
        <f t="shared" si="1"/>
        <v>64.9932697404343</v>
      </c>
      <c r="Q14" s="10">
        <f t="shared" si="2"/>
        <v>2.09746943079606</v>
      </c>
      <c r="R14" s="3">
        <f t="shared" si="3"/>
        <v>20974.694307960599</v>
      </c>
    </row>
    <row r="15" spans="1:18" ht="16.2">
      <c r="A15" s="1" t="s">
        <v>176</v>
      </c>
      <c r="B15" s="1" t="s">
        <v>111</v>
      </c>
      <c r="C15" s="1" t="s">
        <v>163</v>
      </c>
      <c r="D15" s="1" t="s">
        <v>96</v>
      </c>
      <c r="E15" s="1">
        <v>15</v>
      </c>
      <c r="F15" s="1" t="s">
        <v>304</v>
      </c>
      <c r="G15" s="1" t="s">
        <v>305</v>
      </c>
      <c r="H15" s="1">
        <v>450</v>
      </c>
      <c r="I15" s="1">
        <v>0.16</v>
      </c>
      <c r="J15" s="1">
        <v>26.2</v>
      </c>
      <c r="K15" s="1">
        <v>2500</v>
      </c>
      <c r="L15" s="1">
        <v>13000</v>
      </c>
      <c r="M15" s="1">
        <v>8200</v>
      </c>
      <c r="N15" s="1" t="s">
        <v>177</v>
      </c>
      <c r="O15" s="2">
        <f t="shared" si="0"/>
        <v>2.4342196424463136</v>
      </c>
      <c r="P15" s="10">
        <f t="shared" si="1"/>
        <v>75.937600887827728</v>
      </c>
      <c r="Q15" s="10">
        <f>P15*O15/100</f>
        <v>1.8484879968139887</v>
      </c>
      <c r="R15" s="3">
        <f>H15*I15*Q15*10^3*10/100</f>
        <v>13309.113577060718</v>
      </c>
    </row>
    <row r="16" spans="1:18" ht="16.2">
      <c r="A16" s="1" t="s">
        <v>178</v>
      </c>
      <c r="B16" s="1" t="s">
        <v>111</v>
      </c>
      <c r="C16" s="1" t="s">
        <v>163</v>
      </c>
      <c r="D16" s="1" t="s">
        <v>96</v>
      </c>
      <c r="E16" s="1">
        <v>3.5</v>
      </c>
      <c r="F16" s="1" t="s">
        <v>306</v>
      </c>
      <c r="G16" s="1" t="s">
        <v>307</v>
      </c>
      <c r="H16" s="1">
        <v>481</v>
      </c>
      <c r="I16" s="1">
        <v>7.0000000000000007E-2</v>
      </c>
      <c r="J16" s="1">
        <v>32.799999999999997</v>
      </c>
      <c r="K16" s="1">
        <v>2471</v>
      </c>
      <c r="L16" s="1">
        <v>6900</v>
      </c>
      <c r="M16" s="1">
        <v>3300</v>
      </c>
      <c r="N16" s="1" t="s">
        <v>179</v>
      </c>
      <c r="O16" s="2">
        <f t="shared" si="0"/>
        <v>4.1706942378658418</v>
      </c>
      <c r="P16" s="10">
        <f t="shared" si="1"/>
        <v>55.039676227593482</v>
      </c>
      <c r="Q16" s="10">
        <f t="shared" ref="Q16:Q19" si="4">P16*O16/100</f>
        <v>2.2955366049642567</v>
      </c>
      <c r="R16" s="3">
        <f>H16*I16*Q16*10^3*10/100</f>
        <v>7729.0717489146518</v>
      </c>
    </row>
    <row r="17" spans="1:18" ht="16.2">
      <c r="A17" s="1" t="s">
        <v>178</v>
      </c>
      <c r="B17" s="1" t="s">
        <v>111</v>
      </c>
      <c r="C17" s="1" t="s">
        <v>180</v>
      </c>
      <c r="D17" s="1" t="s">
        <v>96</v>
      </c>
      <c r="E17" s="1">
        <v>4.3</v>
      </c>
      <c r="F17" s="1" t="s">
        <v>308</v>
      </c>
      <c r="G17" s="1" t="s">
        <v>309</v>
      </c>
      <c r="H17" s="1">
        <v>481</v>
      </c>
      <c r="I17" s="1">
        <v>7.0000000000000007E-2</v>
      </c>
      <c r="J17" s="1">
        <v>34.5</v>
      </c>
      <c r="K17" s="1">
        <v>2928</v>
      </c>
      <c r="L17" s="1">
        <v>7600</v>
      </c>
      <c r="M17" s="1">
        <v>4000</v>
      </c>
      <c r="N17" s="1" t="s">
        <v>179</v>
      </c>
      <c r="O17" s="2">
        <f t="shared" si="0"/>
        <v>3.8648282577465354</v>
      </c>
      <c r="P17" s="10">
        <f t="shared" si="1"/>
        <v>57.995711725965052</v>
      </c>
      <c r="Q17" s="10">
        <f t="shared" si="4"/>
        <v>2.2414346550663184</v>
      </c>
      <c r="R17" s="3">
        <f t="shared" si="3"/>
        <v>7546.9104836082952</v>
      </c>
    </row>
    <row r="18" spans="1:18" ht="16.2">
      <c r="A18" s="1" t="s">
        <v>117</v>
      </c>
      <c r="B18" s="1" t="s">
        <v>111</v>
      </c>
      <c r="C18" s="1" t="s">
        <v>163</v>
      </c>
      <c r="D18" s="1" t="s">
        <v>96</v>
      </c>
      <c r="E18" s="1">
        <v>9</v>
      </c>
      <c r="F18" s="1" t="s">
        <v>310</v>
      </c>
      <c r="G18" s="1" t="s">
        <v>309</v>
      </c>
      <c r="H18" s="1">
        <v>528</v>
      </c>
      <c r="I18" s="1">
        <v>0.09</v>
      </c>
      <c r="J18" s="1">
        <v>26.8</v>
      </c>
      <c r="K18" s="1">
        <v>3000</v>
      </c>
      <c r="L18" s="1">
        <v>7600</v>
      </c>
      <c r="M18" s="1">
        <v>2400</v>
      </c>
      <c r="N18" s="1" t="s">
        <v>184</v>
      </c>
      <c r="O18" s="2">
        <f t="shared" si="0"/>
        <v>2.9406531324815952</v>
      </c>
      <c r="P18" s="10">
        <f t="shared" si="1"/>
        <v>68.602144930548107</v>
      </c>
      <c r="Q18" s="10">
        <f t="shared" si="4"/>
        <v>2.0173511238497266</v>
      </c>
      <c r="R18" s="3">
        <f t="shared" si="3"/>
        <v>9586.4525405338991</v>
      </c>
    </row>
    <row r="19" spans="1:18" ht="16.2">
      <c r="A19" s="1" t="s">
        <v>117</v>
      </c>
      <c r="B19" s="1" t="s">
        <v>111</v>
      </c>
      <c r="C19" s="1" t="s">
        <v>163</v>
      </c>
      <c r="D19" s="1" t="s">
        <v>96</v>
      </c>
      <c r="E19" s="1">
        <v>10</v>
      </c>
      <c r="F19" s="1" t="s">
        <v>310</v>
      </c>
      <c r="G19" s="1" t="s">
        <v>309</v>
      </c>
      <c r="H19" s="1">
        <v>528</v>
      </c>
      <c r="I19" s="1">
        <v>0.09</v>
      </c>
      <c r="J19" s="1">
        <v>27.8</v>
      </c>
      <c r="K19" s="1">
        <v>2910</v>
      </c>
      <c r="L19" s="1">
        <v>6100</v>
      </c>
      <c r="M19" s="1">
        <v>1600</v>
      </c>
      <c r="N19" s="1" t="s">
        <v>184</v>
      </c>
      <c r="O19" s="2">
        <f t="shared" si="0"/>
        <v>2.8282222096545593</v>
      </c>
      <c r="P19" s="10">
        <f t="shared" si="1"/>
        <v>70.115121935394498</v>
      </c>
      <c r="Q19" s="10">
        <f t="shared" si="4"/>
        <v>1.9830114509032029</v>
      </c>
      <c r="R19" s="3">
        <f t="shared" si="3"/>
        <v>9423.2704146920187</v>
      </c>
    </row>
    <row r="20" spans="1:18" ht="16.2">
      <c r="A20" s="1" t="s">
        <v>181</v>
      </c>
      <c r="B20" s="1" t="s">
        <v>182</v>
      </c>
      <c r="C20" s="1" t="s">
        <v>127</v>
      </c>
      <c r="D20" s="1" t="str">
        <f>C20</f>
        <v>Forestry</v>
      </c>
      <c r="E20" s="1">
        <f>2003-1959+1</f>
        <v>45</v>
      </c>
      <c r="F20" s="1" t="s">
        <v>311</v>
      </c>
      <c r="G20" s="1" t="s">
        <v>312</v>
      </c>
      <c r="H20" s="1">
        <v>525</v>
      </c>
      <c r="I20" s="1">
        <v>0.15</v>
      </c>
      <c r="J20" s="1">
        <v>5</v>
      </c>
      <c r="K20" s="1">
        <v>725</v>
      </c>
      <c r="L20" s="1">
        <v>3760</v>
      </c>
      <c r="N20" s="1" t="s">
        <v>183</v>
      </c>
      <c r="O20" s="2">
        <f>5.36*E20^(-0.83)</f>
        <v>0.2275089066092606</v>
      </c>
      <c r="P20" s="10">
        <f>2.15+12.05*LN(E20)</f>
        <v>48.020283001732352</v>
      </c>
      <c r="Q20" s="10">
        <f>P20*O20/100</f>
        <v>0.10925042080791389</v>
      </c>
      <c r="R20" s="3">
        <f>H20*I20*Q20*10^3*10/100</f>
        <v>860.34706386232165</v>
      </c>
    </row>
    <row r="21" spans="1:18" ht="16.2">
      <c r="A21" s="1" t="s">
        <v>181</v>
      </c>
      <c r="B21" s="1" t="s">
        <v>182</v>
      </c>
      <c r="C21" s="1" t="s">
        <v>127</v>
      </c>
      <c r="D21" s="1" t="str">
        <f t="shared" ref="D21:D25" si="5">C21</f>
        <v>Forestry</v>
      </c>
      <c r="E21" s="1">
        <f>2002-1915+1</f>
        <v>88</v>
      </c>
      <c r="F21" s="1" t="s">
        <v>313</v>
      </c>
      <c r="G21" s="1" t="s">
        <v>314</v>
      </c>
      <c r="H21" s="1">
        <v>535</v>
      </c>
      <c r="I21" s="1">
        <v>0.16</v>
      </c>
      <c r="J21" s="1">
        <v>3.8</v>
      </c>
      <c r="K21" s="1">
        <v>601</v>
      </c>
      <c r="L21" s="1">
        <v>2480</v>
      </c>
      <c r="N21" s="1" t="s">
        <v>183</v>
      </c>
      <c r="O21" s="2">
        <f t="shared" ref="O21:O25" si="6">5.36*E21^(-0.83)</f>
        <v>0.13038996591769553</v>
      </c>
      <c r="P21" s="10">
        <f t="shared" ref="P21:P25" si="7">2.15+12.05*LN(E21)</f>
        <v>56.101908614462396</v>
      </c>
      <c r="Q21" s="10">
        <f t="shared" ref="Q21:Q25" si="8">P21*O21/100</f>
        <v>7.3151259521574211E-2</v>
      </c>
      <c r="R21" s="3">
        <f>H21*I21*Q21*10^3*10/100</f>
        <v>626.17478150467537</v>
      </c>
    </row>
    <row r="22" spans="1:18" ht="16.2">
      <c r="A22" s="1" t="s">
        <v>181</v>
      </c>
      <c r="B22" s="1" t="s">
        <v>182</v>
      </c>
      <c r="C22" s="1" t="s">
        <v>127</v>
      </c>
      <c r="D22" s="1" t="str">
        <f t="shared" si="5"/>
        <v>Forestry</v>
      </c>
      <c r="E22" s="1">
        <f>2003-1915+1</f>
        <v>89</v>
      </c>
      <c r="F22" s="1" t="s">
        <v>313</v>
      </c>
      <c r="G22" s="1" t="s">
        <v>314</v>
      </c>
      <c r="H22" s="1">
        <v>535</v>
      </c>
      <c r="I22" s="1">
        <v>0.34</v>
      </c>
      <c r="J22" s="1">
        <v>3.8</v>
      </c>
      <c r="K22" s="1">
        <v>601</v>
      </c>
      <c r="L22" s="1">
        <v>2740</v>
      </c>
      <c r="N22" s="1" t="s">
        <v>183</v>
      </c>
      <c r="O22" s="2">
        <f t="shared" si="6"/>
        <v>0.12917280314125462</v>
      </c>
      <c r="P22" s="10">
        <f t="shared" si="7"/>
        <v>56.238068255272282</v>
      </c>
      <c r="Q22" s="10">
        <f t="shared" si="8"/>
        <v>7.2644289197827269E-2</v>
      </c>
      <c r="R22" s="3">
        <f t="shared" si="3"/>
        <v>1321.3996205084779</v>
      </c>
    </row>
    <row r="23" spans="1:18" ht="16.2">
      <c r="A23" s="1" t="s">
        <v>181</v>
      </c>
      <c r="B23" s="1" t="s">
        <v>182</v>
      </c>
      <c r="C23" s="1" t="s">
        <v>127</v>
      </c>
      <c r="D23" s="1" t="str">
        <f t="shared" si="5"/>
        <v>Forestry</v>
      </c>
      <c r="E23" s="1">
        <f>2004-1915+1</f>
        <v>90</v>
      </c>
      <c r="F23" s="1" t="s">
        <v>313</v>
      </c>
      <c r="G23" s="1" t="s">
        <v>314</v>
      </c>
      <c r="H23" s="1">
        <v>535</v>
      </c>
      <c r="I23" s="1">
        <v>0.46</v>
      </c>
      <c r="J23" s="1">
        <v>3.8</v>
      </c>
      <c r="K23" s="1">
        <v>601</v>
      </c>
      <c r="L23" s="1">
        <v>3520</v>
      </c>
      <c r="N23" s="1" t="s">
        <v>183</v>
      </c>
      <c r="O23" s="2">
        <f t="shared" si="6"/>
        <v>0.12798041286151132</v>
      </c>
      <c r="P23" s="10">
        <f t="shared" si="7"/>
        <v>56.372706527479693</v>
      </c>
      <c r="Q23" s="10">
        <f t="shared" si="8"/>
        <v>7.2146022555076655E-2</v>
      </c>
      <c r="R23" s="3">
        <f t="shared" si="3"/>
        <v>1775.5136150804365</v>
      </c>
    </row>
    <row r="24" spans="1:18" ht="16.2">
      <c r="A24" s="1" t="s">
        <v>181</v>
      </c>
      <c r="B24" s="1" t="s">
        <v>182</v>
      </c>
      <c r="C24" s="1" t="s">
        <v>127</v>
      </c>
      <c r="D24" s="1" t="str">
        <f t="shared" si="5"/>
        <v>Forestry</v>
      </c>
      <c r="E24" s="1">
        <f>2002-1933+1</f>
        <v>70</v>
      </c>
      <c r="F24" s="1" t="s">
        <v>315</v>
      </c>
      <c r="G24" s="1" t="s">
        <v>316</v>
      </c>
      <c r="H24" s="1">
        <v>535</v>
      </c>
      <c r="I24" s="1">
        <v>0.45</v>
      </c>
      <c r="J24" s="1">
        <v>1.4</v>
      </c>
      <c r="K24" s="1">
        <v>538</v>
      </c>
      <c r="L24" s="1">
        <v>4810</v>
      </c>
      <c r="N24" s="1" t="s">
        <v>183</v>
      </c>
      <c r="O24" s="2">
        <f t="shared" si="6"/>
        <v>0.15766431797744274</v>
      </c>
      <c r="P24" s="10">
        <f t="shared" si="7"/>
        <v>53.344367666694779</v>
      </c>
      <c r="Q24" s="10">
        <f t="shared" si="8"/>
        <v>8.4105033461073814E-2</v>
      </c>
      <c r="R24" s="3">
        <f>H24*I24*Q24*10^3*10/100</f>
        <v>2024.8286805753521</v>
      </c>
    </row>
    <row r="25" spans="1:18" ht="16.2">
      <c r="A25" s="1" t="s">
        <v>181</v>
      </c>
      <c r="B25" s="1" t="s">
        <v>182</v>
      </c>
      <c r="C25" s="1" t="s">
        <v>127</v>
      </c>
      <c r="D25" s="1" t="str">
        <f t="shared" si="5"/>
        <v>Forestry</v>
      </c>
      <c r="E25" s="1">
        <f>2003-1933+1</f>
        <v>71</v>
      </c>
      <c r="F25" s="1" t="s">
        <v>315</v>
      </c>
      <c r="G25" s="1" t="s">
        <v>316</v>
      </c>
      <c r="H25" s="1">
        <v>535</v>
      </c>
      <c r="I25" s="1">
        <v>0.46</v>
      </c>
      <c r="J25" s="1">
        <v>1.4</v>
      </c>
      <c r="K25" s="1">
        <v>538</v>
      </c>
      <c r="L25" s="1">
        <v>5150</v>
      </c>
      <c r="N25" s="1" t="s">
        <v>183</v>
      </c>
      <c r="O25" s="2">
        <f t="shared" si="6"/>
        <v>0.15581898113029558</v>
      </c>
      <c r="P25" s="10">
        <f t="shared" si="7"/>
        <v>53.515292518347856</v>
      </c>
      <c r="Q25" s="10">
        <f t="shared" si="8"/>
        <v>8.3386983550986921E-2</v>
      </c>
      <c r="R25" s="3">
        <f>H25*I25*Q25*10^3*10/100</f>
        <v>2052.1536651897882</v>
      </c>
    </row>
    <row r="26" spans="1:18" ht="16.2">
      <c r="A26" s="1" t="s">
        <v>119</v>
      </c>
      <c r="B26" s="1" t="s">
        <v>111</v>
      </c>
      <c r="C26" s="1" t="s">
        <v>174</v>
      </c>
      <c r="D26" s="1" t="s">
        <v>96</v>
      </c>
      <c r="E26" s="1">
        <v>8</v>
      </c>
      <c r="F26" s="1" t="s">
        <v>317</v>
      </c>
      <c r="G26" s="1" t="s">
        <v>318</v>
      </c>
      <c r="H26" s="1">
        <v>428</v>
      </c>
      <c r="I26" s="1">
        <v>0.15</v>
      </c>
      <c r="L26" s="1">
        <v>14080</v>
      </c>
      <c r="N26" s="1" t="s">
        <v>120</v>
      </c>
      <c r="O26" s="2">
        <f>6.63*E26^(-0.37)</f>
        <v>3.07163942516658</v>
      </c>
      <c r="P26" s="10">
        <f>37.05+14.36*LN(E26)</f>
        <v>66.910780538522431</v>
      </c>
      <c r="Q26" s="10">
        <f t="shared" ref="Q26" si="9">P26*O26/100</f>
        <v>2.0552579147079424</v>
      </c>
      <c r="R26" s="3">
        <f>H26*I26*Q26*10^3*10/100</f>
        <v>13194.75581242499</v>
      </c>
    </row>
    <row r="27" spans="1:18">
      <c r="A27" s="1" t="s">
        <v>185</v>
      </c>
      <c r="B27" s="1" t="s">
        <v>139</v>
      </c>
      <c r="C27" s="1" t="s">
        <v>144</v>
      </c>
      <c r="D27" s="1" t="str">
        <f t="shared" ref="D27:D28" si="10">C27</f>
        <v>Forestry</v>
      </c>
      <c r="E27" s="12">
        <v>2.2999999999999998</v>
      </c>
      <c r="F27" s="1" t="s">
        <v>319</v>
      </c>
      <c r="G27" s="1" t="s">
        <v>320</v>
      </c>
      <c r="H27" s="13">
        <v>460.92</v>
      </c>
      <c r="I27" s="1">
        <v>0.2</v>
      </c>
      <c r="J27" s="1">
        <v>7.6</v>
      </c>
      <c r="K27" s="1">
        <v>950</v>
      </c>
      <c r="L27" s="13">
        <v>6043.636363636364</v>
      </c>
      <c r="N27" s="1" t="s">
        <v>187</v>
      </c>
      <c r="O27" s="2">
        <f>5.36*E27^(-0.83)</f>
        <v>2.6849158939225442</v>
      </c>
      <c r="P27" s="10">
        <f>2.15+12.05*LN(E27)</f>
        <v>12.186554931368002</v>
      </c>
      <c r="Q27" s="10">
        <f>P27*O27/100</f>
        <v>0.32719875027390111</v>
      </c>
      <c r="R27" s="3">
        <f t="shared" si="3"/>
        <v>3016.2489595249308</v>
      </c>
    </row>
    <row r="28" spans="1:18">
      <c r="A28" s="1" t="s">
        <v>185</v>
      </c>
      <c r="B28" s="1" t="s">
        <v>139</v>
      </c>
      <c r="C28" s="1" t="s">
        <v>144</v>
      </c>
      <c r="D28" s="1" t="str">
        <f t="shared" si="10"/>
        <v>Forestry</v>
      </c>
      <c r="E28" s="12">
        <v>2.6</v>
      </c>
      <c r="F28" s="1" t="s">
        <v>319</v>
      </c>
      <c r="G28" s="1" t="s">
        <v>320</v>
      </c>
      <c r="H28" s="13">
        <v>460.92</v>
      </c>
      <c r="I28" s="1">
        <v>0.13</v>
      </c>
      <c r="J28" s="1">
        <v>7.6</v>
      </c>
      <c r="K28" s="1">
        <v>950</v>
      </c>
      <c r="L28" s="13">
        <v>4090.909090909091</v>
      </c>
      <c r="N28" s="1" t="s">
        <v>186</v>
      </c>
      <c r="O28" s="2">
        <f>5.36*E28^(-0.83)</f>
        <v>2.4251405360242781</v>
      </c>
      <c r="P28" s="10">
        <f>2.15+12.05*LN(E28)</f>
        <v>13.663912912580608</v>
      </c>
      <c r="Q28" s="10">
        <f>P28*O28/100</f>
        <v>0.33136909085004795</v>
      </c>
      <c r="R28" s="3">
        <f t="shared" si="3"/>
        <v>1985.5503376098536</v>
      </c>
    </row>
    <row r="29" spans="1:18">
      <c r="A29" s="1" t="s">
        <v>188</v>
      </c>
      <c r="B29" s="1" t="s">
        <v>111</v>
      </c>
      <c r="C29" s="1" t="s">
        <v>150</v>
      </c>
      <c r="D29" s="1" t="s">
        <v>96</v>
      </c>
      <c r="E29" s="1">
        <v>12.5</v>
      </c>
      <c r="F29" s="1">
        <v>3.9</v>
      </c>
      <c r="G29" s="1">
        <v>103.333</v>
      </c>
      <c r="H29" s="13">
        <v>551.62412993039436</v>
      </c>
      <c r="I29" s="12">
        <v>0.1</v>
      </c>
      <c r="J29" s="1">
        <v>28.5</v>
      </c>
      <c r="K29" s="1">
        <v>2000</v>
      </c>
      <c r="L29" s="13">
        <f>54410*12/44</f>
        <v>14839.09090909091</v>
      </c>
      <c r="M29" s="13">
        <f>29627.9007018722*12/44</f>
        <v>8080.3365550560547</v>
      </c>
      <c r="N29" s="1" t="s">
        <v>189</v>
      </c>
      <c r="O29" s="2">
        <f t="shared" ref="O29:O33" si="11">6.63*E29^(-0.37)</f>
        <v>2.6040949994479021</v>
      </c>
      <c r="P29" s="10">
        <f t="shared" ref="P29:P33" si="12">37.05+14.36*LN(E29)</f>
        <v>73.319463332266537</v>
      </c>
      <c r="Q29" s="10">
        <f t="shared" ref="Q29:Q33" si="13">P29*O29/100</f>
        <v>1.9093084782575911</v>
      </c>
      <c r="R29" s="3">
        <f>H29*I29*Q29*10^3*10/100</f>
        <v>10532.206280875691</v>
      </c>
    </row>
    <row r="30" spans="1:18">
      <c r="A30" s="1" t="s">
        <v>190</v>
      </c>
      <c r="B30" s="1" t="s">
        <v>111</v>
      </c>
      <c r="C30" s="1" t="s">
        <v>144</v>
      </c>
      <c r="D30" s="1" t="str">
        <f t="shared" ref="D30:D31" si="14">C30</f>
        <v>Forestry</v>
      </c>
      <c r="E30" s="1">
        <v>18</v>
      </c>
      <c r="F30" s="1" t="s">
        <v>192</v>
      </c>
      <c r="G30" s="1" t="s">
        <v>193</v>
      </c>
      <c r="H30" s="1">
        <v>499</v>
      </c>
      <c r="I30" s="1">
        <v>0.1</v>
      </c>
      <c r="J30" s="1">
        <v>26.2</v>
      </c>
      <c r="K30" s="1">
        <v>2546</v>
      </c>
      <c r="L30" s="1">
        <v>7750</v>
      </c>
      <c r="M30" s="1">
        <v>290</v>
      </c>
      <c r="N30" s="1" t="s">
        <v>194</v>
      </c>
      <c r="O30" s="2">
        <f t="shared" si="11"/>
        <v>2.2754259229896441</v>
      </c>
      <c r="P30" s="10">
        <f t="shared" si="12"/>
        <v>78.555738443388918</v>
      </c>
      <c r="Q30" s="10">
        <f t="shared" si="13"/>
        <v>1.7874776365368128</v>
      </c>
      <c r="R30" s="3">
        <f>H30*I30*Q30*10^3*10/100</f>
        <v>8919.5134063186961</v>
      </c>
    </row>
    <row r="31" spans="1:18">
      <c r="A31" s="1" t="s">
        <v>190</v>
      </c>
      <c r="B31" s="1" t="s">
        <v>111</v>
      </c>
      <c r="C31" s="1" t="s">
        <v>144</v>
      </c>
      <c r="D31" s="1" t="str">
        <f t="shared" si="14"/>
        <v>Forestry</v>
      </c>
      <c r="E31" s="1">
        <v>18</v>
      </c>
      <c r="F31" s="1" t="s">
        <v>192</v>
      </c>
      <c r="G31" s="1" t="s">
        <v>193</v>
      </c>
      <c r="H31" s="1">
        <v>499</v>
      </c>
      <c r="I31" s="1">
        <v>0.1</v>
      </c>
      <c r="J31" s="1">
        <v>26.2</v>
      </c>
      <c r="K31" s="1">
        <v>2546</v>
      </c>
      <c r="L31" s="1">
        <v>8250</v>
      </c>
      <c r="M31" s="1">
        <v>260</v>
      </c>
      <c r="N31" s="1" t="s">
        <v>194</v>
      </c>
      <c r="O31" s="2">
        <f t="shared" si="11"/>
        <v>2.2754259229896441</v>
      </c>
      <c r="P31" s="10">
        <f t="shared" si="12"/>
        <v>78.555738443388918</v>
      </c>
      <c r="Q31" s="10">
        <f t="shared" si="13"/>
        <v>1.7874776365368128</v>
      </c>
      <c r="R31" s="3">
        <f t="shared" si="3"/>
        <v>8919.5134063186961</v>
      </c>
    </row>
    <row r="32" spans="1:18">
      <c r="A32" s="1" t="s">
        <v>191</v>
      </c>
      <c r="B32" s="1" t="s">
        <v>111</v>
      </c>
      <c r="C32" s="1" t="s">
        <v>150</v>
      </c>
      <c r="D32" s="1" t="s">
        <v>96</v>
      </c>
      <c r="E32" s="1">
        <v>1</v>
      </c>
      <c r="F32" s="1" t="s">
        <v>321</v>
      </c>
      <c r="G32" s="1" t="s">
        <v>322</v>
      </c>
      <c r="H32" s="1">
        <v>485</v>
      </c>
      <c r="I32" s="1">
        <v>7.8E-2</v>
      </c>
      <c r="J32" s="1">
        <v>27</v>
      </c>
      <c r="K32" s="1">
        <v>2058</v>
      </c>
      <c r="L32" s="1">
        <v>9600</v>
      </c>
      <c r="M32" s="13">
        <v>734.84692283495338</v>
      </c>
      <c r="N32" s="1" t="s">
        <v>195</v>
      </c>
      <c r="O32" s="2">
        <f t="shared" si="11"/>
        <v>6.63</v>
      </c>
      <c r="P32" s="10">
        <f t="shared" si="12"/>
        <v>37.049999999999997</v>
      </c>
      <c r="Q32" s="10">
        <f t="shared" si="13"/>
        <v>2.4564149999999998</v>
      </c>
      <c r="R32" s="3">
        <f>H32*I32*Q32*10^3*10/100</f>
        <v>9292.617945</v>
      </c>
    </row>
    <row r="33" spans="1:18">
      <c r="A33" s="1" t="s">
        <v>191</v>
      </c>
      <c r="B33" s="1" t="s">
        <v>111</v>
      </c>
      <c r="C33" s="1" t="s">
        <v>150</v>
      </c>
      <c r="D33" s="1" t="s">
        <v>96</v>
      </c>
      <c r="E33" s="1">
        <v>6</v>
      </c>
      <c r="F33" s="1" t="s">
        <v>321</v>
      </c>
      <c r="G33" s="1" t="s">
        <v>322</v>
      </c>
      <c r="H33" s="1">
        <v>485</v>
      </c>
      <c r="I33" s="1">
        <v>7.8E-2</v>
      </c>
      <c r="J33" s="1">
        <v>27</v>
      </c>
      <c r="K33" s="1">
        <v>2058</v>
      </c>
      <c r="L33" s="1">
        <v>8400</v>
      </c>
      <c r="M33" s="13">
        <v>734.84692283495338</v>
      </c>
      <c r="N33" s="1" t="s">
        <v>195</v>
      </c>
      <c r="O33" s="2">
        <f t="shared" si="11"/>
        <v>3.4166269777597216</v>
      </c>
      <c r="P33" s="10">
        <f t="shared" si="12"/>
        <v>62.779665978114863</v>
      </c>
      <c r="Q33" s="10">
        <f t="shared" si="13"/>
        <v>2.1449470043557137</v>
      </c>
      <c r="R33" s="3">
        <f t="shared" si="3"/>
        <v>8114.3345174776632</v>
      </c>
    </row>
    <row r="34" spans="1:18" ht="17.399999999999999">
      <c r="A34" s="10" t="s">
        <v>289</v>
      </c>
      <c r="B34" s="11" t="s">
        <v>104</v>
      </c>
      <c r="C34" s="10" t="s">
        <v>246</v>
      </c>
      <c r="D34" s="10" t="str">
        <f>C34</f>
        <v>Grassland</v>
      </c>
      <c r="E34" s="3">
        <v>90</v>
      </c>
      <c r="F34" s="10" t="s">
        <v>292</v>
      </c>
      <c r="G34" s="10" t="s">
        <v>293</v>
      </c>
      <c r="H34" s="10">
        <v>410</v>
      </c>
      <c r="I34" s="2">
        <v>0.23</v>
      </c>
      <c r="J34" s="11">
        <v>9.3000000000000007</v>
      </c>
      <c r="K34" s="11">
        <v>925</v>
      </c>
      <c r="L34" s="1">
        <v>8500</v>
      </c>
      <c r="M34" s="1">
        <v>200</v>
      </c>
      <c r="N34" s="10" t="s">
        <v>294</v>
      </c>
      <c r="O34" s="2">
        <f>5.55*E34^(-0.36)</f>
        <v>1.0984130391484508</v>
      </c>
      <c r="P34" s="10">
        <f>2.15+12.05*LN(E34)</f>
        <v>56.372706527479693</v>
      </c>
      <c r="Q34" s="10">
        <f>P34*O34/100</f>
        <v>0.61920515901872675</v>
      </c>
      <c r="R34" s="3">
        <f>H34*I34*Q34*10^3*10/100</f>
        <v>5839.1046495465926</v>
      </c>
    </row>
    <row r="35" spans="1:18" ht="17.399999999999999">
      <c r="A35" s="10" t="s">
        <v>290</v>
      </c>
      <c r="B35" s="11" t="s">
        <v>104</v>
      </c>
      <c r="C35" s="10" t="s">
        <v>291</v>
      </c>
      <c r="D35" s="1" t="s">
        <v>96</v>
      </c>
      <c r="E35" s="3">
        <v>94</v>
      </c>
      <c r="F35" s="10" t="s">
        <v>292</v>
      </c>
      <c r="G35" s="10" t="s">
        <v>293</v>
      </c>
      <c r="H35" s="10">
        <v>340</v>
      </c>
      <c r="I35" s="2">
        <v>0.28000000000000003</v>
      </c>
      <c r="J35" s="11">
        <v>9.3000000000000007</v>
      </c>
      <c r="K35" s="11">
        <v>925</v>
      </c>
      <c r="L35" s="1">
        <v>5400</v>
      </c>
      <c r="M35" s="1">
        <v>149.99999999999997</v>
      </c>
      <c r="N35" s="10" t="s">
        <v>294</v>
      </c>
      <c r="O35" s="2">
        <f>13.95*E35^(-0.58)</f>
        <v>1.000368602467973</v>
      </c>
      <c r="P35" s="10">
        <f>2.15+12.05*LN(E35)</f>
        <v>56.896702126353546</v>
      </c>
      <c r="Q35" s="10">
        <f t="shared" ref="Q35:Q37" si="15">P35*O35/100</f>
        <v>0.56917674391176842</v>
      </c>
      <c r="R35" s="3">
        <f t="shared" ref="R35:R37" si="16">H35*I35*Q35*10^3*10/100</f>
        <v>5418.562602040035</v>
      </c>
    </row>
    <row r="36" spans="1:18" ht="17.399999999999999">
      <c r="A36" s="10" t="s">
        <v>290</v>
      </c>
      <c r="B36" s="11" t="s">
        <v>104</v>
      </c>
      <c r="C36" s="10" t="s">
        <v>291</v>
      </c>
      <c r="D36" s="1" t="s">
        <v>96</v>
      </c>
      <c r="E36" s="3">
        <v>94</v>
      </c>
      <c r="F36" s="10" t="s">
        <v>292</v>
      </c>
      <c r="G36" s="10" t="s">
        <v>293</v>
      </c>
      <c r="H36" s="10">
        <v>320</v>
      </c>
      <c r="I36" s="2">
        <v>0.27</v>
      </c>
      <c r="J36" s="11">
        <v>9.3000000000000007</v>
      </c>
      <c r="K36" s="11">
        <v>925</v>
      </c>
      <c r="L36" s="1">
        <v>6700</v>
      </c>
      <c r="M36" s="1">
        <v>200</v>
      </c>
      <c r="N36" s="10" t="s">
        <v>294</v>
      </c>
      <c r="O36" s="2">
        <f t="shared" ref="O36" si="17">13.95*E36^(-0.58)</f>
        <v>1.000368602467973</v>
      </c>
      <c r="P36" s="10">
        <f t="shared" ref="P36:P37" si="18">2.15+12.05*LN(E36)</f>
        <v>56.896702126353546</v>
      </c>
      <c r="Q36" s="10">
        <f t="shared" si="15"/>
        <v>0.56917674391176842</v>
      </c>
      <c r="R36" s="3">
        <f t="shared" si="16"/>
        <v>4917.6870673976791</v>
      </c>
    </row>
    <row r="37" spans="1:18" ht="17.399999999999999">
      <c r="A37" s="10" t="s">
        <v>290</v>
      </c>
      <c r="B37" s="11" t="s">
        <v>104</v>
      </c>
      <c r="C37" s="10" t="s">
        <v>291</v>
      </c>
      <c r="D37" s="1" t="s">
        <v>96</v>
      </c>
      <c r="E37" s="3">
        <v>94</v>
      </c>
      <c r="F37" s="10" t="s">
        <v>292</v>
      </c>
      <c r="G37" s="10" t="s">
        <v>293</v>
      </c>
      <c r="H37" s="10">
        <v>330</v>
      </c>
      <c r="I37" s="2">
        <v>0.28999999999999998</v>
      </c>
      <c r="J37" s="11">
        <v>9.3000000000000007</v>
      </c>
      <c r="K37" s="11">
        <v>925</v>
      </c>
      <c r="L37" s="1">
        <v>5300</v>
      </c>
      <c r="M37" s="1">
        <v>400</v>
      </c>
      <c r="N37" s="10" t="s">
        <v>294</v>
      </c>
      <c r="O37" s="2">
        <f>13.95*E37^(-0.58)</f>
        <v>1.000368602467973</v>
      </c>
      <c r="P37" s="10">
        <f t="shared" si="18"/>
        <v>56.896702126353546</v>
      </c>
      <c r="Q37" s="10">
        <f t="shared" si="15"/>
        <v>0.56917674391176842</v>
      </c>
      <c r="R37" s="3">
        <f t="shared" si="16"/>
        <v>5447.0214392356238</v>
      </c>
    </row>
  </sheetData>
  <autoFilter ref="A1:N37" xr:uid="{FC84655F-A5F1-4BD5-BD59-E92A4523FE3D}"/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Bor and Temperate Agriculture </vt:lpstr>
      <vt:lpstr>Bor and Temperate Forestry</vt:lpstr>
      <vt:lpstr>Bor and Temperate Grassland</vt:lpstr>
      <vt:lpstr>Tropical Agriculture Forestry</vt:lpstr>
      <vt:lpstr>Peat oxidation proportion</vt:lpstr>
      <vt:lpstr>Estimated subsidence rate</vt:lpstr>
      <vt:lpstr>SOC of pristine peatland</vt:lpstr>
      <vt:lpstr>BD of pristine peatland</vt:lpstr>
      <vt:lpstr>Validation HR data-sets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2022-08-09T05:57:03Z</dcterms:modified>
</cp:coreProperties>
</file>