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charts/chart13.xml" ContentType="application/vnd.openxmlformats-officedocument.drawingml.chart+xml"/>
  <Override PartName="/xl/charts/style4.xml" ContentType="application/vnd.ms-office.chartstyle+xml"/>
  <Override PartName="/xl/charts/colors4.xml" ContentType="application/vnd.ms-office.chartcolorstyle+xml"/>
  <Override PartName="/xl/charts/chart14.xml" ContentType="application/vnd.openxmlformats-officedocument.drawingml.chart+xml"/>
  <Override PartName="/xl/charts/style5.xml" ContentType="application/vnd.ms-office.chartstyle+xml"/>
  <Override PartName="/xl/charts/colors5.xml" ContentType="application/vnd.ms-office.chartcolorstyle+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style7.xml" ContentType="application/vnd.ms-office.chartstyle+xml"/>
  <Override PartName="/xl/charts/colors7.xml" ContentType="application/vnd.ms-office.chartcolorstyle+xml"/>
  <Override PartName="/xl/charts/chart21.xml" ContentType="application/vnd.openxmlformats-officedocument.drawingml.chart+xml"/>
  <Override PartName="/xl/charts/chart22.xml" ContentType="application/vnd.openxmlformats-officedocument.drawingml.chart+xml"/>
  <Override PartName="/xl/drawings/drawing5.xml" ContentType="application/vnd.openxmlformats-officedocument.drawing+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charts/chart23.xml" ContentType="application/vnd.openxmlformats-officedocument.drawingml.chart+xml"/>
  <Override PartName="/xl/charts/chart24.xml" ContentType="application/vnd.openxmlformats-officedocument.drawingml.chart+xml"/>
  <Override PartName="/xl/charts/style8.xml" ContentType="application/vnd.ms-office.chartstyle+xml"/>
  <Override PartName="/xl/charts/colors8.xml" ContentType="application/vnd.ms-office.chartcolorstyle+xml"/>
  <Override PartName="/xl/charts/chart25.xml" ContentType="application/vnd.openxmlformats-officedocument.drawingml.chart+xml"/>
  <Override PartName="/xl/charts/style9.xml" ContentType="application/vnd.ms-office.chartstyle+xml"/>
  <Override PartName="/xl/charts/colors9.xml" ContentType="application/vnd.ms-office.chartcolorstyle+xml"/>
  <Override PartName="/xl/charts/chart26.xml" ContentType="application/vnd.openxmlformats-officedocument.drawingml.chart+xml"/>
  <Override PartName="/xl/drawings/drawing6.xml" ContentType="application/vnd.openxmlformats-officedocument.drawing+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charts/chart27.xml" ContentType="application/vnd.openxmlformats-officedocument.drawingml.chart+xml"/>
  <Override PartName="/xl/charts/style10.xml" ContentType="application/vnd.ms-office.chartstyle+xml"/>
  <Override PartName="/xl/charts/colors10.xml" ContentType="application/vnd.ms-office.chartcolorstyle+xml"/>
  <Override PartName="/xl/charts/chart28.xml" ContentType="application/vnd.openxmlformats-officedocument.drawingml.chart+xml"/>
  <Override PartName="/xl/charts/style11.xml" ContentType="application/vnd.ms-office.chartstyle+xml"/>
  <Override PartName="/xl/charts/colors11.xml" ContentType="application/vnd.ms-office.chartcolorstyle+xml"/>
  <Override PartName="/xl/charts/chart29.xml" ContentType="application/vnd.openxmlformats-officedocument.drawingml.chart+xml"/>
  <Override PartName="/xl/charts/style12.xml" ContentType="application/vnd.ms-office.chartstyle+xml"/>
  <Override PartName="/xl/charts/colors1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filterPrivacy="1"/>
  <xr:revisionPtr revIDLastSave="0" documentId="13_ncr:1_{79CB7100-7743-4150-802E-1096DB60B5A3}" xr6:coauthVersionLast="36" xr6:coauthVersionMax="36" xr10:uidLastSave="{00000000-0000-0000-0000-000000000000}"/>
  <bookViews>
    <workbookView xWindow="360" yWindow="20" windowWidth="20960" windowHeight="9720" firstSheet="3" activeTab="7" xr2:uid="{00000000-000D-0000-FFFF-FFFF00000000}"/>
  </bookViews>
  <sheets>
    <sheet name="Fragecodes" sheetId="1" r:id="rId1"/>
    <sheet name="0 - Rohdaten" sheetId="2" r:id="rId2"/>
    <sheet name="1 - Dienste FDM" sheetId="3" r:id="rId3"/>
    <sheet name="2 - Verantwortlichkeiten" sheetId="4" r:id="rId4"/>
    <sheet name="3 - Bewertung" sheetId="5" r:id="rId5"/>
    <sheet name="4 - Anfragen" sheetId="6" r:id="rId6"/>
    <sheet name="5 - Generisch" sheetId="7" r:id="rId7"/>
    <sheet name="6 - Abhängigkeiten" sheetId="8" r:id="rId8"/>
  </sheets>
  <calcPr calcId="191029"/>
</workbook>
</file>

<file path=xl/calcChain.xml><?xml version="1.0" encoding="utf-8"?>
<calcChain xmlns="http://schemas.openxmlformats.org/spreadsheetml/2006/main">
  <c r="F70" i="8" l="1"/>
  <c r="E70" i="8"/>
  <c r="D70" i="8"/>
  <c r="C70" i="8"/>
  <c r="B70" i="8"/>
  <c r="F69" i="8"/>
  <c r="E69" i="8"/>
  <c r="D69" i="8"/>
  <c r="C69" i="8"/>
  <c r="B69" i="8"/>
  <c r="F68" i="8"/>
  <c r="E68" i="8"/>
  <c r="D68" i="8"/>
  <c r="C68" i="8"/>
  <c r="B68" i="8"/>
  <c r="F67" i="8"/>
  <c r="E67" i="8"/>
  <c r="D67" i="8"/>
  <c r="C67" i="8"/>
  <c r="B67" i="8"/>
  <c r="F66" i="8"/>
  <c r="E66" i="8"/>
  <c r="D66" i="8"/>
  <c r="C66" i="8"/>
  <c r="B66" i="8"/>
  <c r="F65" i="8"/>
  <c r="E65" i="8"/>
  <c r="D65" i="8"/>
  <c r="C65" i="8"/>
  <c r="B65" i="8"/>
  <c r="F41" i="8"/>
  <c r="E41" i="8"/>
  <c r="D41" i="8"/>
  <c r="C41" i="8"/>
  <c r="B41" i="8"/>
  <c r="F40" i="8"/>
  <c r="E40" i="8"/>
  <c r="D40" i="8"/>
  <c r="C40" i="8"/>
  <c r="B40" i="8"/>
  <c r="F39" i="8"/>
  <c r="E39" i="8"/>
  <c r="D39" i="8"/>
  <c r="C39" i="8"/>
  <c r="B39" i="8"/>
  <c r="F38" i="8"/>
  <c r="E38" i="8"/>
  <c r="D38" i="8"/>
  <c r="C38" i="8"/>
  <c r="B38" i="8"/>
  <c r="F37" i="8"/>
  <c r="E37" i="8"/>
  <c r="D37" i="8"/>
  <c r="C37" i="8"/>
  <c r="B37" i="8"/>
  <c r="F36" i="8"/>
  <c r="E36" i="8"/>
  <c r="D36" i="8"/>
  <c r="C36" i="8"/>
  <c r="B36" i="8"/>
  <c r="F11" i="8"/>
  <c r="E11" i="8"/>
  <c r="D11" i="8"/>
  <c r="C11" i="8"/>
  <c r="B11" i="8"/>
  <c r="F10" i="8"/>
  <c r="E10" i="8"/>
  <c r="D10" i="8"/>
  <c r="C10" i="8"/>
  <c r="B10" i="8"/>
  <c r="F9" i="8"/>
  <c r="E9" i="8"/>
  <c r="D9" i="8"/>
  <c r="C9" i="8"/>
  <c r="B9" i="8"/>
  <c r="F8" i="8"/>
  <c r="E8" i="8"/>
  <c r="D8" i="8"/>
  <c r="C8" i="8"/>
  <c r="B8" i="8"/>
  <c r="F7" i="8"/>
  <c r="E7" i="8"/>
  <c r="D7" i="8"/>
  <c r="C7" i="8"/>
  <c r="B7" i="8"/>
  <c r="F6" i="8"/>
  <c r="E6" i="8"/>
  <c r="D6" i="8"/>
  <c r="C6" i="8"/>
  <c r="B6" i="8"/>
  <c r="F5" i="8"/>
  <c r="E5" i="8"/>
  <c r="D5" i="8"/>
  <c r="C5" i="8"/>
  <c r="B5" i="8"/>
  <c r="F4" i="8"/>
  <c r="E4" i="8"/>
  <c r="D4" i="8"/>
  <c r="C4" i="8"/>
  <c r="B4" i="8"/>
  <c r="B114" i="7"/>
  <c r="C113" i="7"/>
  <c r="C114" i="7" s="1"/>
  <c r="B77" i="7"/>
  <c r="B76" i="7"/>
  <c r="B75" i="7"/>
  <c r="B74" i="7"/>
  <c r="B73" i="7"/>
  <c r="B72" i="7"/>
  <c r="B71" i="7"/>
  <c r="B70" i="7"/>
  <c r="B69" i="7"/>
  <c r="B68" i="7"/>
  <c r="B67" i="7"/>
  <c r="B66" i="7"/>
  <c r="B65" i="7"/>
  <c r="B64" i="7"/>
  <c r="B63" i="7"/>
  <c r="B62" i="7"/>
  <c r="B61" i="7"/>
  <c r="B39" i="7"/>
  <c r="B38" i="7"/>
  <c r="B37" i="7"/>
  <c r="B12" i="7"/>
  <c r="C12" i="7" s="1"/>
  <c r="B11" i="7"/>
  <c r="C11" i="7" s="1"/>
  <c r="B10" i="7"/>
  <c r="C10" i="7" s="1"/>
  <c r="B9" i="7"/>
  <c r="C9" i="7" s="1"/>
  <c r="B8" i="7"/>
  <c r="C8" i="7" s="1"/>
  <c r="B7" i="7"/>
  <c r="C7" i="7" s="1"/>
  <c r="B6" i="7"/>
  <c r="C6" i="7" s="1"/>
  <c r="B5" i="7"/>
  <c r="C5" i="7" s="1"/>
  <c r="B4" i="7"/>
  <c r="C4" i="7" s="1"/>
  <c r="G158" i="6"/>
  <c r="F158" i="6"/>
  <c r="E158" i="6"/>
  <c r="D158" i="6"/>
  <c r="C158" i="6"/>
  <c r="B158" i="6"/>
  <c r="H158" i="6" s="1"/>
  <c r="F157" i="6"/>
  <c r="E157" i="6"/>
  <c r="D157" i="6"/>
  <c r="C157" i="6"/>
  <c r="B157" i="6"/>
  <c r="H157" i="6" s="1"/>
  <c r="I156" i="6" s="1"/>
  <c r="H156" i="6"/>
  <c r="G155" i="6"/>
  <c r="F155" i="6"/>
  <c r="E155" i="6"/>
  <c r="D155" i="6"/>
  <c r="C155" i="6"/>
  <c r="B155" i="6"/>
  <c r="H154" i="6"/>
  <c r="I153" i="6" s="1"/>
  <c r="F154" i="6"/>
  <c r="E154" i="6"/>
  <c r="D154" i="6"/>
  <c r="C154" i="6"/>
  <c r="B154" i="6"/>
  <c r="H153" i="6"/>
  <c r="H152" i="6"/>
  <c r="G152" i="6"/>
  <c r="F152" i="6"/>
  <c r="E152" i="6"/>
  <c r="D152" i="6"/>
  <c r="C152" i="6"/>
  <c r="B152" i="6"/>
  <c r="F151" i="6"/>
  <c r="E151" i="6"/>
  <c r="D151" i="6"/>
  <c r="C151" i="6"/>
  <c r="B151" i="6"/>
  <c r="H151" i="6" s="1"/>
  <c r="I150" i="6" s="1"/>
  <c r="H150" i="6"/>
  <c r="B141" i="6"/>
  <c r="D141" i="6" s="1"/>
  <c r="D140" i="6"/>
  <c r="B140" i="6"/>
  <c r="D139" i="6"/>
  <c r="B139" i="6"/>
  <c r="B138" i="6"/>
  <c r="B142" i="6" s="1"/>
  <c r="B137" i="6"/>
  <c r="D137" i="6" s="1"/>
  <c r="B128" i="6"/>
  <c r="B127" i="6"/>
  <c r="D127" i="6" s="1"/>
  <c r="D126" i="6"/>
  <c r="B126" i="6"/>
  <c r="D125" i="6"/>
  <c r="B125" i="6"/>
  <c r="B124" i="6"/>
  <c r="B103" i="6"/>
  <c r="C103" i="6" s="1"/>
  <c r="B102" i="6"/>
  <c r="C102" i="6" s="1"/>
  <c r="B101" i="6"/>
  <c r="C101" i="6" s="1"/>
  <c r="B100" i="6"/>
  <c r="C100" i="6" s="1"/>
  <c r="B99" i="6"/>
  <c r="C99" i="6" s="1"/>
  <c r="B98" i="6"/>
  <c r="C98" i="6" s="1"/>
  <c r="B97" i="6"/>
  <c r="F74" i="6"/>
  <c r="D74" i="6"/>
  <c r="B74" i="6"/>
  <c r="F73" i="6"/>
  <c r="D73" i="6"/>
  <c r="B73" i="6"/>
  <c r="F72" i="6"/>
  <c r="D72" i="6"/>
  <c r="B72" i="6"/>
  <c r="F71" i="6"/>
  <c r="G71" i="6" s="1"/>
  <c r="D71" i="6"/>
  <c r="B71" i="6"/>
  <c r="F70" i="6"/>
  <c r="D70" i="6"/>
  <c r="B70" i="6"/>
  <c r="F69" i="6"/>
  <c r="D69" i="6"/>
  <c r="B69" i="6"/>
  <c r="B45" i="6"/>
  <c r="C45" i="6" s="1"/>
  <c r="C44" i="6"/>
  <c r="B44" i="6"/>
  <c r="C43" i="6"/>
  <c r="B43" i="6"/>
  <c r="C42" i="6"/>
  <c r="B42" i="6"/>
  <c r="B41" i="6"/>
  <c r="C41" i="6" s="1"/>
  <c r="C40" i="6"/>
  <c r="B40" i="6"/>
  <c r="B39" i="6"/>
  <c r="C39" i="6" s="1"/>
  <c r="C38" i="6"/>
  <c r="B38" i="6"/>
  <c r="B37" i="6"/>
  <c r="B46" i="6" s="1"/>
  <c r="C36" i="6"/>
  <c r="B36" i="6"/>
  <c r="B14" i="6"/>
  <c r="C14" i="6" s="1"/>
  <c r="B13" i="6"/>
  <c r="C13" i="6" s="1"/>
  <c r="B12" i="6"/>
  <c r="C12" i="6" s="1"/>
  <c r="B11" i="6"/>
  <c r="C11" i="6" s="1"/>
  <c r="B10" i="6"/>
  <c r="C10" i="6" s="1"/>
  <c r="B9" i="6"/>
  <c r="C9" i="6" s="1"/>
  <c r="B8" i="6"/>
  <c r="C8" i="6" s="1"/>
  <c r="B7" i="6"/>
  <c r="C7" i="6" s="1"/>
  <c r="B6" i="6"/>
  <c r="C6" i="6" s="1"/>
  <c r="B5" i="6"/>
  <c r="C5" i="6" s="1"/>
  <c r="B4" i="6"/>
  <c r="C4" i="6" s="1"/>
  <c r="B3" i="6"/>
  <c r="C3" i="6" s="1"/>
  <c r="B120" i="5"/>
  <c r="C120" i="5" s="1"/>
  <c r="B119" i="5"/>
  <c r="C119" i="5" s="1"/>
  <c r="B118" i="5"/>
  <c r="C118" i="5" s="1"/>
  <c r="B117" i="5"/>
  <c r="C117" i="5" s="1"/>
  <c r="B116" i="5"/>
  <c r="C116" i="5" s="1"/>
  <c r="B115" i="5"/>
  <c r="C115" i="5" s="1"/>
  <c r="C114" i="5"/>
  <c r="B114" i="5"/>
  <c r="B113" i="5"/>
  <c r="B91" i="5"/>
  <c r="C91" i="5" s="1"/>
  <c r="B90" i="5"/>
  <c r="C90" i="5" s="1"/>
  <c r="B89" i="5"/>
  <c r="C89" i="5" s="1"/>
  <c r="B88" i="5"/>
  <c r="C88" i="5" s="1"/>
  <c r="B87" i="5"/>
  <c r="C87" i="5" s="1"/>
  <c r="B86" i="5"/>
  <c r="C86" i="5" s="1"/>
  <c r="B85" i="5"/>
  <c r="C85" i="5" s="1"/>
  <c r="B84" i="5"/>
  <c r="C84" i="5" s="1"/>
  <c r="B83" i="5"/>
  <c r="C83" i="5" s="1"/>
  <c r="B60" i="5"/>
  <c r="C60" i="5" s="1"/>
  <c r="B59" i="5"/>
  <c r="C59" i="5" s="1"/>
  <c r="B58" i="5"/>
  <c r="C58" i="5" s="1"/>
  <c r="B57" i="5"/>
  <c r="C57" i="5" s="1"/>
  <c r="B56" i="5"/>
  <c r="C56" i="5" s="1"/>
  <c r="B55" i="5"/>
  <c r="C55" i="5" s="1"/>
  <c r="B54" i="5"/>
  <c r="C54" i="5" s="1"/>
  <c r="B53" i="5"/>
  <c r="C53" i="5" s="1"/>
  <c r="C52" i="5"/>
  <c r="C31" i="5"/>
  <c r="B31" i="5"/>
  <c r="B30" i="5"/>
  <c r="C30" i="5" s="1"/>
  <c r="C29" i="5"/>
  <c r="B29" i="5"/>
  <c r="C28" i="5"/>
  <c r="B28" i="5"/>
  <c r="B32" i="5" s="1"/>
  <c r="C27" i="5"/>
  <c r="B27" i="5"/>
  <c r="C6" i="5"/>
  <c r="B6" i="5"/>
  <c r="C5" i="5"/>
  <c r="B5" i="5"/>
  <c r="C4" i="5"/>
  <c r="B4" i="5"/>
  <c r="B3" i="5"/>
  <c r="C3" i="5" s="1"/>
  <c r="C200" i="4"/>
  <c r="B200" i="4"/>
  <c r="C199" i="4"/>
  <c r="B199" i="4"/>
  <c r="B198" i="4"/>
  <c r="C198" i="4" s="1"/>
  <c r="C197" i="4"/>
  <c r="B197" i="4"/>
  <c r="C196" i="4"/>
  <c r="B196" i="4"/>
  <c r="B195" i="4" s="1"/>
  <c r="B201" i="4" s="1"/>
  <c r="D187" i="4"/>
  <c r="B187" i="4"/>
  <c r="D186" i="4"/>
  <c r="B186" i="4"/>
  <c r="B185" i="4"/>
  <c r="B184" i="4"/>
  <c r="D184" i="4" s="1"/>
  <c r="D183" i="4"/>
  <c r="B183" i="4"/>
  <c r="C161" i="4"/>
  <c r="B161" i="4"/>
  <c r="B160" i="4"/>
  <c r="C160" i="4" s="1"/>
  <c r="C159" i="4"/>
  <c r="B159" i="4"/>
  <c r="C158" i="4"/>
  <c r="B158" i="4"/>
  <c r="B162" i="4" s="1"/>
  <c r="B157" i="4"/>
  <c r="C157" i="4" s="1"/>
  <c r="B156" i="4"/>
  <c r="C156" i="4" s="1"/>
  <c r="G125" i="4"/>
  <c r="F125" i="4"/>
  <c r="E125" i="4"/>
  <c r="D125" i="4"/>
  <c r="C125" i="4"/>
  <c r="B125" i="4"/>
  <c r="G124" i="4"/>
  <c r="F124" i="4"/>
  <c r="E124" i="4"/>
  <c r="D124" i="4"/>
  <c r="C124" i="4"/>
  <c r="B124" i="4"/>
  <c r="G123" i="4"/>
  <c r="F123" i="4"/>
  <c r="E123" i="4"/>
  <c r="D123" i="4"/>
  <c r="C123" i="4"/>
  <c r="B123" i="4"/>
  <c r="G122" i="4"/>
  <c r="F122" i="4"/>
  <c r="E122" i="4"/>
  <c r="D122" i="4"/>
  <c r="C122" i="4"/>
  <c r="B122" i="4"/>
  <c r="G121" i="4"/>
  <c r="F121" i="4"/>
  <c r="E121" i="4"/>
  <c r="D121" i="4"/>
  <c r="C121" i="4"/>
  <c r="B121" i="4"/>
  <c r="G120" i="4"/>
  <c r="F120" i="4"/>
  <c r="E120" i="4"/>
  <c r="D120" i="4"/>
  <c r="C120" i="4"/>
  <c r="B120" i="4"/>
  <c r="G119" i="4"/>
  <c r="F119" i="4"/>
  <c r="E119" i="4"/>
  <c r="D119" i="4"/>
  <c r="C119" i="4"/>
  <c r="B119" i="4"/>
  <c r="C96" i="4"/>
  <c r="B96" i="4"/>
  <c r="C95" i="4"/>
  <c r="B95" i="4"/>
  <c r="B94" i="4"/>
  <c r="C94" i="4" s="1"/>
  <c r="C93" i="4"/>
  <c r="B93" i="4"/>
  <c r="B92" i="4"/>
  <c r="C92" i="4" s="1"/>
  <c r="C91" i="4"/>
  <c r="B91" i="4"/>
  <c r="B90" i="4"/>
  <c r="C90" i="4" s="1"/>
  <c r="C89" i="4"/>
  <c r="B89" i="4"/>
  <c r="B67" i="4"/>
  <c r="C67" i="4" s="1"/>
  <c r="B66" i="4"/>
  <c r="C66" i="4" s="1"/>
  <c r="B65" i="4"/>
  <c r="C65" i="4" s="1"/>
  <c r="B64" i="4"/>
  <c r="C64" i="4" s="1"/>
  <c r="B63" i="4"/>
  <c r="C63" i="4" s="1"/>
  <c r="B62" i="4"/>
  <c r="C62" i="4" s="1"/>
  <c r="C61" i="4"/>
  <c r="D38" i="4"/>
  <c r="B38" i="4"/>
  <c r="C38" i="4" s="1"/>
  <c r="D37" i="4"/>
  <c r="B37" i="4"/>
  <c r="C37" i="4" s="1"/>
  <c r="D36" i="4"/>
  <c r="C36" i="4"/>
  <c r="B36" i="4"/>
  <c r="D35" i="4"/>
  <c r="B35" i="4"/>
  <c r="C35" i="4" s="1"/>
  <c r="D34" i="4"/>
  <c r="B34" i="4"/>
  <c r="C34" i="4" s="1"/>
  <c r="D33" i="4"/>
  <c r="B33" i="4"/>
  <c r="C33" i="4" s="1"/>
  <c r="D32" i="4"/>
  <c r="C32" i="4"/>
  <c r="B32" i="4"/>
  <c r="D31" i="4"/>
  <c r="B31" i="4"/>
  <c r="C31" i="4" s="1"/>
  <c r="B30" i="4"/>
  <c r="C30" i="4" s="1"/>
  <c r="C29" i="4"/>
  <c r="B6" i="4"/>
  <c r="B5" i="4"/>
  <c r="B4" i="4"/>
  <c r="B3" i="4"/>
  <c r="I144" i="3"/>
  <c r="H144" i="3"/>
  <c r="G144" i="3"/>
  <c r="F144" i="3"/>
  <c r="E144" i="3"/>
  <c r="D144" i="3"/>
  <c r="C144" i="3"/>
  <c r="B144" i="3"/>
  <c r="I143" i="3"/>
  <c r="H143" i="3"/>
  <c r="G143" i="3"/>
  <c r="F143" i="3"/>
  <c r="E143" i="3"/>
  <c r="D143" i="3"/>
  <c r="C143" i="3"/>
  <c r="B143" i="3"/>
  <c r="I142" i="3"/>
  <c r="H142" i="3"/>
  <c r="G142" i="3"/>
  <c r="F142" i="3"/>
  <c r="E142" i="3"/>
  <c r="D142" i="3"/>
  <c r="C142" i="3"/>
  <c r="B142" i="3"/>
  <c r="I141" i="3"/>
  <c r="H141" i="3"/>
  <c r="G141" i="3"/>
  <c r="F141" i="3"/>
  <c r="E141" i="3"/>
  <c r="D141" i="3"/>
  <c r="C141" i="3"/>
  <c r="B141" i="3"/>
  <c r="I140" i="3"/>
  <c r="H140" i="3"/>
  <c r="G140" i="3"/>
  <c r="F140" i="3"/>
  <c r="E140" i="3"/>
  <c r="D140" i="3"/>
  <c r="C140" i="3"/>
  <c r="B140" i="3"/>
  <c r="I139" i="3"/>
  <c r="H139" i="3"/>
  <c r="G139" i="3"/>
  <c r="F139" i="3"/>
  <c r="E139" i="3"/>
  <c r="D139" i="3"/>
  <c r="C139" i="3"/>
  <c r="B139" i="3"/>
  <c r="I138" i="3"/>
  <c r="H138" i="3"/>
  <c r="G138" i="3"/>
  <c r="F138" i="3"/>
  <c r="E138" i="3"/>
  <c r="D138" i="3"/>
  <c r="C138" i="3"/>
  <c r="B138" i="3"/>
  <c r="I137" i="3"/>
  <c r="H137" i="3"/>
  <c r="G137" i="3"/>
  <c r="F137" i="3"/>
  <c r="E137" i="3"/>
  <c r="D137" i="3"/>
  <c r="C137" i="3"/>
  <c r="B137" i="3"/>
  <c r="B114" i="3"/>
  <c r="C114" i="3" s="1"/>
  <c r="B113" i="3"/>
  <c r="C113" i="3" s="1"/>
  <c r="B112" i="3"/>
  <c r="C112" i="3" s="1"/>
  <c r="B111" i="3"/>
  <c r="C111" i="3" s="1"/>
  <c r="B110" i="3"/>
  <c r="C110" i="3" s="1"/>
  <c r="B109" i="3"/>
  <c r="C109" i="3" s="1"/>
  <c r="B108" i="3"/>
  <c r="C108" i="3" s="1"/>
  <c r="B107" i="3"/>
  <c r="C107" i="3" s="1"/>
  <c r="B67" i="3"/>
  <c r="B66" i="3"/>
  <c r="B65" i="3"/>
  <c r="B64" i="3"/>
  <c r="B63" i="3"/>
  <c r="B62" i="3"/>
  <c r="B40" i="3"/>
  <c r="B39" i="3"/>
  <c r="J8" i="3"/>
  <c r="I8" i="3"/>
  <c r="H8" i="3"/>
  <c r="G8" i="3"/>
  <c r="F8" i="3"/>
  <c r="E8" i="3"/>
  <c r="D8" i="3"/>
  <c r="C8" i="3"/>
  <c r="B8" i="3"/>
  <c r="J7" i="3"/>
  <c r="I7" i="3"/>
  <c r="H7" i="3"/>
  <c r="G7" i="3"/>
  <c r="F7" i="3"/>
  <c r="E7" i="3"/>
  <c r="D7" i="3"/>
  <c r="C7" i="3"/>
  <c r="B7" i="3"/>
  <c r="J6" i="3"/>
  <c r="I6" i="3"/>
  <c r="H6" i="3"/>
  <c r="G6" i="3"/>
  <c r="F6" i="3"/>
  <c r="E6" i="3"/>
  <c r="D6" i="3"/>
  <c r="C6" i="3"/>
  <c r="B6" i="3"/>
  <c r="J5" i="3"/>
  <c r="I5" i="3"/>
  <c r="H5" i="3"/>
  <c r="G5" i="3"/>
  <c r="F5" i="3"/>
  <c r="E5" i="3"/>
  <c r="D5" i="3"/>
  <c r="C5" i="3"/>
  <c r="B5" i="3"/>
  <c r="J4" i="3"/>
  <c r="I4" i="3"/>
  <c r="H4" i="3"/>
  <c r="G4" i="3"/>
  <c r="F4" i="3"/>
  <c r="E4" i="3"/>
  <c r="D4" i="3"/>
  <c r="C4" i="3"/>
  <c r="B4" i="3"/>
  <c r="J3" i="3"/>
  <c r="I3" i="3"/>
  <c r="H3" i="3"/>
  <c r="G3" i="3"/>
  <c r="F3" i="3"/>
  <c r="E3" i="3"/>
  <c r="D3" i="3"/>
  <c r="C3" i="3"/>
  <c r="B3" i="3"/>
  <c r="C63" i="3" l="1"/>
  <c r="B40" i="7"/>
  <c r="C62" i="7"/>
  <c r="C38" i="7"/>
  <c r="H13" i="3"/>
  <c r="G9" i="3"/>
  <c r="F11" i="3"/>
  <c r="E12" i="3"/>
  <c r="D13" i="3"/>
  <c r="C14" i="3"/>
  <c r="C66" i="3"/>
  <c r="H15" i="3"/>
  <c r="B115" i="3"/>
  <c r="H9" i="3"/>
  <c r="H11" i="3"/>
  <c r="H10" i="3"/>
  <c r="B15" i="3"/>
  <c r="I9" i="3"/>
  <c r="H12" i="3"/>
  <c r="E11" i="3"/>
  <c r="D12" i="3"/>
  <c r="C13" i="3"/>
  <c r="B14" i="3"/>
  <c r="J14" i="3"/>
  <c r="I15" i="3"/>
  <c r="E74" i="6"/>
  <c r="C69" i="6"/>
  <c r="B121" i="5"/>
  <c r="C113" i="5"/>
  <c r="H121" i="4"/>
  <c r="E134" i="4" s="1"/>
  <c r="C142" i="6"/>
  <c r="C139" i="6"/>
  <c r="C70" i="7"/>
  <c r="B41" i="3"/>
  <c r="C41" i="3" s="1"/>
  <c r="C72" i="6"/>
  <c r="H123" i="4"/>
  <c r="H131" i="4" s="1"/>
  <c r="C7" i="5"/>
  <c r="C32" i="5"/>
  <c r="G69" i="6"/>
  <c r="E72" i="6"/>
  <c r="B75" i="6"/>
  <c r="D128" i="6"/>
  <c r="C140" i="6"/>
  <c r="C64" i="7"/>
  <c r="C72" i="7"/>
  <c r="B11" i="3"/>
  <c r="E13" i="3"/>
  <c r="J15" i="3"/>
  <c r="B8" i="4"/>
  <c r="D75" i="6"/>
  <c r="G74" i="6"/>
  <c r="C63" i="7"/>
  <c r="C71" i="7"/>
  <c r="J140" i="3"/>
  <c r="J149" i="3" s="1"/>
  <c r="C61" i="5"/>
  <c r="B61" i="5"/>
  <c r="C70" i="6"/>
  <c r="G72" i="6"/>
  <c r="F75" i="6"/>
  <c r="D124" i="6"/>
  <c r="B129" i="6"/>
  <c r="C129" i="6" s="1"/>
  <c r="H155" i="6"/>
  <c r="C37" i="7"/>
  <c r="C65" i="7"/>
  <c r="C73" i="7"/>
  <c r="H120" i="4"/>
  <c r="H132" i="4" s="1"/>
  <c r="H119" i="4"/>
  <c r="H133" i="4" s="1"/>
  <c r="I10" i="3"/>
  <c r="G12" i="3"/>
  <c r="F14" i="3"/>
  <c r="E15" i="3"/>
  <c r="G14" i="3"/>
  <c r="J143" i="3"/>
  <c r="E151" i="3" s="1"/>
  <c r="J144" i="3"/>
  <c r="J147" i="3" s="1"/>
  <c r="B39" i="4"/>
  <c r="H122" i="4"/>
  <c r="H129" i="4" s="1"/>
  <c r="H125" i="4"/>
  <c r="H128" i="4" s="1"/>
  <c r="C187" i="4"/>
  <c r="E70" i="6"/>
  <c r="C73" i="6"/>
  <c r="C75" i="6" s="1"/>
  <c r="C97" i="6"/>
  <c r="B96" i="6"/>
  <c r="C66" i="7"/>
  <c r="C74" i="7"/>
  <c r="F13" i="3"/>
  <c r="F10" i="3"/>
  <c r="F9" i="3"/>
  <c r="H124" i="4"/>
  <c r="H130" i="4" s="1"/>
  <c r="B10" i="3"/>
  <c r="B9" i="3"/>
  <c r="J10" i="3"/>
  <c r="J9" i="3"/>
  <c r="J13" i="3"/>
  <c r="G13" i="3"/>
  <c r="C9" i="3"/>
  <c r="C10" i="3"/>
  <c r="F12" i="3"/>
  <c r="B188" i="4"/>
  <c r="C188" i="4" s="1"/>
  <c r="B92" i="5"/>
  <c r="G70" i="6"/>
  <c r="E73" i="6"/>
  <c r="C39" i="7"/>
  <c r="C67" i="7"/>
  <c r="C75" i="7"/>
  <c r="C185" i="4"/>
  <c r="D185" i="4"/>
  <c r="D9" i="3"/>
  <c r="G11" i="3"/>
  <c r="C65" i="3"/>
  <c r="J137" i="3"/>
  <c r="J154" i="3" s="1"/>
  <c r="J11" i="3"/>
  <c r="D14" i="3"/>
  <c r="I11" i="3"/>
  <c r="B68" i="3"/>
  <c r="C62" i="3"/>
  <c r="C64" i="3"/>
  <c r="C67" i="3"/>
  <c r="D10" i="3"/>
  <c r="C11" i="3"/>
  <c r="B12" i="3"/>
  <c r="J12" i="3"/>
  <c r="I13" i="3"/>
  <c r="H14" i="3"/>
  <c r="G15" i="3"/>
  <c r="G10" i="3"/>
  <c r="I12" i="3"/>
  <c r="C15" i="3"/>
  <c r="D189" i="4"/>
  <c r="D190" i="4" s="1"/>
  <c r="C71" i="6"/>
  <c r="G73" i="6"/>
  <c r="D138" i="6"/>
  <c r="D143" i="6" s="1"/>
  <c r="D144" i="6" s="1"/>
  <c r="C138" i="6"/>
  <c r="C68" i="7"/>
  <c r="C76" i="7"/>
  <c r="E9" i="3"/>
  <c r="D11" i="3"/>
  <c r="C12" i="3"/>
  <c r="B13" i="3"/>
  <c r="F15" i="3"/>
  <c r="C195" i="4"/>
  <c r="C201" i="4" s="1"/>
  <c r="E71" i="6"/>
  <c r="C74" i="6"/>
  <c r="B78" i="7"/>
  <c r="C69" i="7"/>
  <c r="C77" i="7"/>
  <c r="E10" i="3"/>
  <c r="I14" i="3"/>
  <c r="J142" i="3"/>
  <c r="H148" i="3" s="1"/>
  <c r="C5" i="4"/>
  <c r="B68" i="4"/>
  <c r="B15" i="6"/>
  <c r="C137" i="6"/>
  <c r="B143" i="6"/>
  <c r="B97" i="4"/>
  <c r="C183" i="4"/>
  <c r="B189" i="4"/>
  <c r="E69" i="6"/>
  <c r="B7" i="5"/>
  <c r="B13" i="7"/>
  <c r="B7" i="4"/>
  <c r="E14" i="3"/>
  <c r="D15" i="3"/>
  <c r="J138" i="3"/>
  <c r="J153" i="3" s="1"/>
  <c r="C184" i="4"/>
  <c r="C37" i="6"/>
  <c r="C127" i="6"/>
  <c r="C141" i="6"/>
  <c r="J139" i="3"/>
  <c r="J152" i="3" s="1"/>
  <c r="C61" i="7"/>
  <c r="J141" i="3"/>
  <c r="J150" i="3" s="1"/>
  <c r="B42" i="3" l="1"/>
  <c r="C40" i="3"/>
  <c r="C39" i="3"/>
  <c r="E75" i="6"/>
  <c r="E130" i="4"/>
  <c r="C134" i="4"/>
  <c r="B134" i="4"/>
  <c r="D134" i="4"/>
  <c r="B132" i="4"/>
  <c r="H134" i="4"/>
  <c r="G134" i="4"/>
  <c r="C129" i="4"/>
  <c r="F134" i="4"/>
  <c r="D129" i="4"/>
  <c r="E132" i="4"/>
  <c r="D128" i="4"/>
  <c r="E128" i="4"/>
  <c r="F129" i="4"/>
  <c r="F128" i="4"/>
  <c r="E129" i="4"/>
  <c r="G131" i="4"/>
  <c r="G128" i="4"/>
  <c r="B129" i="4"/>
  <c r="B130" i="4"/>
  <c r="F130" i="4"/>
  <c r="G130" i="4"/>
  <c r="C154" i="3"/>
  <c r="C149" i="3"/>
  <c r="F152" i="3"/>
  <c r="D152" i="3"/>
  <c r="G151" i="3"/>
  <c r="D147" i="3"/>
  <c r="C151" i="3"/>
  <c r="G153" i="3"/>
  <c r="D151" i="3"/>
  <c r="F151" i="3"/>
  <c r="I148" i="3"/>
  <c r="F154" i="3"/>
  <c r="H153" i="3"/>
  <c r="E154" i="3"/>
  <c r="H147" i="3"/>
  <c r="E153" i="3"/>
  <c r="I147" i="3"/>
  <c r="G154" i="3"/>
  <c r="H151" i="3"/>
  <c r="E148" i="3"/>
  <c r="C153" i="3"/>
  <c r="B154" i="3"/>
  <c r="B157" i="3" s="1"/>
  <c r="B147" i="3"/>
  <c r="B164" i="3" s="1"/>
  <c r="C68" i="3"/>
  <c r="C150" i="3"/>
  <c r="E150" i="3"/>
  <c r="C40" i="7"/>
  <c r="B149" i="3"/>
  <c r="H152" i="3"/>
  <c r="D130" i="4"/>
  <c r="G133" i="4"/>
  <c r="C126" i="6"/>
  <c r="F149" i="3"/>
  <c r="B128" i="4"/>
  <c r="D149" i="3"/>
  <c r="H149" i="3"/>
  <c r="C125" i="6"/>
  <c r="G147" i="3"/>
  <c r="B152" i="3"/>
  <c r="H154" i="3"/>
  <c r="C128" i="6"/>
  <c r="B131" i="4"/>
  <c r="I152" i="3"/>
  <c r="I150" i="3"/>
  <c r="F133" i="4"/>
  <c r="J148" i="3"/>
  <c r="G148" i="3"/>
  <c r="F148" i="3"/>
  <c r="D153" i="3"/>
  <c r="E147" i="3"/>
  <c r="D131" i="4"/>
  <c r="J151" i="3"/>
  <c r="I151" i="3"/>
  <c r="C132" i="4"/>
  <c r="C124" i="6"/>
  <c r="C130" i="6" s="1"/>
  <c r="E131" i="4"/>
  <c r="C131" i="4"/>
  <c r="D154" i="3"/>
  <c r="E149" i="3"/>
  <c r="C78" i="7"/>
  <c r="C152" i="3"/>
  <c r="C7" i="4"/>
  <c r="C6" i="4"/>
  <c r="C4" i="4"/>
  <c r="C143" i="6"/>
  <c r="G149" i="3"/>
  <c r="C128" i="4"/>
  <c r="D148" i="3"/>
  <c r="F153" i="3"/>
  <c r="C147" i="3"/>
  <c r="B148" i="3"/>
  <c r="G129" i="4"/>
  <c r="B130" i="6"/>
  <c r="D133" i="4"/>
  <c r="G75" i="6"/>
  <c r="C133" i="4"/>
  <c r="C186" i="4"/>
  <c r="C189" i="4" s="1"/>
  <c r="D150" i="3"/>
  <c r="B133" i="4"/>
  <c r="B150" i="3"/>
  <c r="B153" i="3"/>
  <c r="F150" i="3"/>
  <c r="C3" i="4"/>
  <c r="E133" i="4"/>
  <c r="C148" i="3"/>
  <c r="F131" i="4"/>
  <c r="E152" i="3"/>
  <c r="F147" i="3"/>
  <c r="B151" i="3"/>
  <c r="C130" i="4"/>
  <c r="C96" i="6"/>
  <c r="C104" i="6" s="1"/>
  <c r="B104" i="6"/>
  <c r="G132" i="4"/>
  <c r="H150" i="3"/>
  <c r="D132" i="4"/>
  <c r="F132" i="4"/>
  <c r="D130" i="6"/>
  <c r="D131" i="6" s="1"/>
  <c r="I149" i="3"/>
  <c r="G152" i="3"/>
  <c r="I154" i="3"/>
  <c r="G150" i="3"/>
  <c r="I153" i="3"/>
  <c r="C42" i="3" l="1"/>
  <c r="I134" i="4"/>
  <c r="I129" i="4"/>
  <c r="I130" i="4"/>
  <c r="I132" i="4"/>
  <c r="I128" i="4"/>
  <c r="I133" i="4"/>
  <c r="C157" i="3"/>
  <c r="D157" i="3" s="1"/>
  <c r="E157" i="3" s="1"/>
  <c r="F157" i="3" s="1"/>
  <c r="G157" i="3" s="1"/>
  <c r="H157" i="3" s="1"/>
  <c r="I157" i="3" s="1"/>
  <c r="K154" i="3"/>
  <c r="K147" i="3"/>
  <c r="B161" i="3"/>
  <c r="C161" i="3" s="1"/>
  <c r="D161" i="3" s="1"/>
  <c r="E161" i="3" s="1"/>
  <c r="F161" i="3" s="1"/>
  <c r="G161" i="3" s="1"/>
  <c r="H161" i="3" s="1"/>
  <c r="I161" i="3" s="1"/>
  <c r="K150" i="3"/>
  <c r="I131" i="4"/>
  <c r="B162" i="3"/>
  <c r="C162" i="3" s="1"/>
  <c r="D162" i="3" s="1"/>
  <c r="E162" i="3" s="1"/>
  <c r="F162" i="3" s="1"/>
  <c r="G162" i="3" s="1"/>
  <c r="H162" i="3" s="1"/>
  <c r="I162" i="3" s="1"/>
  <c r="K149" i="3"/>
  <c r="B163" i="3"/>
  <c r="C163" i="3" s="1"/>
  <c r="D163" i="3" s="1"/>
  <c r="E163" i="3" s="1"/>
  <c r="F163" i="3" s="1"/>
  <c r="G163" i="3" s="1"/>
  <c r="H163" i="3" s="1"/>
  <c r="I163" i="3" s="1"/>
  <c r="K148" i="3"/>
  <c r="C8" i="4"/>
  <c r="B158" i="3"/>
  <c r="C158" i="3" s="1"/>
  <c r="D158" i="3" s="1"/>
  <c r="E158" i="3" s="1"/>
  <c r="F158" i="3" s="1"/>
  <c r="G158" i="3" s="1"/>
  <c r="H158" i="3" s="1"/>
  <c r="I158" i="3" s="1"/>
  <c r="K153" i="3"/>
  <c r="B159" i="3"/>
  <c r="C159" i="3" s="1"/>
  <c r="D159" i="3" s="1"/>
  <c r="E159" i="3" s="1"/>
  <c r="F159" i="3" s="1"/>
  <c r="G159" i="3" s="1"/>
  <c r="H159" i="3" s="1"/>
  <c r="I159" i="3" s="1"/>
  <c r="K152" i="3"/>
  <c r="C164" i="3"/>
  <c r="D164" i="3" s="1"/>
  <c r="E164" i="3" s="1"/>
  <c r="F164" i="3" s="1"/>
  <c r="G164" i="3" s="1"/>
  <c r="H164" i="3" s="1"/>
  <c r="I164" i="3" s="1"/>
  <c r="K151" i="3"/>
  <c r="B160" i="3"/>
  <c r="C160" i="3" s="1"/>
  <c r="D160" i="3" s="1"/>
  <c r="E160" i="3" s="1"/>
  <c r="F160" i="3" s="1"/>
  <c r="G160" i="3" s="1"/>
  <c r="H160" i="3" s="1"/>
  <c r="I160" i="3" s="1"/>
</calcChain>
</file>

<file path=xl/sharedStrings.xml><?xml version="1.0" encoding="utf-8"?>
<sst xmlns="http://schemas.openxmlformats.org/spreadsheetml/2006/main" count="11948" uniqueCount="843">
  <si>
    <t>Fragencode</t>
  </si>
  <si>
    <t>Frage</t>
  </si>
  <si>
    <t>Fragentyp</t>
  </si>
  <si>
    <t>Antwortcodes</t>
  </si>
  <si>
    <t>GQ01</t>
  </si>
  <si>
    <t>In welcher Einrichtung an der Hochschule sind Sie beschäftigt?</t>
  </si>
  <si>
    <t>Multiple Choice</t>
  </si>
  <si>
    <t>DQ01</t>
  </si>
  <si>
    <t xml:space="preserve">Welche Arten von FDM-Diensten werden an Ihrer Einrichtung angeboten? Es gibt Angebote zur ... </t>
  </si>
  <si>
    <t>Array</t>
  </si>
  <si>
    <t>DQ02</t>
  </si>
  <si>
    <t>Bieten externe Partner FDM-Dienstleistungen an Ihrer Hochschule an?</t>
  </si>
  <si>
    <t>DQ03</t>
  </si>
  <si>
    <t xml:space="preserve">Welche externen Partner gibt es bzw. wie sind diese organisiert? </t>
  </si>
  <si>
    <t>Multiple Choice &amp; Comment</t>
  </si>
  <si>
    <t>DQ04</t>
  </si>
  <si>
    <t xml:space="preserve">Welche FDM-Dienste werden extern angeboten? </t>
  </si>
  <si>
    <t>Comment</t>
  </si>
  <si>
    <t>DQ05</t>
  </si>
  <si>
    <t xml:space="preserve">Welche Informationsmaterialien stehen den Forschenden und Mitarbeitenden zu den FDM-Diensten zur Verfügung? </t>
  </si>
  <si>
    <t>DQ06</t>
  </si>
  <si>
    <t xml:space="preserve">Warum werden FDM-Dienste nicht angeboten? </t>
  </si>
  <si>
    <t>DQ07</t>
  </si>
  <si>
    <t>Optional: Welche weiteren Gründe sehen Sie für fehlende FDM-Dienste?</t>
  </si>
  <si>
    <t>EQ01</t>
  </si>
  <si>
    <t>Seit wann werden an Ihrer Hochschule FDM-Dienste angeboten?</t>
  </si>
  <si>
    <t>EQ02</t>
  </si>
  <si>
    <t xml:space="preserve">Welche Einrichtung(en) innerhalb Ihrer Hochschule bieten FDM-Dienstleistungen an? </t>
  </si>
  <si>
    <t>EQ03</t>
  </si>
  <si>
    <t xml:space="preserve">Wie werden FDM-Veranstaltungen an Ihrer Hochschule geplant? </t>
  </si>
  <si>
    <t>EQ04</t>
  </si>
  <si>
    <t xml:space="preserve">Welche Arten der Kooperationen zwischen den FDM-dienstanbietenden Einrichtungen innerhalb Ihrer Hochschule gibt es? </t>
  </si>
  <si>
    <t>EQ05</t>
  </si>
  <si>
    <t xml:space="preserve">Wovon ist die strategische Entscheidung der anzubietenden Dienstleistungen abhängig? </t>
  </si>
  <si>
    <t>EQ06</t>
  </si>
  <si>
    <t xml:space="preserve">Welche externen Bestimmungen hatten einen Einfluss auf angebotene FDM-Dienstleistungen Ihrer Einrichtung? </t>
  </si>
  <si>
    <t>EQ07</t>
  </si>
  <si>
    <t xml:space="preserve">Welchen Einfluss auf strategische Entscheidungen hat bzw. erwarten Sie von einer Richtlinie oder Policy Ihrer Institution? </t>
  </si>
  <si>
    <t>EQ08</t>
  </si>
  <si>
    <t xml:space="preserve">Gibt es an Ihrer Hochschule eine eigene, institutionelle Richtlinie oder Policy zum Forschungsdatenmanagement? </t>
  </si>
  <si>
    <t>BQ01</t>
  </si>
  <si>
    <t xml:space="preserve">Werden FDM-Angebote Ihrer Hochschule evaluiert? </t>
  </si>
  <si>
    <t>BQ02</t>
  </si>
  <si>
    <t xml:space="preserve">Wann werden FDM-Angebote evaluiert? </t>
  </si>
  <si>
    <t>BQ03</t>
  </si>
  <si>
    <t xml:space="preserve">Durch wen werden die FDM-Angebote evaluiert? </t>
  </si>
  <si>
    <t>BQ04</t>
  </si>
  <si>
    <t xml:space="preserve">Wie werden die FDM-Dienstleistungen Ihrer Hochschule bewertet? </t>
  </si>
  <si>
    <t>BQ05</t>
  </si>
  <si>
    <t xml:space="preserve">Wie werden Angehörige der dienstleistenden Einrichtung(en) professionell für das Forschungsdatenmanagement geschult? </t>
  </si>
  <si>
    <t>AQ01</t>
  </si>
  <si>
    <t xml:space="preserve">Für wen sind die angebotenen FDM-Dienste verfügbar? </t>
  </si>
  <si>
    <t>AQ02</t>
  </si>
  <si>
    <t xml:space="preserve">Wie werden die FDM-Dienste beworben und kommuniziert? </t>
  </si>
  <si>
    <t>AQ03</t>
  </si>
  <si>
    <t>Welche Möglichkeiten der Kommunikation zwischen Nutzenden und Mitarbeitenden der Einrichtungen werden hauptsächlich genutzt?</t>
  </si>
  <si>
    <t>AQ04</t>
  </si>
  <si>
    <t xml:space="preserve">Werden Anfragen zu FDM-Diensten systematisch erfasst und bearbeitet? </t>
  </si>
  <si>
    <t>AQ05</t>
  </si>
  <si>
    <t xml:space="preserve">Wie hoch schätzen Sie den Einfluss der Anfragen auf die Gestaltung der FDM-Dienste? </t>
  </si>
  <si>
    <t>AQ06</t>
  </si>
  <si>
    <t xml:space="preserve">Wie hoch schätzen Sie den Einfluss der Anfragen auf die strategische Ausrichtung des Forschungsdatenmanagements? </t>
  </si>
  <si>
    <t>GQ02</t>
  </si>
  <si>
    <t xml:space="preserve">In welchem Land sind Sie beschäftigt? </t>
  </si>
  <si>
    <t>GQ03</t>
  </si>
  <si>
    <t>In welchem Bundesland befindet sich die Hochschule, an der Sie beschäftigt sind?</t>
  </si>
  <si>
    <t>GQ04</t>
  </si>
  <si>
    <t xml:space="preserve">Haben Sie Anmerkungen oder Rückmeldungen, die Sie gerne teilen möchten? </t>
  </si>
  <si>
    <t>id</t>
  </si>
  <si>
    <t>lastpage</t>
  </si>
  <si>
    <t>seed</t>
  </si>
  <si>
    <t>GQ01[other]</t>
  </si>
  <si>
    <t>DQ01[DQ101]</t>
  </si>
  <si>
    <t>DQ01[DQ102]</t>
  </si>
  <si>
    <t>DQ01[DQ103]</t>
  </si>
  <si>
    <t>DQ01[DQ104]</t>
  </si>
  <si>
    <t>DQ01[DQ105]</t>
  </si>
  <si>
    <t>DQ01[DQ106]</t>
  </si>
  <si>
    <t>DQ01[DQ107]</t>
  </si>
  <si>
    <t>DQ01[DQ108]</t>
  </si>
  <si>
    <t>DQ01[DQ109]</t>
  </si>
  <si>
    <t>DQ03[DQ301]</t>
  </si>
  <si>
    <t>DQ03[DQ301comment]</t>
  </si>
  <si>
    <t>DQ03[DQ302]</t>
  </si>
  <si>
    <t>DQ03[DQ302comment]</t>
  </si>
  <si>
    <t>DQ03[DQ303]</t>
  </si>
  <si>
    <t>DQ03[DQ303comment]</t>
  </si>
  <si>
    <t>DQ03[DQ304]</t>
  </si>
  <si>
    <t>DQ03[DQ304comment]</t>
  </si>
  <si>
    <t>DQ03[DQ305]</t>
  </si>
  <si>
    <t>DQ03[DQ305comment]</t>
  </si>
  <si>
    <t>DQ03[DQ306]</t>
  </si>
  <si>
    <t>DQ03[DQ306comment]</t>
  </si>
  <si>
    <t>DQ05[other]</t>
  </si>
  <si>
    <t>EQ02[EQ201]</t>
  </si>
  <si>
    <t>EQ02[EQ202]</t>
  </si>
  <si>
    <t>EQ02[EQ203]</t>
  </si>
  <si>
    <t>EQ02[EQ204]</t>
  </si>
  <si>
    <t>EQ02[EQ205]</t>
  </si>
  <si>
    <t>EQ02[EQ206]</t>
  </si>
  <si>
    <t>EQ02[EQ207]</t>
  </si>
  <si>
    <t>EQ02[EQ208]</t>
  </si>
  <si>
    <t>EQ02[other]</t>
  </si>
  <si>
    <t>EQ03[other]</t>
  </si>
  <si>
    <t>EQ04[EQ301]</t>
  </si>
  <si>
    <t>EQ04[EQ302]</t>
  </si>
  <si>
    <t>EQ04[EQ303]</t>
  </si>
  <si>
    <t>EQ04[EQ304]</t>
  </si>
  <si>
    <t>EQ04[EQ305]</t>
  </si>
  <si>
    <t>EQ04[EQ306]</t>
  </si>
  <si>
    <t>EQ04[other]</t>
  </si>
  <si>
    <t>EQ06[other]</t>
  </si>
  <si>
    <t>BQ04[other]</t>
  </si>
  <si>
    <t>BQ05[other]</t>
  </si>
  <si>
    <t>AQ01[AQ101]</t>
  </si>
  <si>
    <t>AQ01[AQ102]</t>
  </si>
  <si>
    <t>AQ01[AQ103]</t>
  </si>
  <si>
    <t>AQ01[AQ104]</t>
  </si>
  <si>
    <t>AQ01[AQ105]</t>
  </si>
  <si>
    <t>AQ01[AQ106]</t>
  </si>
  <si>
    <t>AQ01[AQ107]</t>
  </si>
  <si>
    <t>AQ01[AQ108]</t>
  </si>
  <si>
    <t>AQ01[AQ109]</t>
  </si>
  <si>
    <t>AQ01[AQ110]</t>
  </si>
  <si>
    <t>AQ01[AQ111]</t>
  </si>
  <si>
    <t>AQ01[AQ111comment]</t>
  </si>
  <si>
    <t>AQ02[AQ201]</t>
  </si>
  <si>
    <t>AQ02[AQ202]</t>
  </si>
  <si>
    <t>AQ02[AQ203]</t>
  </si>
  <si>
    <t>AQ02[AQ204]</t>
  </si>
  <si>
    <t>AQ02[AQ205]</t>
  </si>
  <si>
    <t>AQ02[AQ206]</t>
  </si>
  <si>
    <t>AQ02[AQ207]</t>
  </si>
  <si>
    <t>AQ02[AQ208]</t>
  </si>
  <si>
    <t>AQ02[AQ209]</t>
  </si>
  <si>
    <t>AQ02[AQ209comment]</t>
  </si>
  <si>
    <t>Ja</t>
  </si>
  <si>
    <t>Nein</t>
  </si>
  <si>
    <t>Beratung oder Schulung</t>
  </si>
  <si>
    <t>Dienstangebot</t>
  </si>
  <si>
    <t>Noch nicht geplant</t>
  </si>
  <si>
    <t>In Planung</t>
  </si>
  <si>
    <t>N/A</t>
  </si>
  <si>
    <t>Projektpartner der Forschenden weltweit</t>
  </si>
  <si>
    <t>Baden-Württemberg</t>
  </si>
  <si>
    <t>Kommunikations- und Informationszentrum (Bibliothek, IT, Medien)</t>
  </si>
  <si>
    <t>Service-Owner</t>
  </si>
  <si>
    <t>Projektpartner</t>
  </si>
  <si>
    <t>Kein Angebot</t>
  </si>
  <si>
    <t>Experten bei Zertifizierungsprozessen</t>
  </si>
  <si>
    <t>Angehörige der Fakultät</t>
  </si>
  <si>
    <t>Nordrhein Westfalen</t>
  </si>
  <si>
    <t>Schleswig-Holstein</t>
  </si>
  <si>
    <t>ausgewählte Forschende</t>
  </si>
  <si>
    <t>Hamburg</t>
  </si>
  <si>
    <t>Zertifikatsausstellung bei Nachfrage</t>
  </si>
  <si>
    <t>Niedersachsen</t>
  </si>
  <si>
    <t>keine weiteren als die oben genannten Gründe;
wir haben uns aber in einem regionalen Netzwerk zusammen geschlossen, um am Know-How und perspektivisch am Service von Partneruniversitäten partizipieren zu können.</t>
  </si>
  <si>
    <t>Kontakt, Beteiligung an NFDI Konsortien und ERIC: DARIAH</t>
  </si>
  <si>
    <t>Diziplinäre Ausrichtung, FDM muss eine Balance zwischen fachspez. Beratung und generischen Angeboten finden. Aktuell sind wir nicht spezifisch genug - und gehen damit oft an den Bedürfnissen vorbei - Spezifik kostet aber Geld und Personal.</t>
  </si>
  <si>
    <t>Überregionale Konsortien wie NFDI und DARIAH, CLARIAH</t>
  </si>
  <si>
    <t>Im Partner-Netzwerk</t>
  </si>
  <si>
    <t>EOSC, ERICs</t>
  </si>
  <si>
    <t>Monitoring der Dienste und Webseiten</t>
  </si>
  <si>
    <t>durch Befragungsaktionen</t>
  </si>
  <si>
    <t>Selbst-Assessment</t>
  </si>
  <si>
    <t>Service Life Cycle</t>
  </si>
  <si>
    <t>Externe Gutachter bei Drittmittelanwerbung</t>
  </si>
  <si>
    <t>z.T. im Kontext des ERICs DARIAH auf europäischer Ebene, nur teilweise</t>
  </si>
  <si>
    <t>Bayern</t>
  </si>
  <si>
    <t>Unsere Fachhochschule vereint einerseits Richtungen wie Pflege, die eigene, fachspezifische FDM-Strukturen bereits kennen und anwenden, andererseits Fachbereiche wie Theater und Musik, für die FDM noch ein neues Thema ist.</t>
  </si>
  <si>
    <t>Lange Prozesse (meist beginnend mit einer Bedarfserhebung) mit Hinblick auf die Einigung auf bestimmte Dienste (z. B. welches ELN angeboten werden soll); vll. ist das Forschungsdatenreferat auch noch nicht so prominent, dass tatsächlich von Forschenden Bedarfe herangetragen werden</t>
  </si>
  <si>
    <t>Hessen</t>
  </si>
  <si>
    <t>Bereitstellung von Softwarediensten</t>
  </si>
  <si>
    <t>Rechenzentrumsalliance der Hochschulen v.a. für Cloud-Speicher und HPC</t>
  </si>
  <si>
    <t>Archivierungsinfrastruktur</t>
  </si>
  <si>
    <t>Publikationsplattformen</t>
  </si>
  <si>
    <t>spezielle Software-Dienstleistungen</t>
  </si>
  <si>
    <t>Software-Bereitstellung, Beratung, Schulung</t>
  </si>
  <si>
    <t>zentrale wissenschaftliche Einrichtungen</t>
  </si>
  <si>
    <t>Förderbedingungen der Nachhaltigkeit von Projektergebnissen</t>
  </si>
  <si>
    <t>Rheinland-Pfalz</t>
  </si>
  <si>
    <t>Fakultätsspezifische Angebote (primär Forschende, weniger Studierende)</t>
  </si>
  <si>
    <t xml:space="preserve">keine Dauerstellen, bisher nur (kleine) Stellenanteile bestehender Stellen; </t>
  </si>
  <si>
    <t>während der Workshops (Beobachtung) und danach (Umfrage)</t>
  </si>
  <si>
    <t>regelmäßige Treffen und Berichterstattung</t>
  </si>
  <si>
    <t>Thüringen</t>
  </si>
  <si>
    <t>Ein paar Fragen haben zu genaue/spezielle Antworten bzw. Abstufugen, als das man sie so beantworten könnte. Die Antworten müssten mehr aufgeteilt werden mit Folgeantworten, im Sinne: Wenn A zutrifft, gibt es Aa, Ab, Ac, ansonsten wenn B zutrifft, gibt es Ba, Bb, Bc...</t>
  </si>
  <si>
    <t>Brandenburg</t>
  </si>
  <si>
    <t>z.T. Forschende anderer Hochschulen (international/eduGAIN)</t>
  </si>
  <si>
    <t>z.Z. werden nur unsere Schulungen evaluiert</t>
  </si>
  <si>
    <t>durch Teilnahme am Verbundprojekt</t>
  </si>
  <si>
    <t>Es fehlt auf Seiten der Universität ein grundlegendes Commitment, das Management von Forschungsdaten als Element der Gedächtnisorganisation anzuerkennen. Auf Seiten den Forschenden wird in datengetriebenen Wissenschaftsfeldern FDM (oft in Eigenregie) praktiziert, die meisten Forschenden sehen dies als individuelle Aufgabe oder sehen sich selbst als solche, die das nicht betrifft.</t>
  </si>
  <si>
    <t>Interne Weiterbildung</t>
  </si>
  <si>
    <t>Schlechte organisationsübergreifende inneruniversitäre Kommunikation, keine klare Struktur hinsichtlich Strategie und Governance, fehlende Kompetenz an der Bibliothek</t>
  </si>
  <si>
    <t>Es wäre schön, wenn nicht jede Einrichtung alles mit Schulungen flutet, sondern es zentrale Angebote, am besten fachspezifischer Natur gibt. 
Des Weiteren ist gerade an vielen Bibliotheken wenig bis gar kein Wissen bzgl. Projekt- und damit auch FD-Management vorhanden (bis auf die üblichen Player). Deshalb müssten eigentlich Aktivitäten gebündelt werden. Die NFDI ist Ausdruck dieser Erkenntnis. An den Hochschulen ist das allerdings nicht angekommen. Viele Services sind redundant.</t>
  </si>
  <si>
    <t>Sachsen</t>
  </si>
  <si>
    <t>Thüringer Kompetenznetzwerk FDM</t>
  </si>
  <si>
    <t>Beratung, Schulung</t>
  </si>
  <si>
    <t>Teilnehmer*innen von Veranstaltungen</t>
  </si>
  <si>
    <t>Bedarfe der Forschenden</t>
  </si>
  <si>
    <t>Bremen</t>
  </si>
  <si>
    <t>Regionales Rechenzentrum</t>
  </si>
  <si>
    <t>Langzeitarchivierung</t>
  </si>
  <si>
    <t>Außeruniversitäres Forschungsinstitut, Bereich FDM</t>
  </si>
  <si>
    <t>Sukzessiver Aufbau, um Forschende nicht zu überfrachten</t>
  </si>
  <si>
    <t>Berlin</t>
  </si>
  <si>
    <t>FDM-Dienste sollten bundesweit oder auch landesweit zentral, z.B. in zentralen Fachrepositorien oder Fachteams organisiert sein. Es ist nicht nützlich, an jedem Standort eigene FDM-Strukturen aufzubauen. Es braucht eine gemeinsame Policy und Community.</t>
  </si>
  <si>
    <t>Organisationsstruktur innerhalb der Universität ist sehr heterogen mit unterschiedlichen Kompetenzen und Ressourcen; In der UB ist ein "Single point of contact" eingerichtet ist, der aber keine abteilungsübergreifenden Kompetenzen hat, und daher gibt es keine zentrale Schaltstelle, die die Kommunikation zwischen verschiedenen relevanten Dienstleistungseinrichtungen koordiniert (z.B. IT, Rechtsabteilung, Forschungsbüro etc.)</t>
  </si>
  <si>
    <t>Rechtsabteilung</t>
  </si>
  <si>
    <t>in Planung</t>
  </si>
  <si>
    <t>FDM-Policy</t>
  </si>
  <si>
    <t>Bei Bedarf Besuch von externen Weiterbildungsveranstaltungen</t>
  </si>
  <si>
    <t>Bei Veranstaltungen</t>
  </si>
  <si>
    <t>Zusammenarbeit in HeFDI-Landesinitiative</t>
  </si>
  <si>
    <t>Repositorium, RDMO</t>
  </si>
  <si>
    <t>Studium DDM</t>
  </si>
  <si>
    <t>eigenes Evaluierungsmodells</t>
  </si>
  <si>
    <t>Mecklenburg-Vorpommern</t>
  </si>
  <si>
    <t>E-Learning im Aufbau</t>
  </si>
  <si>
    <t>Bedarfe wurden erkannt und Strategien entwickelt, aber die Ressourcen reichen noch nicht aus bzw. geeignetes Personal zu finden gestaltet sich schwierig angesichts der hohen Nachfrage. Technische Stellen werden im öffentlichen Dienst nicht gut genug vergütet, um konkurrenzfähig zu sein.</t>
  </si>
  <si>
    <t>gemeinsames Zentrum der genannten Einrichtungen</t>
  </si>
  <si>
    <t>Mangelnde Bereitschaft anderer Fachkräfte, am Forschungsdatenmanagement mitzuwirken</t>
  </si>
  <si>
    <t>in Zusammenarbeit mit anderen Institutionen</t>
  </si>
  <si>
    <t>viele FDM-Services erst im Aufbau (FDM-Beratungsstelle vor ca. 1 Jahr gegründet)</t>
  </si>
  <si>
    <t xml:space="preserve">Die FDM-Beratungsstelle befindet sich an unserer Institution noch im Aufbau, deswegen ist es aktuell schwierig, konkrete Aussage über einige Punkte zu treffen, da sich Workflows noch nicht etabliert haben. </t>
  </si>
  <si>
    <t xml:space="preserve">Hochschulübergreifende Zusammenarbeit der Resaerch Allianz Ruhr </t>
  </si>
  <si>
    <t>Landesinitiative für Forschungsdatenmanagement - fdm.nrw</t>
  </si>
  <si>
    <t>[Bemerkung: ich bin mir nicht sicher, was Dienste hier meint: technische Infrastruktur (wie z.B. Tools) oder auch Informationsangebote (z.B. Schulungen)]
Hochschulübergreifende Schulungen</t>
  </si>
  <si>
    <t>Unklare Abstimmung von Stakeholdern am Standort über Zuständigkeiten (z.B. Bibliothek, Rechenzentrum, e-science-Support; Stellen zur Forschungsföderung); fachspezifische Bedarfe meist sehr speziell und damit nicht vollständig umsetzbar; mangelnde Bedarfsabfragen / mangelnde Kommunikation mit den Forschenden</t>
  </si>
  <si>
    <t>Bedarfe von SFBs bzw. INF-Projekten</t>
  </si>
  <si>
    <t>vertreten in einem Beirat der Servicestelle für FDM</t>
  </si>
  <si>
    <t>Hochschulleitung, vertreten in einem Beirat der Serciestelle für FDM</t>
  </si>
  <si>
    <t>Entwicklung eines eigenen Evaluationsmodells in Zusammenarbeit mit einem Zentrum für Hochschulqualitätsentwicklung</t>
  </si>
  <si>
    <t>Manche Fragen bzw. Antwortmöglichkeiten waren mir nicht auf Anhieb verständlich (z.B. bei den Fragen nach den externen Diensten oder nach dem Kommunikationswegen). Bei einigen Fragen waren keine Mehrfachantworten möglich (z.B. bei den Kommunikationswegen; das war etwas Schade, weil ggf. mehrere Kommunikationskanäle (z.B. direkte Ansprechpersonen und Supporthotlines) angeboten werden. Am Anfang war eine Matrix erwähnt, bei der Fortschritte eingetragen werden können. Diese habe ich nicht gesehen bzw. nicht verstanden, wie ich darauf zugreifen hätte können.</t>
  </si>
  <si>
    <t>im Fokus Forschende und Studierende geisteswissenschaftlicher Fakultäten</t>
  </si>
  <si>
    <t>SaxFDM - Landesinitiative, ScaDS.AI</t>
  </si>
  <si>
    <t>NFDI-Konsortien</t>
  </si>
  <si>
    <t>Repositorium, ELN-Dienst</t>
  </si>
  <si>
    <t>Dienste sind noch im Aufbau.</t>
  </si>
  <si>
    <t>Wir bekommen sehr viel Rückmeldung, dass bereits sehr viel Infomaterial im Netz vorhanden ist - aber die Forschenden sich  jemanden wünschen, der sie in einem persönlichen Gespräch an das Thema heranführt und ihnen eine grobe Richtung weisen kann.</t>
  </si>
  <si>
    <t>Uniweites FDM-Netzwerk</t>
  </si>
  <si>
    <t>Service Provider sind in einem uniweiten Netzwerk organisiert, Data Stewards werden an allen Departementen ausgebildet</t>
  </si>
  <si>
    <t>FDM-Kurse sind Teil des Graduierten-Programms</t>
  </si>
  <si>
    <t>Weekly des Netzwerks; bilateraler Austausch/Zusammenarbeit nach Bedarf</t>
  </si>
  <si>
    <t>Aufbau von Dienstleistungen/Netzwerk hat begonnen, als DMP-Einreichung bei Antragstellung bei Forschungsförderern verpflichtend wurde.</t>
  </si>
  <si>
    <t>Repositorien; Langzeitarchivierung;</t>
  </si>
  <si>
    <t>DINI Nestor UAG Schulungen/Fortbildungen, AG Forschungsdaten DMP RDMO</t>
  </si>
  <si>
    <t>offen, wenn Kapazitäten verfügbar</t>
  </si>
  <si>
    <t>unklare Zuständigkeit, fehlende Priorisierung der Leitungsebene (nicht gleichzusetzen mit fehlender Zustimmung)</t>
  </si>
  <si>
    <t>Außeruniversitäre Forschungsorganisationen (ZB MED)</t>
  </si>
  <si>
    <t>Fachspezifische Schulungsangebote, Fachrepositorien</t>
  </si>
  <si>
    <t>Checklisten, Newsfeed</t>
  </si>
  <si>
    <t>Abstimmung mit regionaler und nationaler Strategie noch in Entwicklung (BUA, NFDI)</t>
  </si>
  <si>
    <t>Vorstellung in relevanten Gremien (Fachbereiche, Bibliotheksleitungen, Zentraleinrichtungen)</t>
  </si>
  <si>
    <t>Die Beantwortung war zum Teil aufgrund mangelnder Differenzierung der Dienste (z.B. Beratung vs. Infrastruktur) schwierig bzw. muss uneindeutig bleiben.</t>
  </si>
  <si>
    <t>Speicher-Cloud</t>
  </si>
  <si>
    <t>sehr komplexes Feld, schwer an einer Institution zu etablieren</t>
  </si>
  <si>
    <t>personal der Einrichtungen bildet zusammen das zentrale FDM mit engster Zusammenarbeit</t>
  </si>
  <si>
    <t>Nachnutzbare Dienste (wie z. B. DMP-Tools) entsprechen nicht den gewünschten Anforderungen</t>
  </si>
  <si>
    <t>Moodle Kurs (Integriert in GWP)</t>
  </si>
  <si>
    <t>Hochschulgesetz des Landes</t>
  </si>
  <si>
    <t xml:space="preserve">Bei einigen Fragen fehlte die Möglichkeit keine Angabe zu machen sowie die mangelnde Kenntnis im jeweiligen Thema anzukreuzen. </t>
  </si>
  <si>
    <t>Umfrage unter bisher Beratenen</t>
  </si>
  <si>
    <t>Nutzung von RISE-DE</t>
  </si>
  <si>
    <t>externes Gutachtergremium</t>
  </si>
  <si>
    <t>Veranstaltungen der Hochschule (z.B. Promovierendentag)</t>
  </si>
  <si>
    <t>Direkte Kommunikation bzw. Gespräch mit Kollegen</t>
  </si>
  <si>
    <t>fehlende Integration in nachhaltige Strukturen</t>
  </si>
  <si>
    <t>Forschungsdaten@RMU</t>
  </si>
  <si>
    <t>HeFDI</t>
  </si>
  <si>
    <t>NFDI, RDA</t>
  </si>
  <si>
    <t>RDA</t>
  </si>
  <si>
    <t>Atlassian, Microsoft, Alphabet</t>
  </si>
  <si>
    <t>dfn</t>
  </si>
  <si>
    <t xml:space="preserve">u.a. figshare, dropbox, GitHub, confluence, google... </t>
  </si>
  <si>
    <t>Strategische Entscheidungen sind noch zu treffen</t>
  </si>
  <si>
    <t>Ich bin an einer außeruniversitären Einrichtung beschäftigt, deshalb traffen viele Fragen auf mich nicht zu.</t>
  </si>
  <si>
    <t>Wiki</t>
  </si>
  <si>
    <t>Repositorium, Unterstützung zur DMP-Erstellung, Beratung von Forschungsgruppen</t>
  </si>
  <si>
    <t>Es gibt wohl viele andere Themen. Wertschätzung des Themas fehlt</t>
  </si>
  <si>
    <t>Schulungsteilnehmende</t>
  </si>
  <si>
    <t>Externe, wenn sie Projektpartner sind</t>
  </si>
  <si>
    <t>Workshops u. Vergleichbare</t>
  </si>
  <si>
    <t>Im Rahmen des allgemeinen IK-Angebotes</t>
  </si>
  <si>
    <t>DQ01 - Welche Arten von FDM-Diensten werden an Ihrer Einrichtung angeboten?Es gibt Angebote zur ...</t>
  </si>
  <si>
    <t>Einführung in FDM</t>
  </si>
  <si>
    <t>Organisation</t>
  </si>
  <si>
    <t>Dokumentation</t>
  </si>
  <si>
    <t>Analyse und Visualisierung</t>
  </si>
  <si>
    <t>Kuratierung</t>
  </si>
  <si>
    <t>(Nach-)Nutzung</t>
  </si>
  <si>
    <t>Archivierung</t>
  </si>
  <si>
    <t>Datenpublikation</t>
  </si>
  <si>
    <t>Rechtsberatung</t>
  </si>
  <si>
    <t>Keine Angabe</t>
  </si>
  <si>
    <t>Gesamt</t>
  </si>
  <si>
    <t>DQ02 - Bieten externe Partner FDM-Dienstleistungen an Ihrer Hochschule an?</t>
  </si>
  <si>
    <t>Absolute Häufigkeit</t>
  </si>
  <si>
    <t>Relative Häufigkeit</t>
  </si>
  <si>
    <t>Keine Antwort</t>
  </si>
  <si>
    <t xml:space="preserve">DQ03 - Welche externen Partner gibt es bzw. wie sind diese organisiert? </t>
  </si>
  <si>
    <t>Internationale FDM-Verbände</t>
  </si>
  <si>
    <t>Andere</t>
  </si>
  <si>
    <t>Dienstleister der (IT-)Wirtschaft</t>
  </si>
  <si>
    <t>Nationale FDM-Verbände</t>
  </si>
  <si>
    <t>Einrichtungen anderer Hochschulen</t>
  </si>
  <si>
    <t>Regionale FDM-Verbände</t>
  </si>
  <si>
    <t xml:space="preserve">DQ05 - Welche Informationsmaterialien stehen den Forschenden und Mitarbeitenden zu den FDM-Diensten zur Verfügung? </t>
  </si>
  <si>
    <t>Sonstiges</t>
  </si>
  <si>
    <t>Newsletter und Mailinglisten</t>
  </si>
  <si>
    <t>User-Dokumentationen der technischen Dienste</t>
  </si>
  <si>
    <t>E-Tutorials</t>
  </si>
  <si>
    <t>FAQs und Schlagwortlisten</t>
  </si>
  <si>
    <t>Handouts und Leitfäden</t>
  </si>
  <si>
    <t>Links zu externen Ressourcen</t>
  </si>
  <si>
    <t>FDM-Webseite</t>
  </si>
  <si>
    <t>*aufsummiert nach TN, n=94</t>
  </si>
  <si>
    <t xml:space="preserve">DQ06 - Warum werden FDM-Dienste nicht angeboten? </t>
  </si>
  <si>
    <t>Absolute Häufigkeiten Platzierung</t>
  </si>
  <si>
    <t>R1</t>
  </si>
  <si>
    <t>R2</t>
  </si>
  <si>
    <t>R3</t>
  </si>
  <si>
    <t>R4</t>
  </si>
  <si>
    <t>R5</t>
  </si>
  <si>
    <t>R6</t>
  </si>
  <si>
    <t>R7</t>
  </si>
  <si>
    <t>R8</t>
  </si>
  <si>
    <t>nicht angegeben*</t>
  </si>
  <si>
    <t>1 - Fehlendes Personal</t>
  </si>
  <si>
    <t>2 - Fehlende Zeit</t>
  </si>
  <si>
    <t>3 - Unzureichende finanzielle Mittel</t>
  </si>
  <si>
    <t>4 - Unzureichende Fachkenntnisse und Kompetenzen</t>
  </si>
  <si>
    <t>5 - Keine Nachfrage von Forschenden</t>
  </si>
  <si>
    <t>6 - Nicht Teil der Strategie und daher keine Zustimmung der Einrichtungsleitung</t>
  </si>
  <si>
    <t>7 - Fehlende technische Infrastruktur</t>
  </si>
  <si>
    <t>8 - Andere Gründe (bitte nachfolgend konkretisieren)</t>
  </si>
  <si>
    <t>Relative Häufigkeiten</t>
  </si>
  <si>
    <t>Rang 1</t>
  </si>
  <si>
    <t>Rang 2</t>
  </si>
  <si>
    <t>Rang 3</t>
  </si>
  <si>
    <t>Rang 4</t>
  </si>
  <si>
    <t>Rang 5</t>
  </si>
  <si>
    <t>Rang 6</t>
  </si>
  <si>
    <t>Rang 7</t>
  </si>
  <si>
    <t>Rang 8</t>
  </si>
  <si>
    <t>nicht angegeben</t>
  </si>
  <si>
    <t>Summe</t>
  </si>
  <si>
    <t>Andere Gründe</t>
  </si>
  <si>
    <t>Nicht Teil der Strategie</t>
  </si>
  <si>
    <t>Unzureichende Fachkenntnisse und Kompetenzen</t>
  </si>
  <si>
    <t>Keine Nachfrage von Forschenden</t>
  </si>
  <si>
    <t>Fehlende technische Infrastruktur</t>
  </si>
  <si>
    <t>Unzureichende finanzielle Mittel</t>
  </si>
  <si>
    <t>Fehlende Zeit</t>
  </si>
  <si>
    <t>Fehlendes Personal</t>
  </si>
  <si>
    <t>Kumulierte relative Häufigkeiten</t>
  </si>
  <si>
    <t>*nicht angegeben: Anzahl der Rankings ohne den jeweiligen Grund</t>
  </si>
  <si>
    <t>**Relative Häufigkeit bezieht sich auf die Rangverteilung pro Grund (Wert geteilt durch Summe aller Nennungen desselben Grunds)</t>
  </si>
  <si>
    <t>DQ07 - Optional: Welche weiteren Gründe sehen Sie für fehlende FDM-Dienste?</t>
  </si>
  <si>
    <t>EQ01 - Seit wann werden an Ihrer Hochschule FDM-Dienste angeboten?</t>
  </si>
  <si>
    <t>&lt; 1 Jahr</t>
  </si>
  <si>
    <t>1 - 5 Jahre</t>
  </si>
  <si>
    <t>6 - 10 Jahre</t>
  </si>
  <si>
    <t>&gt; 10 Jahre</t>
  </si>
  <si>
    <t xml:space="preserve">EQ02 - Welche Einrichtung(en) innerhalb Ihrer Hochschule bieten FDM-Dienstleistungen an? </t>
  </si>
  <si>
    <t xml:space="preserve">keine antwort </t>
  </si>
  <si>
    <t>keine Antwort</t>
  </si>
  <si>
    <t>-</t>
  </si>
  <si>
    <t>Medienzentrum</t>
  </si>
  <si>
    <t>Universitätsverwaltung</t>
  </si>
  <si>
    <t>Graduiertenzentrum</t>
  </si>
  <si>
    <t>Institut / Fachbereich</t>
  </si>
  <si>
    <t>Servicebereich Forschung / Forschungsförderung</t>
  </si>
  <si>
    <t>FDM-Büro, Exzellenzinitiativen</t>
  </si>
  <si>
    <t>IT-Zentrum / Rechenzentrum</t>
  </si>
  <si>
    <t>Bibliothek</t>
  </si>
  <si>
    <t>*Relative Häufigkeit aufsummiert nach TN, n=94</t>
  </si>
  <si>
    <t>**sonstiges siehe Wortliste EQ02</t>
  </si>
  <si>
    <t xml:space="preserve">EQ03 - Wie werden FDM-Veranstaltungen an Ihrer Hochschule geplant? </t>
  </si>
  <si>
    <t>Nach dem akademischen Kalender</t>
  </si>
  <si>
    <t>In Verbindung mit anderen Ereignissen</t>
  </si>
  <si>
    <t>In einem festen Rhythmus</t>
  </si>
  <si>
    <t>Entsprechend den Entscheidungen und Kapazitäten der FDM-Verantwortlichen</t>
  </si>
  <si>
    <t>Auf Anfrage</t>
  </si>
  <si>
    <t>**sonstiges siehe Wortliste EQ03</t>
  </si>
  <si>
    <t xml:space="preserve">EQ04 - Welche Arten der Kooperationen zwischen den FDM-dienstanbietenden Einrichtungen innerhalb Ihrer Hochschule gibt es? </t>
  </si>
  <si>
    <t>Keine Kooperation</t>
  </si>
  <si>
    <t>Kooperationen im Verbund</t>
  </si>
  <si>
    <t>Kooperationen in einer Landesinitiative</t>
  </si>
  <si>
    <t>Veranstaltungen</t>
  </si>
  <si>
    <t>Regelmäßiger Austausch</t>
  </si>
  <si>
    <t>Bedarfsgerechter Austausch (Ad-hoc)</t>
  </si>
  <si>
    <t>**sonstiges siehe Wortliste EQ04</t>
  </si>
  <si>
    <t xml:space="preserve">EQ05 - Wovon ist die strategische Entscheidung der anzubietenden Dienstleistungen abhängig? </t>
  </si>
  <si>
    <t>Absolute Häufigkeiten</t>
  </si>
  <si>
    <t>1 - Bottom-Up-Antworten auf Anfragen von Forschenden</t>
  </si>
  <si>
    <t>2 - Einzelne Initiativen als Teil des FDM-Dienstleistungsauftrags</t>
  </si>
  <si>
    <t>3 - Externe Rahmenbedingungen der Forschungsförderer</t>
  </si>
  <si>
    <t>4 - Initiativen der Bundesländer</t>
  </si>
  <si>
    <t>5 - Institutionelle Top-Down-Strategie</t>
  </si>
  <si>
    <t>6 - Rechtliche Rahmenbedingungen (z.B. DSGVO)</t>
  </si>
  <si>
    <t>7 - Andere Abhängigkeiten</t>
  </si>
  <si>
    <t>summe</t>
  </si>
  <si>
    <t>Andere Abhängigkeiten</t>
  </si>
  <si>
    <t>Initiativen der Bundesländer</t>
  </si>
  <si>
    <t>Rechtliche Rahmenbedingungen</t>
  </si>
  <si>
    <t>Institutionelle Top-Down-Strategie</t>
  </si>
  <si>
    <t>Einzelne Initiativen als Teil des FDM-Dienstleistungsauftrags</t>
  </si>
  <si>
    <t>Bottom-Up-Antworten auf Anfragen von Forschenden</t>
  </si>
  <si>
    <t>Externe Rahmenbedingungen der Forschungsförderer</t>
  </si>
  <si>
    <t xml:space="preserve">EQ06 - Welche externen Bestimmungen hatten einen Einfluss auf angebotene FDM-Dienstleistungen Ihrer Einrichtung? </t>
  </si>
  <si>
    <t>Digitalisierung institutioneller Dienste</t>
  </si>
  <si>
    <t>Datenschutz-Grundverordnung</t>
  </si>
  <si>
    <t>Nationale oder internationale Empfehlungen</t>
  </si>
  <si>
    <t>Leitlinien zur Sicherung GwP</t>
  </si>
  <si>
    <t xml:space="preserve">EQ07 - Welchen Einfluss auf strategische Entscheidungen hat bzw. erwarten Sie von einer Richtlinie oder Policy Ihrer Institution? </t>
  </si>
  <si>
    <t>Mittelwert</t>
  </si>
  <si>
    <t>Diagramm siehe Tabellenblatt 4 - Anfragen -&gt; Skalenauswertung</t>
  </si>
  <si>
    <t xml:space="preserve">EQ08 - Gibt es an Ihrer Hochschule eine eigene, institutionelle Richtlinie oder Policy zum Forschungsdatenmanagement? </t>
  </si>
  <si>
    <t>FDM wird in einer oder mehreren anderen Richtlinien behandelt</t>
  </si>
  <si>
    <t>Es gibt eine über-institutionelle (Förder-) Richtlinie</t>
  </si>
  <si>
    <t>Ist in der Entwicklung</t>
  </si>
  <si>
    <t xml:space="preserve">BQ01 - Werden FDM-Angebote Ihrer Hochschule evaluiert? </t>
  </si>
  <si>
    <t>Ja, alle FDM-Angebote werden evaluiert.</t>
  </si>
  <si>
    <t>Nein, FDM-Angebote werden nicht evaluiert.</t>
  </si>
  <si>
    <t>Ja, einige FDM-Angebote werden evaluiert.</t>
  </si>
  <si>
    <t xml:space="preserve">BQ02 - Wann werden FDM-Angebote evaluiert? </t>
  </si>
  <si>
    <t>Vor der Inbetriebnahme</t>
  </si>
  <si>
    <t>Regelmäßig während des Betriebs</t>
  </si>
  <si>
    <t>Nur bei bestimmten Ereignissen</t>
  </si>
  <si>
    <t>Sowohl vor als auch regelmäßig während des Betriebs</t>
  </si>
  <si>
    <t xml:space="preserve">Gesamt </t>
  </si>
  <si>
    <t xml:space="preserve">BQ03 - Durch wen werden die FDM-Angebote evaluiert? </t>
  </si>
  <si>
    <t>FDM-Mitarbeitende der Institute / Fachbereiche</t>
  </si>
  <si>
    <t>IT-Mitarbeitende</t>
  </si>
  <si>
    <t>Beta-Anwendende (z.B. Forschungsgruppen, Promovierende, Studierende)</t>
  </si>
  <si>
    <t>Mitarbeitende der FDM-Dienstanbietenden Einrichtung</t>
  </si>
  <si>
    <t>Alle Nutzende</t>
  </si>
  <si>
    <t>Forschende</t>
  </si>
  <si>
    <t>FDM-Team der Hochschule oder Einrichtung</t>
  </si>
  <si>
    <t>**Kommentare in Wortlisten BQ30x</t>
  </si>
  <si>
    <t>BQ04 - Wie werden die FDM-Dienstleistungen Ihrer Hochschule bewertet?</t>
  </si>
  <si>
    <t>Leistungsüberprüfung von dienstanbietenden Einrichtungen</t>
  </si>
  <si>
    <t>Service-Level-Vereinbarung</t>
  </si>
  <si>
    <t>Anwendung eines Evaluationsmodells (z.B. RISE-DE)</t>
  </si>
  <si>
    <t>Strategische Kennzahlen (z.B. Key Performance Indicator)</t>
  </si>
  <si>
    <t>Fokusgruppen, verbales Feedback von Stakeholdern</t>
  </si>
  <si>
    <t>Persönliche Einschätzung von Mitarbeitenden</t>
  </si>
  <si>
    <t>Zufriedenheitsumfrage bei Nutzenden</t>
  </si>
  <si>
    <t xml:space="preserve">BQ05 - Wie werden Angehörige der dienstleistenden Einrichtung(en) professionell für das Forschungsdatenmanagement geschult? </t>
  </si>
  <si>
    <t>Gar Nicht</t>
  </si>
  <si>
    <t>Mentoring</t>
  </si>
  <si>
    <t>Interne Schulungen MIT Zertifikat</t>
  </si>
  <si>
    <t>Interne Schulung OHNE Zertifikat</t>
  </si>
  <si>
    <t>Externe Schulungen MIT Zertifikat</t>
  </si>
  <si>
    <t>Externe Schulungen OHNE Zertifikat</t>
  </si>
  <si>
    <t xml:space="preserve">AQ01 - Für wen sind die angebotenen FDM-Dienste verfügbar? </t>
  </si>
  <si>
    <t>Externes Forschungsunterstützendes Personal</t>
  </si>
  <si>
    <t>Externe Studierende und Forschende</t>
  </si>
  <si>
    <t>Andere Nutzer*innengruppen</t>
  </si>
  <si>
    <t>Offen für alle</t>
  </si>
  <si>
    <t>Offen für andere Hochschulen im gleichen Bundesland</t>
  </si>
  <si>
    <t>Studierende</t>
  </si>
  <si>
    <t>Forschungsunterstützendes Personal</t>
  </si>
  <si>
    <t>Professor*innen und Dozent*innen</t>
  </si>
  <si>
    <t>Promovierende</t>
  </si>
  <si>
    <t>Postdocs und Nachwuchswissenschaftler*innen</t>
  </si>
  <si>
    <t>Für die ganze Hochschule</t>
  </si>
  <si>
    <t xml:space="preserve">AQ02 - Wie werden die FDM-Dienste beworben und kommuniziert? </t>
  </si>
  <si>
    <t>Andere Kommunikationswege</t>
  </si>
  <si>
    <t>Interne Datenbanken</t>
  </si>
  <si>
    <t>Fachpublikationen</t>
  </si>
  <si>
    <t>Vorträge auf Disziplinspezifischer Konferenz</t>
  </si>
  <si>
    <t>Soziale Medien</t>
  </si>
  <si>
    <t>Printmedien</t>
  </si>
  <si>
    <t>Mailinglisten, Newsletter und Blogs</t>
  </si>
  <si>
    <t>Abteilungs- oder Gruppenwebseiten</t>
  </si>
  <si>
    <t>Direkter Austausch</t>
  </si>
  <si>
    <t>AQ03 - Welche Möglichkeiten der Kommunikation zwischen Nutzenden und Mitarbeitenden der Einrichtungen werden hauptsächlich genutzt?</t>
  </si>
  <si>
    <t>Anfragen für neue FDM-Dienste</t>
  </si>
  <si>
    <t>Absolute Häufigkeit2</t>
  </si>
  <si>
    <t>Änderungswünsche bestehender Dienste</t>
  </si>
  <si>
    <t>Absolute Häufigkeit3</t>
  </si>
  <si>
    <t>Meldung von Problemen bei bestehenden Diensten</t>
  </si>
  <si>
    <t>Ad-hoc</t>
  </si>
  <si>
    <t>Direkte Kommunikation an Einrichtungsleitung</t>
  </si>
  <si>
    <t>Direkte Kommunikation an Mitarbeitende</t>
  </si>
  <si>
    <t>Informelle Kommunikation</t>
  </si>
  <si>
    <t>Hotline oder Support</t>
  </si>
  <si>
    <t xml:space="preserve">AQ04 - Werden Anfragen zu FDM-Diensten systematisch erfasst und bearbeitet? </t>
  </si>
  <si>
    <t>Es ist geplant</t>
  </si>
  <si>
    <t>Ja, wenn neue Dienste angefragt werden</t>
  </si>
  <si>
    <t>Ja, wenn Änderungswünsche kommuniziert werden</t>
  </si>
  <si>
    <t>Ja, wenn Probleme gemeldet werden</t>
  </si>
  <si>
    <t>Es wäre wünschenswert, ist aber (noch) nicht in Planung</t>
  </si>
  <si>
    <t>Ja, immer</t>
  </si>
  <si>
    <t>AQ05 - Wie hoch schätzen Sie den Einfluss der Anfragen auf die Gestaltung der FDM-Dienste?</t>
  </si>
  <si>
    <t xml:space="preserve">AQ06 - Wie hoch schätzen Sie den Einfluss der Anfragen auf die strategische Ausrichtung des Forschungsdatenmanagements? </t>
  </si>
  <si>
    <t>Median</t>
  </si>
  <si>
    <t>Skalenauswertung - AQ05, AQ06, EQ07</t>
  </si>
  <si>
    <t>kein</t>
  </si>
  <si>
    <t>wenig</t>
  </si>
  <si>
    <t>ausreichend</t>
  </si>
  <si>
    <t>stark</t>
  </si>
  <si>
    <t>sehr stark</t>
  </si>
  <si>
    <t>Summe für Mittelwert</t>
  </si>
  <si>
    <t>Einfluss der Anfragen auf die Gestaltung</t>
  </si>
  <si>
    <t>Einfluss der Anfragen auf die Strategie</t>
  </si>
  <si>
    <t>Einfluss einer institutionellen Richtlinie</t>
  </si>
  <si>
    <t xml:space="preserve">GQ01 -  In welcher Einrichtung an der Hochschule sind Sie beschäftigt? </t>
  </si>
  <si>
    <t>Servicebereich Forschung/Forschungsförderung</t>
  </si>
  <si>
    <t>Institut/Fachbereich</t>
  </si>
  <si>
    <t>Rechenzentrum</t>
  </si>
  <si>
    <t>Spezielles Zentrum, FDM-Büro, Exzellenzinitiativen</t>
  </si>
  <si>
    <t xml:space="preserve">GQ02 - In welchem Land sind Sie beschäftigt? </t>
  </si>
  <si>
    <t>Deutschland</t>
  </si>
  <si>
    <t>Österreich</t>
  </si>
  <si>
    <t>Schweiz</t>
  </si>
  <si>
    <t>GQ03 - In welchem Bundesland befindet sich die Hochschule, an der Sie beschäftigt sind?</t>
  </si>
  <si>
    <t>Saarland</t>
  </si>
  <si>
    <t>Sachsen-Anhalt</t>
  </si>
  <si>
    <t xml:space="preserve">Verhältnis vollständig vs. unvollständig ausgefüllt </t>
  </si>
  <si>
    <t>TN Gesamt</t>
  </si>
  <si>
    <t>Vollständig</t>
  </si>
  <si>
    <t>Unvollständig</t>
  </si>
  <si>
    <t>An welcher Einrichtung werden FDM-Dienste angeboten in Abhängigkeit zum Zeitraum in dem FDM betrieben wird. (EQ01 | EQ02)</t>
  </si>
  <si>
    <t>Dienstleistende Einrichtung</t>
  </si>
  <si>
    <t>&lt;1</t>
  </si>
  <si>
    <t>1 bis 5</t>
  </si>
  <si>
    <t xml:space="preserve">6 bis 10 </t>
  </si>
  <si>
    <t>&gt;10</t>
  </si>
  <si>
    <t>keine Angabe</t>
  </si>
  <si>
    <t>FDM-Büro</t>
  </si>
  <si>
    <t>Forschungsförderung</t>
  </si>
  <si>
    <t>Gibt es eine institutionelle Richtlinie in Abhängigkeit zum Zeitraum in dem FDM betrieben wird. (EQ01 | EQ08)</t>
  </si>
  <si>
    <t>Status der inst. Richtlinie</t>
  </si>
  <si>
    <t>6 bis 10</t>
  </si>
  <si>
    <t xml:space="preserve">&gt;10 </t>
  </si>
  <si>
    <t>Art der Koorperationen zwischen den dienstleistenden Einrichtungen in Abhängigkeit zum Zeitraum, in dem FDM betrieben wird. (EQ01 | EQ04)</t>
  </si>
  <si>
    <t xml:space="preserve">Art der Koorperation </t>
  </si>
  <si>
    <t>Bedarfsgerechter Austausch (Ad-Hoc)</t>
  </si>
  <si>
    <t>Gemeinsame Organisation und Durchführung von Veranstaltungen</t>
  </si>
  <si>
    <t>Koorperationen in Verbänden (DINI)</t>
  </si>
  <si>
    <t>Koorperationen in einer Landesinitiative</t>
  </si>
  <si>
    <t>Keine Koorperation</t>
  </si>
  <si>
    <t>Rohdaten für Quervergleiche</t>
  </si>
  <si>
    <t>DQ101 Einführung ins Forschungsdatenmanagement</t>
  </si>
  <si>
    <t>DQ102 Organisation von Forschungdaten</t>
  </si>
  <si>
    <t>DQ103 Dokumentation von Forschungsdaten</t>
  </si>
  <si>
    <t>DQ104 Analyse und Visualisierung von Forschungsdaten</t>
  </si>
  <si>
    <t>DQ105 Kuratierung von Forschungsdaten</t>
  </si>
  <si>
    <t>DQ106 (Nach-)Nutzung vorhandener und neu generierter
Forschungsdaten</t>
  </si>
  <si>
    <t>DQ107 Archivierung</t>
  </si>
  <si>
    <t>DQ108 Datenpublikation</t>
  </si>
  <si>
    <t>DQ109 Rechtsberatung</t>
  </si>
  <si>
    <t>DQ301 Einrichtungen anderer Hochschulen</t>
  </si>
  <si>
    <t>DQ302 Regionale FDM-Verbände</t>
  </si>
  <si>
    <t>DQ303 Nationale FDM-Verbände</t>
  </si>
  <si>
    <t>DQ304 Internaionale FDM-Verbände</t>
  </si>
  <si>
    <t>DQ305 Dienstleister der (IT-)Wirtschaft</t>
  </si>
  <si>
    <t>DQ306 Andere</t>
  </si>
  <si>
    <t>*Freitextantwort*</t>
  </si>
  <si>
    <t>DQ05[DQ501]</t>
  </si>
  <si>
    <t>DQ05[DQ502]</t>
  </si>
  <si>
    <t>DQ05[DQ503]</t>
  </si>
  <si>
    <t>DQ05[DQ504]</t>
  </si>
  <si>
    <t>DQ05[DQ505]</t>
  </si>
  <si>
    <t>DQ05[DQ506]</t>
  </si>
  <si>
    <t>DQ05[DQ507]</t>
  </si>
  <si>
    <t>GQ01[GQ101]</t>
  </si>
  <si>
    <t>GQ01[GQ102]</t>
  </si>
  <si>
    <t>GQ01[GQ103]</t>
  </si>
  <si>
    <t>GQ01[GQ104]</t>
  </si>
  <si>
    <t>GQ01[GQ105]</t>
  </si>
  <si>
    <t>GQ01[GQ106]</t>
  </si>
  <si>
    <t>GQ01[GQ107]</t>
  </si>
  <si>
    <t>GQ101 Bibliothek</t>
  </si>
  <si>
    <t>GQ102 Graduiertenzentrum</t>
  </si>
  <si>
    <t>GQ104 Rechenzentrum</t>
  </si>
  <si>
    <t>GQ106 Spezielles Zentrum, FDM-Büro, Exzellenzinitiativen</t>
  </si>
  <si>
    <t>GQ107 Universitätsverwaltung</t>
  </si>
  <si>
    <t>DQ501 E-Tutorials</t>
  </si>
  <si>
    <t>DQ502 FAQs und Schlagwortlisten</t>
  </si>
  <si>
    <t>DQ503 FDM-Webseite</t>
  </si>
  <si>
    <t>DQ504 Handouts und Leitfäden</t>
  </si>
  <si>
    <t>DQ505 Newsletter und Mailinglisten</t>
  </si>
  <si>
    <t>DQ506 Links zu externen Ressourcen</t>
  </si>
  <si>
    <t>DQ507 User-Dokumentation der technischen Dienste</t>
  </si>
  <si>
    <t>Ranking, Platz 1 bis 8</t>
  </si>
  <si>
    <t>DQ06[DQ601]</t>
  </si>
  <si>
    <t>DQ06[DQ602]</t>
  </si>
  <si>
    <t>DQ06[DQ603]</t>
  </si>
  <si>
    <t>DQ06[DQ604]</t>
  </si>
  <si>
    <t>DQ06[DQ605]</t>
  </si>
  <si>
    <t>DQ06[DQ606]</t>
  </si>
  <si>
    <t>DQ06[DQ607]</t>
  </si>
  <si>
    <t>DQ06[DQ608]</t>
  </si>
  <si>
    <t>DQ601 Fehlendes Personal</t>
  </si>
  <si>
    <t>DQ602 Fehlende Zeit</t>
  </si>
  <si>
    <t>DQ603 Unzureichende finanzielle Mittel</t>
  </si>
  <si>
    <t>DQ604 Unzureichende Fachkenntnisse und Kompetenzen</t>
  </si>
  <si>
    <t>DQ605 Keine Nachfrage von Forschenden</t>
  </si>
  <si>
    <t>DQ606 Nicht Teil der Strategie und daher keine Zustimmung der Einrichtungsleitung</t>
  </si>
  <si>
    <t>DQ607 Fehlende technische Infrastruktur</t>
  </si>
  <si>
    <t>DQ608 Andere Gründe (bitte nachfolgend konkretisieren)</t>
  </si>
  <si>
    <t>1: &lt; 1 Jahr</t>
  </si>
  <si>
    <t>6: 6 - 10 Jahre</t>
  </si>
  <si>
    <t>5: 1 - 5 Jahre</t>
  </si>
  <si>
    <t>10: &gt; 10 Jahre</t>
  </si>
  <si>
    <t>EQ201 Bibliothek</t>
  </si>
  <si>
    <t>EQ202 IT-Zentrum / Rechenzentrum</t>
  </si>
  <si>
    <t>EQ203 Medienzentrum</t>
  </si>
  <si>
    <t>EQ204 Universitätsverwaltung</t>
  </si>
  <si>
    <t>EQ205 Institut / Fachbereich</t>
  </si>
  <si>
    <t>EQ206 Servicebereich Forschung / Forschungsförderung</t>
  </si>
  <si>
    <t>EQ207 Graduiertenzentrum</t>
  </si>
  <si>
    <t>EQ208 Spezielles Zentrum, FDM-Büros, Exzellenzinitiativen</t>
  </si>
  <si>
    <t>EQ03[EQ301]</t>
  </si>
  <si>
    <t>EQ03[EQ302]</t>
  </si>
  <si>
    <t>EQ03[EQ303]</t>
  </si>
  <si>
    <t>EQ03[EQ304]</t>
  </si>
  <si>
    <t>EQ03[EQ305]</t>
  </si>
  <si>
    <t>EQ04[EQ401]</t>
  </si>
  <si>
    <t>EQ04[EQ402]</t>
  </si>
  <si>
    <t>EQ04[EQ403]</t>
  </si>
  <si>
    <t>EQ04[EQ404]</t>
  </si>
  <si>
    <t>EQ04[EQ405]</t>
  </si>
  <si>
    <t>EQ04[EQ406]</t>
  </si>
  <si>
    <t>EQ301 Auf Anfrage</t>
  </si>
  <si>
    <t>EQ302 Entsprechend den Entscheidungen und Kapazitäten der FDM-Verantwortlichen</t>
  </si>
  <si>
    <t>EQ303 In einem festen Rhythmus</t>
  </si>
  <si>
    <t>EQ304 In Verbindung mit anderen Ereignissen</t>
  </si>
  <si>
    <t>EQ305 Nach dem akademischen Kalender</t>
  </si>
  <si>
    <t>EQ401 Regelmäßiger Austausch</t>
  </si>
  <si>
    <t>EQ402 Bedarfsgerechter Austausch (Ad-hoc)</t>
  </si>
  <si>
    <t>EQ403 Gemeinsame Organisation und Durchführung von Veranstaltungen</t>
  </si>
  <si>
    <t>EQ404 Kooperationen in Verbänden</t>
  </si>
  <si>
    <t>EQ405 Kooperationen in einer Landesinitiative</t>
  </si>
  <si>
    <t>EQ406 Keine Kooperation</t>
  </si>
  <si>
    <t>EQ05[DQ502]</t>
  </si>
  <si>
    <t>EQ05[DQ501]</t>
  </si>
  <si>
    <t>EQ05[DQ503]</t>
  </si>
  <si>
    <t>EQ05[DQ504]</t>
  </si>
  <si>
    <t>EQ05[DQ505]</t>
  </si>
  <si>
    <t>EQ05[DQ506]</t>
  </si>
  <si>
    <t>EQ501 Bottom-Up-Antworten auf Anfragen von Forschenden</t>
  </si>
  <si>
    <t>EQ502 Einzelne Initiativen als Teil des FDM-Dienstleistungsauftrags</t>
  </si>
  <si>
    <t>EQ503 Externe Rahmenbedingungen der Forschungsförderer</t>
  </si>
  <si>
    <t>EQ504 Initiativen der Bundesländer</t>
  </si>
  <si>
    <t>EQ505 Institutionelle Top-Down-Strategie</t>
  </si>
  <si>
    <t>EQ506 Rechtliche Rahmenbedingungen</t>
  </si>
  <si>
    <t>EQ507 Andere Abhängigkeiten</t>
  </si>
  <si>
    <t>EQ06[EQ601]</t>
  </si>
  <si>
    <t>EQ06[EQ602]</t>
  </si>
  <si>
    <t>EQ06[EQ603]</t>
  </si>
  <si>
    <t>EQ06[EQ604]</t>
  </si>
  <si>
    <t>EQ601 Datenschutz-Grundverordnung (DSGVO)</t>
  </si>
  <si>
    <t>EQ602 Leitlinien zur Sicherung guter wissenschaftlicher Praxis der Forschungsförderer</t>
  </si>
  <si>
    <t>1: kein Einfluss</t>
  </si>
  <si>
    <t>5: sehr starken Einfluss</t>
  </si>
  <si>
    <t>1: Ja</t>
  </si>
  <si>
    <t>2: Nein</t>
  </si>
  <si>
    <t>3: Ist in der Entwicklung</t>
  </si>
  <si>
    <t>4: FDM wird in einer oder mehreren anderen Richtlinien behandelt</t>
  </si>
  <si>
    <t>EQ603 Nationale oder internationale Empfehlungen</t>
  </si>
  <si>
    <t>EQ604 Digitalisierung institutioneller Dienste</t>
  </si>
  <si>
    <t>5: Es gibt eine über-institutionelle (Förder-)Richtlinie</t>
  </si>
  <si>
    <t>0: keine Antwort</t>
  </si>
  <si>
    <t>4: Nur bei bestimmten Ereignissen</t>
  </si>
  <si>
    <t>1: Vor der Inbetriebnahme</t>
  </si>
  <si>
    <t>2: Regelmäßig während des Betriebs</t>
  </si>
  <si>
    <t>3: Sowohl vor als auch regelmäßig während des Betriebs</t>
  </si>
  <si>
    <t>1: Ja, alle FDM-Angebote werden evaluiert</t>
  </si>
  <si>
    <t>2: Ja, einige FDM-Angebote werden evaluiert</t>
  </si>
  <si>
    <t>3: Nein, FDM-Angebote werden nicht evaluiert</t>
  </si>
  <si>
    <t>GQ103 Institut / Fachbereich</t>
  </si>
  <si>
    <t>GQ105 Servicebereich Forschung / Forschungsförderung</t>
  </si>
  <si>
    <t>BQ03[BQ301]</t>
  </si>
  <si>
    <t>BQ03[BQ301comment]</t>
  </si>
  <si>
    <t>BQ03[BQ302]</t>
  </si>
  <si>
    <t>BQ03[BQ302comment]</t>
  </si>
  <si>
    <t>BQ03[BQ303]</t>
  </si>
  <si>
    <t>BQ03[BQ303comment]</t>
  </si>
  <si>
    <t>BQ03[BQ304]</t>
  </si>
  <si>
    <t>BQ03[BQ304comment]</t>
  </si>
  <si>
    <t>BQ03[BQ305]</t>
  </si>
  <si>
    <t>BQ03[BQ305comment]</t>
  </si>
  <si>
    <t>BQ03[BQ306]</t>
  </si>
  <si>
    <t>BQ03[BQ306comment]</t>
  </si>
  <si>
    <t>BQ03[BQ307]</t>
  </si>
  <si>
    <t>BQ03[BQ307comment]</t>
  </si>
  <si>
    <t>BQ03[BQ308]</t>
  </si>
  <si>
    <t>BQ03[BQ308comment]</t>
  </si>
  <si>
    <t>BQ301 Alle Nutzende</t>
  </si>
  <si>
    <t>BQ302 Forschende</t>
  </si>
  <si>
    <t>BQ303 FDM-Team der Hochschule oder Einrichtung</t>
  </si>
  <si>
    <t>BQ304 Mitarbeitende der FDM-Dienstanbietenden Einrichtung</t>
  </si>
  <si>
    <t>BQ305 FDM-Mitarbeitende der Institute / Fachbereiche</t>
  </si>
  <si>
    <t>BQ306 IT-Mitarbeitende</t>
  </si>
  <si>
    <t>BQ307 Beta-Anwendende</t>
  </si>
  <si>
    <t>BQ308 Andere</t>
  </si>
  <si>
    <t>BQ04[BQ401]</t>
  </si>
  <si>
    <t>BQ04[BQ402]</t>
  </si>
  <si>
    <t>BQ04[BQ403]</t>
  </si>
  <si>
    <t>BQ04[BQ404]</t>
  </si>
  <si>
    <t>BQ04[BQ405]</t>
  </si>
  <si>
    <t>BQ04[BQ406]</t>
  </si>
  <si>
    <t>BQ04[BQ407]</t>
  </si>
  <si>
    <t>BQ401 Zufriedenheitsumfrage bei Nutzenden</t>
  </si>
  <si>
    <t>BQ402 Service-Level-Vereinbarung</t>
  </si>
  <si>
    <t>BQ403 Strategische Kennzahlen</t>
  </si>
  <si>
    <t>BQ404 Fokusgruppen, verbales Feedback von Stakeholdern</t>
  </si>
  <si>
    <t>BQ405 Persönliche Einschätzung von Mitarbeitenden in dienstanbietenden Einrichtungen</t>
  </si>
  <si>
    <t>BQ406 Leistungsüberprüfung von dienstanbietenden Einrichtungen</t>
  </si>
  <si>
    <t>BQ407 Anwendung eines Evaluationsmodells</t>
  </si>
  <si>
    <t>BQ05[BQ501]</t>
  </si>
  <si>
    <t>BQ05[BQ502]</t>
  </si>
  <si>
    <t>BQ05[BQ503]</t>
  </si>
  <si>
    <t>BQ05[BQ504]</t>
  </si>
  <si>
    <t>BQ05[BQ505]</t>
  </si>
  <si>
    <t>BQ05[BQ506]</t>
  </si>
  <si>
    <t>BQ501 Externe Schulungen MIT Zertifikat</t>
  </si>
  <si>
    <t>BQ502 Externe Schulungen OHNE Zertifikat</t>
  </si>
  <si>
    <t>BQ503 Interne Schulungen MIT Zertifikat</t>
  </si>
  <si>
    <t>BQ504 Interne Schulung OHNE Zertifikat</t>
  </si>
  <si>
    <t>BQ505 Mentoring</t>
  </si>
  <si>
    <t>BQ506 Gar nicht</t>
  </si>
  <si>
    <t>AQ102 Forschungsunterstützendes Personal (Mitarbeitende in Technik, Service und Verwaltung)</t>
  </si>
  <si>
    <t>AQ103 Postdocs und Nachwuchswissenschaftler*innen</t>
  </si>
  <si>
    <t>AQ104 Professor*innen und Dozent*innen</t>
  </si>
  <si>
    <t>AQ105 Promovierende</t>
  </si>
  <si>
    <t>AQ106 Studierende</t>
  </si>
  <si>
    <t>AQ107 Externes Forschungsunterstützendes Personal</t>
  </si>
  <si>
    <t>AQ108 Externe Studierende und Forschende</t>
  </si>
  <si>
    <t>AQ109 Offen für andere Hochschulen im gleichen Bundesland</t>
  </si>
  <si>
    <t>AQ110 Offen für alle</t>
  </si>
  <si>
    <t>AQ111 Andere Nutzer*innengruppen</t>
  </si>
  <si>
    <t>AQ201 Abteilungs- oder Gruppenwebseiten</t>
  </si>
  <si>
    <t>AQ202 Direkter Austausch</t>
  </si>
  <si>
    <t>AQ203 Mailinglisten, Newsletter und Blogs</t>
  </si>
  <si>
    <t>AQ204 Fachpublikationen</t>
  </si>
  <si>
    <t>AQ205 Interne Datenbanken</t>
  </si>
  <si>
    <t>AQ206 Printmedien</t>
  </si>
  <si>
    <t>AQ207 Soziale Medien</t>
  </si>
  <si>
    <t>AQ208 Vorträge auf Disziplinspezifischer Konferenz</t>
  </si>
  <si>
    <t>AQ209 Andere Kommunikationswege</t>
  </si>
  <si>
    <t>AQ301 Anfragen für neue FDM-Dienste</t>
  </si>
  <si>
    <t>AQ302 Änderungswünsche bestehender Dienste</t>
  </si>
  <si>
    <t>AQ303 Meldung von Problemen bei bestehenden
Diensten</t>
  </si>
  <si>
    <t>1: Ad-Hoc</t>
  </si>
  <si>
    <t>2: Direkte Kommunikation
an Einrichtungsleitung</t>
  </si>
  <si>
    <t>3: Direkte Kommunikation
an Mitarbeitende</t>
  </si>
  <si>
    <t>4: Informelle Kommunikation</t>
  </si>
  <si>
    <t>5: Hotline oder Support</t>
  </si>
  <si>
    <t>AQ03[AQ301]</t>
  </si>
  <si>
    <t>AQ03[AQ302]</t>
  </si>
  <si>
    <t>AQ03[AQ303]</t>
  </si>
  <si>
    <t>AQ04[AQ401]</t>
  </si>
  <si>
    <t>AQ04[AQ402]</t>
  </si>
  <si>
    <t>AQ04[AQ403]</t>
  </si>
  <si>
    <t>AQ04[AQ404]</t>
  </si>
  <si>
    <t>AQ04[AQ405]</t>
  </si>
  <si>
    <t>AQ04[AQ406]</t>
  </si>
  <si>
    <t>AQ04[AQ407]</t>
  </si>
  <si>
    <t>AQ401 Ja, immer</t>
  </si>
  <si>
    <t>AQ402 Ja, wenn neue Dienste angefragt werden</t>
  </si>
  <si>
    <t>AQ403 Ja, wenn Änderungswünsche kommuniziert werden</t>
  </si>
  <si>
    <t>AQ404 Ja, wenn Probleme gemeldet werden</t>
  </si>
  <si>
    <t>AQ405 Es ist geplant</t>
  </si>
  <si>
    <t>AQ406 Es wäre wünschenswert, ist aber (noch) nicht in Planung</t>
  </si>
  <si>
    <t>AQ407 Nein</t>
  </si>
  <si>
    <t>1: Deutschland</t>
  </si>
  <si>
    <t>2: Österreich</t>
  </si>
  <si>
    <t>3: Schweiz</t>
  </si>
  <si>
    <t>Ranking, Platz 1 bis 7</t>
  </si>
  <si>
    <t>Liste (Einfachantwort)</t>
  </si>
  <si>
    <t>Likert-Skala (Einfachantwort)</t>
  </si>
  <si>
    <t>AQ101 Für die ganze Hochschule</t>
  </si>
  <si>
    <t>Array (Einfachantwort pro Szenario)</t>
  </si>
  <si>
    <t>Fragengruppe</t>
  </si>
  <si>
    <t>Dienste FDM</t>
  </si>
  <si>
    <t>Verantwortlichkeiten</t>
  </si>
  <si>
    <t>Bewertung</t>
  </si>
  <si>
    <t>Anfragen</t>
  </si>
  <si>
    <t>Generisch</t>
  </si>
  <si>
    <t>DQ04 - Welche FDM-Dienste werden extern angeboten? (Freitextantwort)</t>
  </si>
  <si>
    <t xml:space="preserve">*Kategorisierte und bereinigte Wortliste der Freitextkommentare, N=12: </t>
  </si>
  <si>
    <t xml:space="preserve">Internationale FDM-Verbände (DQ304): Publikationsplattformen RDA </t>
  </si>
  <si>
    <t xml:space="preserve">Dienstleister der (IT)-Wirtschaft (DQ305): spezielle Software-Dienstleistungen Atlassian, Microsoft, Alphabet </t>
  </si>
  <si>
    <t xml:space="preserve">*Wortliste der Freitextkommentare, N=23: </t>
  </si>
  <si>
    <t>*bereinigte Wortliste der Freitextantworten "Sonstiges", N=7:</t>
  </si>
  <si>
    <t>*bereinigte Wortliste der Freitextantworten "Sonstiges", N=6:</t>
  </si>
  <si>
    <t>*bereinigte Wortliste der Freitextantworten "Sonstiges", N=2:</t>
  </si>
  <si>
    <t>*bereinigte Wortliste der Freitextantworten der jeweiligen Antworten, getrennt durch Komma:</t>
  </si>
  <si>
    <t xml:space="preserve">Forschende (BQ302): ausgewählte Forschende, durch Befragungsaktionen, während der Workshops (Beobachtung) und danach (Umfrage), vertreten in einem Beirat der Servicestelle für FDM </t>
  </si>
  <si>
    <t>FDM-Team der Hochschule oder Einrichtung (BQ303): Selbst-Assessment, regelmäßige Treffen und Berichterstattung</t>
  </si>
  <si>
    <t>Mitarbeitende der FDM-Dienstanbietenden Einrichtung (BQ304): Nutzung von RISE-DE</t>
  </si>
  <si>
    <t>Beta-Anwendende (BQ307): z.Z. werden nur unsere Schulungen evaluiert</t>
  </si>
  <si>
    <t>IT-Mitarbeitenden (BQ306): Service Life Cycle</t>
  </si>
  <si>
    <t>*bereinigte Wortliste der Freitextantworten "Sonstiges", N=4:</t>
  </si>
  <si>
    <t>Es wäre schön, wenn nicht jede Einrichtung alles mit Schulungen flutet, sondern es zentrale Angebote, am besten fachspezifischer Natur gibt. _x000D_
Des Weiteren ist gerade an vielen Bibliotheken wenig bis gar kein Wissen bzgl. Projekt- und damit auch FD-Management vorhanden (bis auf die üblichen Player). Deshalb müssten eigentlich Aktivitäten gebündelt werden. Die NFDI ist Ausdruck dieser Erkenntnis. An den Hochschulen ist das allerdings nicht angekommen. Viele Services sind redundant.</t>
  </si>
  <si>
    <t>Weitere Anmerkungen und Kommentare aus Freitextantwort, N=6:</t>
  </si>
  <si>
    <t>Die FDM-Beratungsstelle befindet sich an unserer Institution noch im Aufbau, deswegen ist es aktuell schwierig, konkrete Aussage über einige Punkte zu treffen, da sich Workflows noch nicht etabliert haben. Manche Fragen bzw. Antwortmöglichkeiten waren mir nicht auf Anhieb verständlich (z.B. bei den Fragen nach den externen Diensten oder nach dem Kommunikationswegen). Bei einigen Fragen waren keine Mehrfachantworten möglich (z.B. bei den Kommunikationswegen; das war etwas Schade, weil ggf. mehrere Kommunikationskanäle (z.B. direkte Ansprechpersonen und Supporthotlines) angeboten werden. Am Anfang war eine Matrix erwähnt, bei der Fortschritte eingetragen werden können. Diese habe ich nicht gesehen bzw. nicht verstanden, wie ich darauf zugreifen hätte können.</t>
  </si>
  <si>
    <t>Andere (BQ308): Service-Owner, Experten bei Zertifizierungsprozessen, Externe Gutachter bei Drittmittelanwerbung, Teilnehmer*innen von Veranstaltungen, Hochschulleitung vertreten in einem Beirat der Servicestelle für FDM, externes Gutachtergremium</t>
  </si>
  <si>
    <t>Alle Nutzenden (BQ301): Monitoring der Dienste und Webseiten, Bei Veranstaltungen, Umfrage unter bisher Beratenden, Schulungsteilnehmende</t>
  </si>
  <si>
    <t>Ich bin an einer außeruniversitären Einrichtung beschäftigt, deshalb trafen viele Fragen auf mich nicht zu.</t>
  </si>
  <si>
    <t xml:space="preserve">Bei einigen Fragen fehlte die Möglichkeit keine Angabe zu machen, sowie die mangelnde Kenntnis im jeweiligen Thema anzukreuzen. </t>
  </si>
  <si>
    <t>eigenes Evaluierungsmodell</t>
  </si>
  <si>
    <t>Durch Teilnahme am Verbundprojekt</t>
  </si>
  <si>
    <t>Studium Digitales Datenmanagement</t>
  </si>
  <si>
    <t>Zentrale wissenschaftliche Einrichtungen</t>
  </si>
  <si>
    <t>Gemeinsames Zentrum der genannten Einrichtungen</t>
  </si>
  <si>
    <t>In Zusammenarbeit mit anderen Institutionen</t>
  </si>
  <si>
    <t>Personal der Einrichtungen bildet zusammen das zentrale FDM mit engster Zusammenarbeit</t>
  </si>
  <si>
    <t xml:space="preserve">Andere (DQ306): Außeruniversitäre Forschungsorganisationen (ZB MED), DFN </t>
  </si>
  <si>
    <t xml:space="preserve">Nationale FDM-Verbände (DQ303): Archivierungsinfrastruktur NFDI-Konsortien, DINI Nestor UAG Schulungen/Fortbildungen, AG Forschungsdaten, DMP RDMO, RDA </t>
  </si>
  <si>
    <t xml:space="preserve">Einrichtungen anderer Hochschulen (DQ301): Bereitstellung von Softwarediensten, Regionales Rechenzentrum, Hochschulübergreifende Zusammenarbeit der regionalen FDM-Allianz </t>
  </si>
  <si>
    <t>Regionale FDM-Verbände (DQ302): Rechenzentrumsalliance der Hochschulen für Cloud-Speicher und HPC, Thüringer Kompetenznetzwerk FDM, HeFDI Landesinitiative, Landesinitiative fdm.nrw, SaxFDM, Landesinitiative ScaDS.AI</t>
  </si>
  <si>
    <t>Moodle Kurs</t>
  </si>
  <si>
    <t>Wir haben uns aber in einem regionalen Netzwerk zusammen geschlossen, um am Know-How und perspektivisch am Service von Partneruniversitäten partizipieren zu können.</t>
  </si>
  <si>
    <t>Unsere *Einrichtung* vereint einerseits Richtungen wie Pflege, die eigene, fachspezifische FDM-Strukturen bereits kennen und anwenden, andererseits Fachbereiche wie Theater und Musik, für die FDM noch ein neues Thema ist.</t>
  </si>
  <si>
    <t>Lange Prozesse (meist beginnend mit einer Bedarfserhebung) mit Hinblick auf die Einigung auf bestimmte Dienste (z. B. welches ELN angeboten werden soll). Vielleicht ist das Forschungsdatenreferat auch noch nicht so prominent, dass tatsächlich von Forschenden Bedarfe herangetragen werden.</t>
  </si>
  <si>
    <t xml:space="preserve">Keine Dauerstellen, bisher nur (kleine) Stellenanteile bestehender Stellen. </t>
  </si>
  <si>
    <t>Es fehlt auf Seiten der Universität ein grundlegendes Commitment, das Management von Forschungsdaten als Element der Gedächtnisorganisation anzuerkennen. Auf Seiten der Forschenden wird in datengetriebenen Wissenschaftsfeldern FDM (oft in Eigenregie) praktiziert, die meisten Forschenden sehen dies als individuelle Aufgabe oder sehen sich selbst als solche, die das nicht betrifft.</t>
  </si>
  <si>
    <t>Schlechte organisationsübergreifende inneruniversitäre Kommunikation, keine klare Struktur hinsichtlich Strategie und Governance, fehlende Kompetenz an der Bibliothek.</t>
  </si>
  <si>
    <t>Sukzessiver Aufbau, um Forschende nicht zu überfrachten.</t>
  </si>
  <si>
    <t>Organisationsstruktur innerhalb der Universität ist sehr heterogen mit unterschiedlichen Kompetenzen und Ressourcen. In der *dienstleistenden Einrichtung* ist ein "Single point of contact" eingerichtet, der aber keine abteilungsübergreifenden Kompetenzen hat, und daher gibt es keine zentrale Schaltstelle, die die Kommunikation zwischen verschiedenen relevanten Dienstleistungseinrichtungen koordiniert (z.B. IT, Rechtsabteilung, Forschungsbüro, UB etc.).</t>
  </si>
  <si>
    <t>Mangelnde Bereitschaft anderer Fachkräfte, am Forschungsdatenmanagement mitzuwirken.</t>
  </si>
  <si>
    <t>Viele FDM-Services erst im Aufbau (FDM-Beratungsstelle vor ca. 1 Jahr gegründet).</t>
  </si>
  <si>
    <t>Unklare Abstimmung von Stakeholdern am Standort über Zuständigkeiten (z.B. Bibliothek, Rechenzentrum, e-science-Support; Stellen zur Forschungsföderung); fachspezifische Bedarfe meist sehr speziell und damit nicht vollständig umsetzbar; mangelnde Bedarfsabfragen / mangelnde Kommunikation mit den Forschenden.</t>
  </si>
  <si>
    <t>Wir bekommen sehr viel Rückmeldung, dass bereits sehr viel Infomaterial im Netz vorhanden ist - aber die Forschenden sich jemanden wünschen, der sie in einem persönlichen Gespräch an das Thema heranführt und ihnen eine grobe Richtung weisen kann.</t>
  </si>
  <si>
    <t>Unklare Zuständigkeit, fehlende Priorisierung der Leitungsebene (nicht gleichzusetzen mit fehlender Zustimmung).</t>
  </si>
  <si>
    <t>Abstimmung mit regionaler und nationaler Strategie noch in Entwicklung (BUA, NFDI).</t>
  </si>
  <si>
    <t>Sehr komplexes Feld, schwer an einer Institution zu etablieren.</t>
  </si>
  <si>
    <t>Nachnutzbare Dienste (wie z. B. DMP-Tools) entsprechen nicht den gewünschten Anforderungen.</t>
  </si>
  <si>
    <t>Fehlende Integration in nachhaltige Strukturen.</t>
  </si>
  <si>
    <t>Strategische Entscheidungen sind noch zu treffen.</t>
  </si>
  <si>
    <t>Es gibt wohl viele andere Themen. Wertschätzung des Themas fehlt.</t>
  </si>
  <si>
    <t>Hochschulübergreifende Schulungen</t>
  </si>
  <si>
    <t>Repositorien, Langzeitarchivierung</t>
  </si>
  <si>
    <t>figshare, dropbox, GitHub, confluence, google</t>
  </si>
  <si>
    <t>Repositorium, Unterstützung zur DMP-Erstellung, Beratung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</si>
</sst>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b/>
      <sz val="11"/>
      <color theme="1"/>
      <name val="Calibri"/>
      <scheme val="minor"/>
    </font>
    <font>
      <b/>
      <sz val="11"/>
      <color theme="0"/>
      <name val="Calibri"/>
      <scheme val="minor"/>
    </font>
    <font>
      <sz val="11"/>
      <name val="Calibri"/>
      <scheme val="minor"/>
    </font>
    <font>
      <u/>
      <sz val="11"/>
      <color theme="1"/>
      <name val="Calibri"/>
      <scheme val="minor"/>
    </font>
    <font>
      <sz val="11"/>
      <color theme="1"/>
      <name val="Calibri"/>
      <scheme val="minor"/>
    </font>
    <font>
      <b/>
      <sz val="11"/>
      <color theme="1"/>
      <name val="Calibri"/>
      <family val="2"/>
      <scheme val="minor"/>
    </font>
    <font>
      <b/>
      <sz val="11"/>
      <name val="Calibri"/>
      <family val="2"/>
      <scheme val="minor"/>
    </font>
  </fonts>
  <fills count="10">
    <fill>
      <patternFill patternType="none"/>
    </fill>
    <fill>
      <patternFill patternType="gray125"/>
    </fill>
    <fill>
      <patternFill patternType="solid">
        <fgColor theme="4"/>
        <bgColor theme="4"/>
      </patternFill>
    </fill>
    <fill>
      <patternFill patternType="solid">
        <fgColor theme="4" tint="0.79998168889431442"/>
        <bgColor theme="4" tint="0.79998168889431442"/>
      </patternFill>
    </fill>
    <fill>
      <patternFill patternType="solid">
        <fgColor theme="4" tint="0.79998168889431442"/>
        <bgColor theme="4" tint="0.79998168889431442"/>
      </patternFill>
    </fill>
    <fill>
      <patternFill patternType="solid">
        <fgColor theme="4" tint="0.59999389629810485"/>
        <bgColor theme="4" tint="0.59999389629810485"/>
      </patternFill>
    </fill>
    <fill>
      <patternFill patternType="solid">
        <fgColor theme="4" tint="0.39997558519241921"/>
        <bgColor theme="4" tint="0.39997558519241921"/>
      </patternFill>
    </fill>
    <fill>
      <patternFill patternType="solid">
        <fgColor theme="0" tint="-0.14999847407452621"/>
        <bgColor theme="0" tint="-0.14999847407452621"/>
      </patternFill>
    </fill>
    <fill>
      <patternFill patternType="solid">
        <fgColor theme="2"/>
        <bgColor indexed="64"/>
      </patternFill>
    </fill>
    <fill>
      <patternFill patternType="solid">
        <fgColor theme="2" tint="-9.9978637043366805E-2"/>
        <bgColor indexed="64"/>
      </patternFill>
    </fill>
  </fills>
  <borders count="33">
    <border>
      <left/>
      <right/>
      <top/>
      <bottom/>
      <diagonal/>
    </border>
    <border>
      <left/>
      <right/>
      <top/>
      <bottom style="thin">
        <color auto="1"/>
      </bottom>
      <diagonal/>
    </border>
    <border>
      <left/>
      <right/>
      <top style="thin">
        <color auto="1"/>
      </top>
      <bottom/>
      <diagonal/>
    </border>
    <border>
      <left/>
      <right/>
      <top/>
      <bottom style="medium">
        <color auto="1"/>
      </bottom>
      <diagonal/>
    </border>
    <border>
      <left/>
      <right/>
      <top style="thin">
        <color theme="4" tint="0.39997558519241921"/>
      </top>
      <bottom style="thin">
        <color theme="4" tint="0.39997558519241921"/>
      </bottom>
      <diagonal/>
    </border>
    <border>
      <left style="thin">
        <color theme="4" tint="0.39997558519241921"/>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top/>
      <bottom style="thin">
        <color theme="4" tint="0.39997558519241921"/>
      </bottom>
      <diagonal/>
    </border>
    <border>
      <left/>
      <right/>
      <top style="thin">
        <color theme="1"/>
      </top>
      <bottom style="thin">
        <color theme="1"/>
      </bottom>
      <diagonal/>
    </border>
    <border>
      <left/>
      <right/>
      <top/>
      <bottom style="thin">
        <color theme="1"/>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auto="1"/>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right style="thin">
        <color indexed="64"/>
      </right>
      <top/>
      <bottom/>
      <diagonal/>
    </border>
    <border>
      <left/>
      <right style="thin">
        <color indexed="64"/>
      </right>
      <top/>
      <bottom style="thin">
        <color auto="1"/>
      </bottom>
      <diagonal/>
    </border>
    <border>
      <left/>
      <right style="thin">
        <color indexed="64"/>
      </right>
      <top/>
      <bottom style="medium">
        <color auto="1"/>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theme="4" tint="0.39997558519241921"/>
      </top>
      <bottom style="thin">
        <color theme="4" tint="0.39997558519241921"/>
      </bottom>
      <diagonal/>
    </border>
  </borders>
  <cellStyleXfs count="2">
    <xf numFmtId="0" fontId="0" fillId="0" borderId="0"/>
    <xf numFmtId="9" fontId="8" fillId="0" borderId="0" applyFont="0" applyFill="0" applyBorder="0" applyProtection="0"/>
  </cellStyleXfs>
  <cellXfs count="166">
    <xf numFmtId="0" fontId="0" fillId="0" borderId="0" xfId="0"/>
    <xf numFmtId="0" fontId="0" fillId="0" borderId="0" xfId="0" applyAlignment="1">
      <alignment horizontal="left" vertical="center"/>
    </xf>
    <xf numFmtId="0" fontId="0" fillId="0" borderId="0" xfId="0"/>
    <xf numFmtId="0" fontId="0" fillId="0" borderId="0" xfId="0" applyAlignment="1">
      <alignment wrapText="1"/>
    </xf>
    <xf numFmtId="0" fontId="0" fillId="0" borderId="0" xfId="0" applyAlignment="1">
      <alignment horizontal="left"/>
    </xf>
    <xf numFmtId="0" fontId="4" fillId="0" borderId="0" xfId="0" applyFont="1" applyAlignment="1">
      <alignment horizontal="right"/>
    </xf>
    <xf numFmtId="0" fontId="4" fillId="0" borderId="0" xfId="0" applyFont="1"/>
    <xf numFmtId="9" fontId="0" fillId="0" borderId="0" xfId="1" applyNumberFormat="1" applyFont="1"/>
    <xf numFmtId="0" fontId="0" fillId="0" borderId="3" xfId="0" applyBorder="1"/>
    <xf numFmtId="9" fontId="4" fillId="0" borderId="0" xfId="0" applyNumberFormat="1" applyFont="1"/>
    <xf numFmtId="0" fontId="0" fillId="0" borderId="0" xfId="0" applyAlignment="1">
      <alignment vertical="top" wrapText="1"/>
    </xf>
    <xf numFmtId="0" fontId="0" fillId="0" borderId="1" xfId="0" applyBorder="1"/>
    <xf numFmtId="0" fontId="5" fillId="2" borderId="4" xfId="0" applyFont="1" applyFill="1" applyBorder="1"/>
    <xf numFmtId="9" fontId="4" fillId="0" borderId="0" xfId="1" applyNumberFormat="1" applyFont="1"/>
    <xf numFmtId="0" fontId="0" fillId="0" borderId="0" xfId="0" applyAlignment="1">
      <alignment vertical="top"/>
    </xf>
    <xf numFmtId="0" fontId="5" fillId="2" borderId="5" xfId="0" applyFont="1" applyFill="1" applyBorder="1"/>
    <xf numFmtId="0" fontId="5" fillId="2" borderId="6" xfId="0" applyFont="1" applyFill="1" applyBorder="1"/>
    <xf numFmtId="0" fontId="5" fillId="2" borderId="0" xfId="0" applyFont="1" applyFill="1"/>
    <xf numFmtId="0" fontId="0" fillId="3" borderId="5" xfId="0" applyFill="1" applyBorder="1"/>
    <xf numFmtId="9" fontId="0" fillId="0" borderId="0" xfId="1" applyNumberFormat="1" applyFont="1" applyAlignment="1">
      <alignment vertical="top"/>
    </xf>
    <xf numFmtId="9" fontId="0" fillId="0" borderId="0" xfId="0" applyNumberFormat="1"/>
    <xf numFmtId="0" fontId="0" fillId="0" borderId="5" xfId="0" applyBorder="1"/>
    <xf numFmtId="2" fontId="0" fillId="0" borderId="0" xfId="0" applyNumberFormat="1"/>
    <xf numFmtId="0" fontId="0" fillId="0" borderId="4" xfId="0" applyBorder="1"/>
    <xf numFmtId="0" fontId="5" fillId="2" borderId="7" xfId="0" applyFont="1" applyFill="1" applyBorder="1"/>
    <xf numFmtId="0" fontId="5" fillId="2" borderId="0" xfId="0" applyFont="1" applyFill="1" applyAlignment="1">
      <alignment horizontal="center"/>
    </xf>
    <xf numFmtId="0" fontId="0" fillId="3" borderId="6" xfId="0" applyFill="1" applyBorder="1"/>
    <xf numFmtId="9" fontId="0" fillId="3" borderId="6" xfId="1" applyNumberFormat="1" applyFont="1" applyFill="1" applyBorder="1"/>
    <xf numFmtId="0" fontId="0" fillId="0" borderId="6" xfId="0" applyBorder="1"/>
    <xf numFmtId="9" fontId="0" fillId="0" borderId="6" xfId="1" applyNumberFormat="1" applyFont="1" applyBorder="1"/>
    <xf numFmtId="0" fontId="4" fillId="3" borderId="4" xfId="0" applyFont="1" applyFill="1" applyBorder="1"/>
    <xf numFmtId="9" fontId="4" fillId="3" borderId="6" xfId="1" applyNumberFormat="1" applyFont="1" applyFill="1" applyBorder="1"/>
    <xf numFmtId="0" fontId="4" fillId="0" borderId="0" xfId="0" applyFont="1" applyAlignment="1">
      <alignment horizontal="left"/>
    </xf>
    <xf numFmtId="0" fontId="0" fillId="3" borderId="4" xfId="0" applyFill="1" applyBorder="1"/>
    <xf numFmtId="0" fontId="0" fillId="4" borderId="4" xfId="0" applyFill="1" applyBorder="1"/>
    <xf numFmtId="9" fontId="0" fillId="4" borderId="1" xfId="0" applyNumberFormat="1" applyFill="1" applyBorder="1"/>
    <xf numFmtId="164" fontId="4" fillId="4" borderId="1" xfId="0" applyNumberFormat="1" applyFont="1" applyFill="1" applyBorder="1" applyAlignment="1">
      <alignment horizontal="center" vertical="center"/>
    </xf>
    <xf numFmtId="0" fontId="0" fillId="5" borderId="1" xfId="0" applyFill="1" applyBorder="1"/>
    <xf numFmtId="0" fontId="4" fillId="0" borderId="0" xfId="0" applyFont="1" applyAlignment="1">
      <alignment wrapText="1"/>
    </xf>
    <xf numFmtId="0" fontId="7" fillId="0" borderId="0" xfId="0" applyFont="1"/>
    <xf numFmtId="0" fontId="4" fillId="0" borderId="8" xfId="0" applyFont="1" applyBorder="1"/>
    <xf numFmtId="0" fontId="0" fillId="7" borderId="0" xfId="0" applyFill="1"/>
    <xf numFmtId="0" fontId="0" fillId="0" borderId="9" xfId="0" applyBorder="1"/>
    <xf numFmtId="0" fontId="4" fillId="0" borderId="0" xfId="0" applyFont="1" applyFill="1" applyAlignment="1">
      <alignment horizontal="left" vertical="center"/>
    </xf>
    <xf numFmtId="0" fontId="0" fillId="0" borderId="0" xfId="0" applyFill="1" applyAlignment="1">
      <alignment horizontal="left" vertical="center"/>
    </xf>
    <xf numFmtId="0" fontId="7" fillId="0" borderId="0" xfId="0" applyFont="1" applyFill="1" applyAlignment="1">
      <alignment horizontal="left" vertical="center"/>
    </xf>
    <xf numFmtId="0" fontId="9" fillId="0" borderId="1" xfId="0" applyFont="1" applyFill="1" applyBorder="1" applyAlignment="1">
      <alignment horizontal="left" vertical="center"/>
    </xf>
    <xf numFmtId="0" fontId="10" fillId="0" borderId="1" xfId="0" applyFont="1" applyFill="1" applyBorder="1" applyAlignment="1">
      <alignment horizontal="left" vertical="center"/>
    </xf>
    <xf numFmtId="0" fontId="0" fillId="0" borderId="0" xfId="0" applyBorder="1" applyAlignment="1">
      <alignment horizontal="left" vertical="center" wrapText="1"/>
    </xf>
    <xf numFmtId="0" fontId="0" fillId="0" borderId="0" xfId="0" applyBorder="1" applyAlignment="1">
      <alignment wrapText="1"/>
    </xf>
    <xf numFmtId="0" fontId="0" fillId="0" borderId="0" xfId="0" applyBorder="1"/>
    <xf numFmtId="0" fontId="0" fillId="0" borderId="13" xfId="0" applyBorder="1"/>
    <xf numFmtId="0" fontId="0" fillId="0" borderId="0" xfId="0" applyBorder="1" applyAlignment="1">
      <alignment vertical="center" wrapText="1"/>
    </xf>
    <xf numFmtId="0" fontId="0" fillId="0" borderId="13" xfId="0" applyBorder="1" applyAlignment="1">
      <alignment horizontal="left" vertical="center" wrapText="1"/>
    </xf>
    <xf numFmtId="20" fontId="0" fillId="0" borderId="0" xfId="0" applyNumberFormat="1" applyBorder="1" applyAlignment="1">
      <alignment horizontal="left" vertical="center" wrapText="1"/>
    </xf>
    <xf numFmtId="0" fontId="0" fillId="0" borderId="3" xfId="0" applyBorder="1" applyAlignment="1">
      <alignment horizontal="left" vertical="center" wrapText="1"/>
    </xf>
    <xf numFmtId="0" fontId="0" fillId="0" borderId="3" xfId="0" applyBorder="1" applyAlignment="1">
      <alignment wrapText="1"/>
    </xf>
    <xf numFmtId="0" fontId="0" fillId="0" borderId="16" xfId="0" applyBorder="1"/>
    <xf numFmtId="0" fontId="9" fillId="0" borderId="17" xfId="0" applyFont="1" applyFill="1" applyBorder="1" applyAlignment="1">
      <alignment horizontal="left" vertical="center"/>
    </xf>
    <xf numFmtId="0" fontId="9" fillId="0" borderId="0" xfId="0" applyFont="1" applyFill="1" applyBorder="1" applyAlignment="1">
      <alignment horizontal="left" vertical="center"/>
    </xf>
    <xf numFmtId="0" fontId="10" fillId="0" borderId="0" xfId="0" applyFont="1" applyFill="1" applyBorder="1" applyAlignment="1">
      <alignment horizontal="left" vertical="center"/>
    </xf>
    <xf numFmtId="0" fontId="9" fillId="0" borderId="2" xfId="0" applyFont="1" applyFill="1" applyBorder="1" applyAlignment="1">
      <alignment horizontal="left" vertical="center"/>
    </xf>
    <xf numFmtId="0" fontId="9" fillId="0" borderId="3" xfId="0" applyFont="1" applyFill="1" applyBorder="1" applyAlignment="1">
      <alignment horizontal="left" vertical="center"/>
    </xf>
    <xf numFmtId="0" fontId="0" fillId="0" borderId="22" xfId="0" applyFill="1" applyBorder="1" applyAlignment="1">
      <alignment horizontal="left" vertical="center"/>
    </xf>
    <xf numFmtId="0" fontId="0" fillId="0" borderId="23" xfId="0" applyFill="1" applyBorder="1" applyAlignment="1">
      <alignment horizontal="left" vertical="center"/>
    </xf>
    <xf numFmtId="0" fontId="6" fillId="0" borderId="22" xfId="0" applyFont="1" applyFill="1" applyBorder="1" applyAlignment="1">
      <alignment horizontal="left" vertical="center"/>
    </xf>
    <xf numFmtId="0" fontId="6" fillId="0" borderId="23" xfId="0" applyFont="1" applyFill="1" applyBorder="1" applyAlignment="1">
      <alignment horizontal="left" vertical="center"/>
    </xf>
    <xf numFmtId="0" fontId="0" fillId="0" borderId="24" xfId="0" applyFill="1" applyBorder="1" applyAlignment="1">
      <alignment horizontal="left" vertical="center"/>
    </xf>
    <xf numFmtId="0" fontId="0" fillId="0" borderId="25" xfId="0" applyBorder="1" applyAlignment="1">
      <alignment horizontal="left" vertical="center" wrapText="1"/>
    </xf>
    <xf numFmtId="0" fontId="0" fillId="0" borderId="1" xfId="0" applyBorder="1" applyAlignment="1">
      <alignment horizontal="left" vertical="center" wrapText="1"/>
    </xf>
    <xf numFmtId="0" fontId="0" fillId="0" borderId="1" xfId="0" applyBorder="1" applyAlignment="1">
      <alignment wrapText="1"/>
    </xf>
    <xf numFmtId="0" fontId="0" fillId="0" borderId="26" xfId="0" applyBorder="1"/>
    <xf numFmtId="0" fontId="9" fillId="0" borderId="27" xfId="0" applyFont="1" applyBorder="1"/>
    <xf numFmtId="0" fontId="4" fillId="0" borderId="28" xfId="0" applyFont="1" applyFill="1" applyBorder="1" applyAlignment="1">
      <alignment horizontal="left" vertical="center"/>
    </xf>
    <xf numFmtId="0" fontId="4" fillId="0" borderId="29" xfId="0" applyFont="1" applyFill="1" applyBorder="1" applyAlignment="1">
      <alignment horizontal="left" vertical="center"/>
    </xf>
    <xf numFmtId="0" fontId="0" fillId="0" borderId="3" xfId="0" applyBorder="1" applyAlignment="1">
      <alignment vertical="top" wrapText="1"/>
    </xf>
    <xf numFmtId="0" fontId="0" fillId="0" borderId="11" xfId="0" applyBorder="1" applyAlignment="1">
      <alignment vertical="top" wrapText="1"/>
    </xf>
    <xf numFmtId="0" fontId="0" fillId="0" borderId="0" xfId="0" applyBorder="1" applyAlignment="1">
      <alignment vertical="top" wrapText="1"/>
    </xf>
    <xf numFmtId="0" fontId="0" fillId="0" borderId="10" xfId="0" applyBorder="1"/>
    <xf numFmtId="0" fontId="0" fillId="0" borderId="11" xfId="0" applyBorder="1"/>
    <xf numFmtId="0" fontId="0" fillId="0" borderId="12" xfId="0" applyBorder="1"/>
    <xf numFmtId="0" fontId="4" fillId="0" borderId="12" xfId="0" applyFont="1" applyBorder="1"/>
    <xf numFmtId="0" fontId="0" fillId="0" borderId="15" xfId="0" applyBorder="1"/>
    <xf numFmtId="0" fontId="5" fillId="0" borderId="11" xfId="0" applyFont="1" applyBorder="1"/>
    <xf numFmtId="9" fontId="0" fillId="0" borderId="0" xfId="1" applyNumberFormat="1" applyFont="1" applyBorder="1"/>
    <xf numFmtId="9" fontId="4" fillId="0" borderId="0" xfId="0" applyNumberFormat="1" applyFont="1" applyBorder="1"/>
    <xf numFmtId="0" fontId="4" fillId="0" borderId="0" xfId="0" applyFont="1" applyBorder="1"/>
    <xf numFmtId="9" fontId="4" fillId="0" borderId="0" xfId="1" applyNumberFormat="1" applyFont="1" applyBorder="1"/>
    <xf numFmtId="0" fontId="0" fillId="0" borderId="12" xfId="0" applyBorder="1" applyAlignment="1">
      <alignment horizontal="left"/>
    </xf>
    <xf numFmtId="0" fontId="4" fillId="0" borderId="12" xfId="0" applyFont="1" applyBorder="1" applyAlignment="1">
      <alignment horizontal="left"/>
    </xf>
    <xf numFmtId="164" fontId="4" fillId="0" borderId="0" xfId="0" applyNumberFormat="1" applyFont="1" applyBorder="1"/>
    <xf numFmtId="0" fontId="0" fillId="3" borderId="32" xfId="0" applyFill="1" applyBorder="1" applyAlignment="1">
      <alignment horizontal="left"/>
    </xf>
    <xf numFmtId="0" fontId="0" fillId="0" borderId="32" xfId="0" applyBorder="1" applyAlignment="1">
      <alignment horizontal="left"/>
    </xf>
    <xf numFmtId="0" fontId="5" fillId="2" borderId="32" xfId="0" applyFont="1" applyFill="1" applyBorder="1"/>
    <xf numFmtId="0" fontId="0" fillId="4" borderId="12" xfId="0" applyFill="1" applyBorder="1"/>
    <xf numFmtId="0" fontId="0" fillId="3" borderId="0" xfId="0" applyFill="1" applyBorder="1"/>
    <xf numFmtId="0" fontId="0" fillId="4" borderId="0" xfId="0" applyFill="1" applyBorder="1"/>
    <xf numFmtId="164" fontId="4" fillId="4" borderId="0" xfId="0" applyNumberFormat="1" applyFont="1" applyFill="1" applyBorder="1" applyAlignment="1">
      <alignment horizontal="center" vertical="center"/>
    </xf>
    <xf numFmtId="0" fontId="0" fillId="4" borderId="14" xfId="0" applyFill="1" applyBorder="1"/>
    <xf numFmtId="9" fontId="0" fillId="4" borderId="1" xfId="1" applyNumberFormat="1" applyFont="1" applyFill="1" applyBorder="1"/>
    <xf numFmtId="0" fontId="0" fillId="5" borderId="12" xfId="0" applyFill="1" applyBorder="1"/>
    <xf numFmtId="0" fontId="0" fillId="5" borderId="0" xfId="0" applyFill="1" applyBorder="1"/>
    <xf numFmtId="0" fontId="4" fillId="5" borderId="0" xfId="0" applyFont="1" applyFill="1" applyBorder="1" applyAlignment="1">
      <alignment horizontal="center"/>
    </xf>
    <xf numFmtId="0" fontId="0" fillId="5" borderId="14" xfId="0" applyFill="1" applyBorder="1"/>
    <xf numFmtId="9" fontId="0" fillId="5" borderId="1" xfId="1" applyNumberFormat="1" applyFont="1" applyFill="1" applyBorder="1"/>
    <xf numFmtId="0" fontId="0" fillId="6" borderId="12" xfId="0" applyFill="1" applyBorder="1"/>
    <xf numFmtId="0" fontId="0" fillId="6" borderId="0" xfId="0" applyFill="1" applyBorder="1"/>
    <xf numFmtId="0" fontId="4" fillId="6" borderId="0" xfId="0" applyFont="1" applyFill="1" applyBorder="1" applyAlignment="1">
      <alignment horizontal="center"/>
    </xf>
    <xf numFmtId="9" fontId="0" fillId="6" borderId="0" xfId="1" applyNumberFormat="1" applyFont="1" applyFill="1" applyBorder="1"/>
    <xf numFmtId="0" fontId="9" fillId="0" borderId="12" xfId="0" applyFont="1" applyBorder="1"/>
    <xf numFmtId="0" fontId="0" fillId="0" borderId="32" xfId="0" applyBorder="1" applyAlignment="1">
      <alignment wrapText="1"/>
    </xf>
    <xf numFmtId="0" fontId="2" fillId="0" borderId="0" xfId="0" applyFont="1"/>
    <xf numFmtId="0" fontId="0" fillId="0" borderId="0" xfId="0" applyAlignment="1"/>
    <xf numFmtId="0" fontId="2" fillId="0" borderId="0" xfId="0" applyFont="1" applyAlignment="1"/>
    <xf numFmtId="0" fontId="0" fillId="0" borderId="0" xfId="0" applyBorder="1" applyAlignment="1">
      <alignment vertical="top"/>
    </xf>
    <xf numFmtId="0" fontId="0" fillId="0" borderId="0" xfId="0" applyFill="1" applyBorder="1" applyAlignment="1">
      <alignment horizontal="left" vertical="top" wrapText="1"/>
    </xf>
    <xf numFmtId="0" fontId="0" fillId="0" borderId="1" xfId="0" applyFill="1" applyBorder="1" applyAlignment="1">
      <alignment horizontal="left" vertical="top" wrapText="1"/>
    </xf>
    <xf numFmtId="0" fontId="6" fillId="0" borderId="2" xfId="0" applyFont="1" applyFill="1" applyBorder="1" applyAlignment="1">
      <alignment horizontal="left" vertical="top" wrapText="1"/>
    </xf>
    <xf numFmtId="0" fontId="6" fillId="0" borderId="1" xfId="0" applyFont="1" applyFill="1" applyBorder="1" applyAlignment="1">
      <alignment horizontal="left" vertical="top" wrapText="1"/>
    </xf>
    <xf numFmtId="0" fontId="0" fillId="0" borderId="2" xfId="0" applyFill="1" applyBorder="1" applyAlignment="1">
      <alignment horizontal="left" vertical="top" wrapText="1"/>
    </xf>
    <xf numFmtId="0" fontId="3" fillId="0" borderId="20" xfId="0" applyFont="1" applyBorder="1" applyAlignment="1">
      <alignment horizontal="center" vertical="center"/>
    </xf>
    <xf numFmtId="0" fontId="0" fillId="0" borderId="19" xfId="0" applyBorder="1" applyAlignment="1">
      <alignment horizontal="center" vertical="center"/>
    </xf>
    <xf numFmtId="0" fontId="0" fillId="0" borderId="21" xfId="0" applyBorder="1" applyAlignment="1">
      <alignment horizontal="center" vertical="center"/>
    </xf>
    <xf numFmtId="0" fontId="4" fillId="0" borderId="30" xfId="0" applyFont="1" applyBorder="1" applyAlignment="1">
      <alignment horizontal="left" vertical="center"/>
    </xf>
    <xf numFmtId="0" fontId="4" fillId="0" borderId="28" xfId="0" applyFont="1" applyBorder="1" applyAlignment="1">
      <alignment horizontal="left" vertical="center"/>
    </xf>
    <xf numFmtId="0" fontId="4" fillId="0" borderId="31" xfId="0" applyFont="1" applyBorder="1" applyAlignment="1">
      <alignment horizontal="left" vertical="center"/>
    </xf>
    <xf numFmtId="0" fontId="3" fillId="0" borderId="19" xfId="0" applyFont="1" applyBorder="1" applyAlignment="1">
      <alignment horizontal="center" vertical="center"/>
    </xf>
    <xf numFmtId="0" fontId="0" fillId="0" borderId="18" xfId="0" applyBorder="1" applyAlignment="1">
      <alignment horizontal="center" vertical="center"/>
    </xf>
    <xf numFmtId="0" fontId="0" fillId="0" borderId="3" xfId="0" applyFill="1" applyBorder="1" applyAlignment="1">
      <alignment horizontal="left" vertical="top" wrapText="1"/>
    </xf>
    <xf numFmtId="0" fontId="0" fillId="0" borderId="0" xfId="0" applyAlignment="1">
      <alignment horizontal="left" vertical="top" wrapText="1"/>
    </xf>
    <xf numFmtId="0" fontId="5" fillId="2" borderId="7" xfId="0" applyFont="1" applyFill="1" applyBorder="1" applyAlignment="1">
      <alignment horizontal="center"/>
    </xf>
    <xf numFmtId="0" fontId="2" fillId="0" borderId="0" xfId="0" applyFont="1" applyAlignment="1">
      <alignment horizontal="left" vertical="top"/>
    </xf>
    <xf numFmtId="0" fontId="2" fillId="0" borderId="0" xfId="0" applyFont="1" applyAlignment="1">
      <alignment horizontal="left"/>
    </xf>
    <xf numFmtId="0" fontId="2" fillId="0" borderId="0" xfId="0" applyFont="1" applyAlignment="1">
      <alignment horizontal="left" wrapText="1"/>
    </xf>
    <xf numFmtId="0" fontId="1" fillId="0" borderId="0" xfId="0" applyFont="1" applyAlignment="1">
      <alignment horizontal="left" vertical="top"/>
    </xf>
    <xf numFmtId="0" fontId="0" fillId="8" borderId="12" xfId="0" applyFill="1" applyBorder="1"/>
    <xf numFmtId="0" fontId="0" fillId="8" borderId="0" xfId="0" applyFill="1" applyBorder="1"/>
    <xf numFmtId="0" fontId="0" fillId="8" borderId="0" xfId="0" applyFill="1"/>
    <xf numFmtId="0" fontId="4" fillId="9" borderId="12" xfId="0" applyFont="1" applyFill="1" applyBorder="1"/>
    <xf numFmtId="0" fontId="0" fillId="9" borderId="0" xfId="0" applyFill="1" applyBorder="1"/>
    <xf numFmtId="0" fontId="0" fillId="9" borderId="0" xfId="0" applyFill="1" applyBorder="1" applyAlignment="1">
      <alignment vertical="top" wrapText="1"/>
    </xf>
    <xf numFmtId="0" fontId="9" fillId="9" borderId="0" xfId="0" applyFont="1" applyFill="1" applyBorder="1" applyAlignment="1">
      <alignment horizontal="left" vertical="top" wrapText="1"/>
    </xf>
    <xf numFmtId="0" fontId="1" fillId="8" borderId="0" xfId="0" applyFont="1" applyFill="1"/>
    <xf numFmtId="0" fontId="9" fillId="9" borderId="0" xfId="0" applyFont="1" applyFill="1" applyAlignment="1">
      <alignment horizontal="left" vertical="top" wrapText="1"/>
    </xf>
    <xf numFmtId="0" fontId="0" fillId="8" borderId="0" xfId="0" applyFill="1" applyAlignment="1">
      <alignment vertical="top"/>
    </xf>
    <xf numFmtId="0" fontId="0" fillId="0" borderId="3" xfId="0" applyBorder="1" applyAlignment="1">
      <alignment vertical="top"/>
    </xf>
    <xf numFmtId="0" fontId="0" fillId="8" borderId="0" xfId="0" applyFill="1" applyBorder="1" applyAlignment="1">
      <alignment vertical="top" wrapText="1"/>
    </xf>
    <xf numFmtId="0" fontId="0" fillId="8" borderId="0" xfId="0" applyFill="1" applyBorder="1" applyAlignment="1">
      <alignment vertical="top"/>
    </xf>
    <xf numFmtId="0" fontId="9" fillId="0" borderId="0" xfId="0" applyFont="1" applyBorder="1" applyAlignment="1">
      <alignment vertical="top" wrapText="1"/>
    </xf>
    <xf numFmtId="0" fontId="9" fillId="9" borderId="0" xfId="0" applyFont="1" applyFill="1" applyAlignment="1">
      <alignment vertical="top"/>
    </xf>
    <xf numFmtId="0" fontId="0" fillId="9" borderId="0" xfId="0" applyFill="1"/>
    <xf numFmtId="0" fontId="0" fillId="8" borderId="0" xfId="0" applyFill="1" applyAlignment="1">
      <alignment horizontal="left" vertical="top" wrapText="1"/>
    </xf>
    <xf numFmtId="0" fontId="0" fillId="8" borderId="0" xfId="0" applyFill="1" applyAlignment="1"/>
    <xf numFmtId="0" fontId="0" fillId="8" borderId="0" xfId="0" applyFill="1" applyAlignment="1">
      <alignment vertical="top" wrapText="1"/>
    </xf>
    <xf numFmtId="0" fontId="2" fillId="8" borderId="0" xfId="0" applyFont="1" applyFill="1" applyAlignment="1">
      <alignment vertical="top" wrapText="1"/>
    </xf>
    <xf numFmtId="0" fontId="1" fillId="8" borderId="0" xfId="0" applyFont="1" applyFill="1" applyAlignment="1"/>
    <xf numFmtId="0" fontId="2" fillId="8" borderId="0" xfId="0" applyFont="1" applyFill="1" applyAlignment="1"/>
    <xf numFmtId="0" fontId="1" fillId="8" borderId="0" xfId="0" applyFont="1" applyFill="1" applyAlignment="1">
      <alignment vertical="top"/>
    </xf>
    <xf numFmtId="0" fontId="0" fillId="9" borderId="0" xfId="0" applyFill="1" applyAlignment="1">
      <alignment vertical="top" wrapText="1"/>
    </xf>
    <xf numFmtId="0" fontId="9" fillId="9" borderId="0" xfId="0" applyFont="1" applyFill="1"/>
    <xf numFmtId="0" fontId="4" fillId="9" borderId="0" xfId="0" applyFont="1" applyFill="1" applyAlignment="1">
      <alignment horizontal="left"/>
    </xf>
    <xf numFmtId="0" fontId="2" fillId="8" borderId="0" xfId="0" applyFont="1" applyFill="1" applyAlignment="1">
      <alignment horizontal="left"/>
    </xf>
    <xf numFmtId="0" fontId="1" fillId="8" borderId="0" xfId="0" applyFont="1" applyFill="1" applyAlignment="1">
      <alignment horizontal="left" vertical="top" wrapText="1"/>
    </xf>
    <xf numFmtId="0" fontId="2" fillId="8" borderId="0" xfId="0" applyFont="1" applyFill="1" applyAlignment="1">
      <alignment horizontal="left" vertical="top" wrapText="1"/>
    </xf>
    <xf numFmtId="0" fontId="1" fillId="8" borderId="0" xfId="0" applyFont="1" applyFill="1" applyAlignment="1">
      <alignment horizontal="left" vertical="top"/>
    </xf>
    <xf numFmtId="0" fontId="2" fillId="8" borderId="0" xfId="0" applyFont="1" applyFill="1" applyAlignment="1">
      <alignment horizontal="left" vertical="top"/>
    </xf>
  </cellXfs>
  <cellStyles count="2">
    <cellStyle name="Prozent" xfId="1" builtinId="5"/>
    <cellStyle name="Standard" xfId="0" builtinId="0"/>
  </cellStyles>
  <dxfs count="23">
    <dxf>
      <alignment vertical="bottom" textRotation="0" wrapText="1" relativeIndent="0" shrinkToFit="0"/>
    </dxf>
    <dxf>
      <alignment horizontal="left" vertical="bottom" textRotation="0" wrapText="0" relativeIndent="0" shrinkToFit="0"/>
    </dxf>
    <dxf>
      <font>
        <b val="0"/>
        <i val="0"/>
        <strike val="0"/>
        <u val="none"/>
        <vertAlign val="baseline"/>
        <sz val="11"/>
        <color theme="1"/>
        <name val="Calibri"/>
        <scheme val="minor"/>
      </font>
    </dxf>
    <dxf>
      <alignment vertical="top" textRotation="0" wrapText="0" relativeIndent="0" shrinkToFit="0"/>
    </dxf>
    <dxf>
      <alignment vertical="top" textRotation="0" wrapText="0" relativeIndent="0" shrinkToFit="0"/>
    </dxf>
    <dxf>
      <alignment vertical="top" textRotation="0" wrapText="0" relativeIndent="0" shrinkToFit="0"/>
    </dxf>
    <dxf>
      <alignment vertical="top" textRotation="0" wrapText="0" relativeIndent="0" shrinkToFit="0"/>
    </dxf>
    <dxf>
      <alignment vertical="top" textRotation="0" wrapText="0" relativeIndent="0" shrinkToFit="0"/>
    </dxf>
    <dxf>
      <alignment vertical="top" textRotation="0" wrapText="0" relativeIndent="0" shrinkToFit="0"/>
    </dxf>
    <dxf>
      <fill>
        <patternFill patternType="solid">
          <fgColor indexed="65"/>
          <bgColor indexed="65"/>
        </patternFill>
      </fill>
    </dxf>
    <dxf>
      <font>
        <b val="0"/>
        <i val="0"/>
        <strike val="0"/>
        <u val="none"/>
        <vertAlign val="baseline"/>
        <sz val="11"/>
        <color theme="1"/>
        <name val="Calibri"/>
        <scheme val="minor"/>
      </font>
    </dxf>
    <dxf>
      <font>
        <b val="0"/>
        <i val="0"/>
        <strike val="0"/>
        <u val="none"/>
        <vertAlign val="baseline"/>
        <sz val="11"/>
        <color theme="1"/>
        <name val="Calibri"/>
        <scheme val="minor"/>
      </font>
    </dxf>
    <dxf>
      <font>
        <b val="0"/>
        <i val="0"/>
        <strike val="0"/>
        <u val="none"/>
        <vertAlign val="baseline"/>
        <sz val="11"/>
        <color theme="1"/>
        <name val="Calibri"/>
        <scheme val="minor"/>
      </font>
    </dxf>
    <dxf>
      <font>
        <b val="0"/>
        <i val="0"/>
        <strike val="0"/>
        <u val="none"/>
        <vertAlign val="baseline"/>
        <sz val="11"/>
        <color theme="1"/>
        <name val="Calibri"/>
        <scheme val="minor"/>
      </font>
    </dxf>
    <dxf>
      <font>
        <b val="0"/>
        <i val="0"/>
        <strike val="0"/>
        <u val="none"/>
        <vertAlign val="baseline"/>
        <sz val="11"/>
        <color theme="1"/>
        <name val="Calibri"/>
        <scheme val="minor"/>
      </font>
    </dxf>
    <dxf>
      <font>
        <b val="0"/>
        <i val="0"/>
        <strike val="0"/>
        <u val="none"/>
        <vertAlign val="baseline"/>
        <sz val="11"/>
        <color theme="1"/>
        <name val="Calibri"/>
        <scheme val="minor"/>
      </font>
    </dxf>
    <dxf>
      <font>
        <b val="0"/>
        <i val="0"/>
        <strike val="0"/>
        <u val="none"/>
        <vertAlign val="baseline"/>
        <sz val="11"/>
        <color theme="1"/>
        <name val="Calibri"/>
        <scheme val="minor"/>
      </font>
    </dxf>
    <dxf>
      <font>
        <b val="0"/>
        <i val="0"/>
        <strike val="0"/>
        <u val="none"/>
        <vertAlign val="baseline"/>
        <sz val="11"/>
        <color theme="1"/>
        <name val="Calibri"/>
        <scheme val="minor"/>
      </font>
    </dxf>
    <dxf>
      <font>
        <b val="0"/>
        <i val="0"/>
        <strike val="0"/>
        <u val="none"/>
        <vertAlign val="baseline"/>
        <sz val="11"/>
        <color theme="1"/>
        <name val="Calibri"/>
        <scheme val="minor"/>
      </font>
    </dxf>
    <dxf>
      <font>
        <b val="0"/>
        <i val="0"/>
        <strike val="0"/>
        <u val="none"/>
        <vertAlign val="baseline"/>
        <sz val="11"/>
        <color theme="1"/>
        <name val="Calibri"/>
        <scheme val="minor"/>
      </font>
    </dxf>
    <dxf>
      <font>
        <b/>
      </font>
    </dxf>
    <dxf>
      <numFmt numFmtId="0" formatCode="General"/>
    </dxf>
    <dxf>
      <numFmt numFmtId="0" formatCode="General"/>
    </dxf>
  </dxfs>
  <tableStyles count="0" defaultTableStyle="TableStyleMedium2" defaultPivotStyle="PivotStyleLight16"/>
  <colors>
    <mruColors>
      <color rgb="FFA09D12"/>
      <color rgb="FFDFCA16"/>
      <color rgb="FFD0CA1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5.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1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13.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14.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1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20.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24.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25.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27.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28.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29.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6"/>
    </mc:Choice>
    <mc:Fallback>
      <c:style val="6"/>
    </mc:Fallback>
  </mc:AlternateContent>
  <c:chart>
    <c:autoTitleDeleted val="1"/>
    <c:plotArea>
      <c:layout/>
      <c:barChart>
        <c:barDir val="col"/>
        <c:grouping val="stacked"/>
        <c:varyColors val="0"/>
        <c:ser>
          <c:idx val="0"/>
          <c:order val="0"/>
          <c:tx>
            <c:strRef>
              <c:f>'1 - Dienste FDM'!$A$10</c:f>
              <c:strCache>
                <c:ptCount val="1"/>
                <c:pt idx="0">
                  <c:v>Dienstangebot</c:v>
                </c:pt>
              </c:strCache>
            </c:strRef>
          </c:tx>
          <c:spPr>
            <a:prstGeom prst="rect">
              <a:avLst/>
            </a:prstGeom>
            <a:solidFill>
              <a:srgbClr val="D0CA16"/>
            </a:solidFill>
            <a:ln>
              <a:noFill/>
            </a:ln>
            <a:effectLst/>
          </c:spPr>
          <c:invertIfNegative val="0"/>
          <c:dPt>
            <c:idx val="7"/>
            <c:invertIfNegative val="0"/>
            <c:bubble3D val="0"/>
            <c:extLst>
              <c:ext xmlns:c16="http://schemas.microsoft.com/office/drawing/2014/chart" uri="{C3380CC4-5D6E-409C-BE32-E72D297353CC}">
                <c16:uniqueId val="{00000000-7DFA-4525-9329-225EF0AC59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baseline="0">
                    <a:solidFill>
                      <a:schemeClr val="tx1">
                        <a:lumMod val="75000"/>
                        <a:lumOff val="25000"/>
                      </a:schemeClr>
                    </a:solidFill>
                    <a:latin typeface="+mn-lt"/>
                    <a:ea typeface="+mn-ea"/>
                    <a:cs typeface="+mn-cs"/>
                  </a:defRPr>
                </a:pPr>
                <a:endParaRPr lang="en-DE"/>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bwMode="auto">
                    <a:ln w="9525" cap="flat" cmpd="sng" algn="ctr">
                      <a:solidFill>
                        <a:schemeClr val="tx1">
                          <a:lumMod val="35000"/>
                          <a:lumOff val="65000"/>
                        </a:schemeClr>
                      </a:solidFill>
                      <a:round/>
                    </a:ln>
                    <a:effectLst/>
                  </c:spPr>
                </c15:leaderLines>
              </c:ext>
            </c:extLst>
          </c:dLbls>
          <c:cat>
            <c:strRef>
              <c:f>'1 - Dienste FDM'!$B$2:$J$2</c:f>
              <c:strCache>
                <c:ptCount val="9"/>
                <c:pt idx="0">
                  <c:v>Einführung in FDM</c:v>
                </c:pt>
                <c:pt idx="1">
                  <c:v>Organisation</c:v>
                </c:pt>
                <c:pt idx="2">
                  <c:v>Dokumentation</c:v>
                </c:pt>
                <c:pt idx="3">
                  <c:v>Analyse und Visualisierung</c:v>
                </c:pt>
                <c:pt idx="4">
                  <c:v>Kuratierung</c:v>
                </c:pt>
                <c:pt idx="5">
                  <c:v>(Nach-)Nutzung</c:v>
                </c:pt>
                <c:pt idx="6">
                  <c:v>Archivierung</c:v>
                </c:pt>
                <c:pt idx="7">
                  <c:v>Datenpublikation</c:v>
                </c:pt>
                <c:pt idx="8">
                  <c:v>Rechtsberatung</c:v>
                </c:pt>
              </c:strCache>
            </c:strRef>
          </c:cat>
          <c:val>
            <c:numRef>
              <c:f>'1 - Dienste FDM'!$B$10:$J$10</c:f>
              <c:numCache>
                <c:formatCode>0%</c:formatCode>
                <c:ptCount val="9"/>
                <c:pt idx="0">
                  <c:v>0.1702127659574468</c:v>
                </c:pt>
                <c:pt idx="1">
                  <c:v>0.32978723404255317</c:v>
                </c:pt>
                <c:pt idx="2">
                  <c:v>0.14893617021276595</c:v>
                </c:pt>
                <c:pt idx="3">
                  <c:v>0.11702127659574468</c:v>
                </c:pt>
                <c:pt idx="4">
                  <c:v>0.1702127659574468</c:v>
                </c:pt>
                <c:pt idx="5">
                  <c:v>0.14893617021276595</c:v>
                </c:pt>
                <c:pt idx="6">
                  <c:v>0.37234042553191488</c:v>
                </c:pt>
                <c:pt idx="7">
                  <c:v>0.44680851063829785</c:v>
                </c:pt>
                <c:pt idx="8">
                  <c:v>9.5744680851063829E-2</c:v>
                </c:pt>
              </c:numCache>
            </c:numRef>
          </c:val>
          <c:extLst>
            <c:ext xmlns:c16="http://schemas.microsoft.com/office/drawing/2014/chart" uri="{C3380CC4-5D6E-409C-BE32-E72D297353CC}">
              <c16:uniqueId val="{00000001-7DFA-4525-9329-225EF0AC5963}"/>
            </c:ext>
          </c:extLst>
        </c:ser>
        <c:ser>
          <c:idx val="1"/>
          <c:order val="1"/>
          <c:tx>
            <c:strRef>
              <c:f>'1 - Dienste FDM'!$A$11</c:f>
              <c:strCache>
                <c:ptCount val="1"/>
                <c:pt idx="0">
                  <c:v>Beratung oder Schulung</c:v>
                </c:pt>
              </c:strCache>
            </c:strRef>
          </c:tx>
          <c:spPr>
            <a:prstGeom prst="rect">
              <a:avLst/>
            </a:prstGeom>
            <a:solidFill>
              <a:srgbClr val="A09D1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baseline="0">
                    <a:solidFill>
                      <a:schemeClr val="tx1">
                        <a:lumMod val="75000"/>
                        <a:lumOff val="25000"/>
                      </a:schemeClr>
                    </a:solidFill>
                    <a:latin typeface="+mn-lt"/>
                    <a:ea typeface="+mn-ea"/>
                    <a:cs typeface="+mn-cs"/>
                  </a:defRPr>
                </a:pPr>
                <a:endParaRPr lang="en-DE"/>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bwMode="auto">
                    <a:ln w="9525" cap="flat" cmpd="sng" algn="ctr">
                      <a:solidFill>
                        <a:schemeClr val="tx1">
                          <a:lumMod val="35000"/>
                          <a:lumOff val="65000"/>
                        </a:schemeClr>
                      </a:solidFill>
                      <a:round/>
                    </a:ln>
                    <a:effectLst/>
                  </c:spPr>
                </c15:leaderLines>
              </c:ext>
            </c:extLst>
          </c:dLbls>
          <c:cat>
            <c:strRef>
              <c:f>'1 - Dienste FDM'!$B$2:$J$2</c:f>
              <c:strCache>
                <c:ptCount val="9"/>
                <c:pt idx="0">
                  <c:v>Einführung in FDM</c:v>
                </c:pt>
                <c:pt idx="1">
                  <c:v>Organisation</c:v>
                </c:pt>
                <c:pt idx="2">
                  <c:v>Dokumentation</c:v>
                </c:pt>
                <c:pt idx="3">
                  <c:v>Analyse und Visualisierung</c:v>
                </c:pt>
                <c:pt idx="4">
                  <c:v>Kuratierung</c:v>
                </c:pt>
                <c:pt idx="5">
                  <c:v>(Nach-)Nutzung</c:v>
                </c:pt>
                <c:pt idx="6">
                  <c:v>Archivierung</c:v>
                </c:pt>
                <c:pt idx="7">
                  <c:v>Datenpublikation</c:v>
                </c:pt>
                <c:pt idx="8">
                  <c:v>Rechtsberatung</c:v>
                </c:pt>
              </c:strCache>
            </c:strRef>
          </c:cat>
          <c:val>
            <c:numRef>
              <c:f>'1 - Dienste FDM'!$B$11:$J$11</c:f>
              <c:numCache>
                <c:formatCode>0%</c:formatCode>
                <c:ptCount val="9"/>
                <c:pt idx="0">
                  <c:v>0.7021276595744681</c:v>
                </c:pt>
                <c:pt idx="1">
                  <c:v>0.44680851063829785</c:v>
                </c:pt>
                <c:pt idx="2">
                  <c:v>0.51063829787234039</c:v>
                </c:pt>
                <c:pt idx="3">
                  <c:v>0.1702127659574468</c:v>
                </c:pt>
                <c:pt idx="4">
                  <c:v>0.22340425531914893</c:v>
                </c:pt>
                <c:pt idx="5">
                  <c:v>0.44680851063829785</c:v>
                </c:pt>
                <c:pt idx="6">
                  <c:v>0.27659574468085107</c:v>
                </c:pt>
                <c:pt idx="7">
                  <c:v>0.25531914893617019</c:v>
                </c:pt>
                <c:pt idx="8">
                  <c:v>0.34042553191489361</c:v>
                </c:pt>
              </c:numCache>
            </c:numRef>
          </c:val>
          <c:extLst>
            <c:ext xmlns:c16="http://schemas.microsoft.com/office/drawing/2014/chart" uri="{C3380CC4-5D6E-409C-BE32-E72D297353CC}">
              <c16:uniqueId val="{00000002-7DFA-4525-9329-225EF0AC5963}"/>
            </c:ext>
          </c:extLst>
        </c:ser>
        <c:ser>
          <c:idx val="2"/>
          <c:order val="2"/>
          <c:tx>
            <c:strRef>
              <c:f>'1 - Dienste FDM'!$A$12</c:f>
              <c:strCache>
                <c:ptCount val="1"/>
                <c:pt idx="0">
                  <c:v>In Planung</c:v>
                </c:pt>
              </c:strCache>
            </c:strRef>
          </c:tx>
          <c:spPr>
            <a:prstGeom prst="rect">
              <a:avLst/>
            </a:prstGeom>
            <a:solidFill>
              <a:schemeClr val="accent4">
                <a:shade val="9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baseline="0">
                    <a:solidFill>
                      <a:schemeClr val="tx1">
                        <a:lumMod val="75000"/>
                        <a:lumOff val="25000"/>
                      </a:schemeClr>
                    </a:solidFill>
                    <a:latin typeface="+mn-lt"/>
                    <a:ea typeface="+mn-ea"/>
                    <a:cs typeface="+mn-cs"/>
                  </a:defRPr>
                </a:pPr>
                <a:endParaRPr lang="en-DE"/>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bwMode="auto">
                    <a:ln w="9525" cap="flat" cmpd="sng" algn="ctr">
                      <a:solidFill>
                        <a:schemeClr val="tx1">
                          <a:lumMod val="35000"/>
                          <a:lumOff val="65000"/>
                        </a:schemeClr>
                      </a:solidFill>
                      <a:round/>
                    </a:ln>
                    <a:effectLst/>
                  </c:spPr>
                </c15:leaderLines>
              </c:ext>
            </c:extLst>
          </c:dLbls>
          <c:cat>
            <c:strRef>
              <c:f>'1 - Dienste FDM'!$B$2:$J$2</c:f>
              <c:strCache>
                <c:ptCount val="9"/>
                <c:pt idx="0">
                  <c:v>Einführung in FDM</c:v>
                </c:pt>
                <c:pt idx="1">
                  <c:v>Organisation</c:v>
                </c:pt>
                <c:pt idx="2">
                  <c:v>Dokumentation</c:v>
                </c:pt>
                <c:pt idx="3">
                  <c:v>Analyse und Visualisierung</c:v>
                </c:pt>
                <c:pt idx="4">
                  <c:v>Kuratierung</c:v>
                </c:pt>
                <c:pt idx="5">
                  <c:v>(Nach-)Nutzung</c:v>
                </c:pt>
                <c:pt idx="6">
                  <c:v>Archivierung</c:v>
                </c:pt>
                <c:pt idx="7">
                  <c:v>Datenpublikation</c:v>
                </c:pt>
                <c:pt idx="8">
                  <c:v>Rechtsberatung</c:v>
                </c:pt>
              </c:strCache>
            </c:strRef>
          </c:cat>
          <c:val>
            <c:numRef>
              <c:f>'1 - Dienste FDM'!$B$12:$J$12</c:f>
              <c:numCache>
                <c:formatCode>0%</c:formatCode>
                <c:ptCount val="9"/>
                <c:pt idx="0">
                  <c:v>6.3829787234042548E-2</c:v>
                </c:pt>
                <c:pt idx="1">
                  <c:v>0.11702127659574468</c:v>
                </c:pt>
                <c:pt idx="2">
                  <c:v>0.14893617021276595</c:v>
                </c:pt>
                <c:pt idx="3">
                  <c:v>0.13829787234042554</c:v>
                </c:pt>
                <c:pt idx="4">
                  <c:v>9.5744680851063829E-2</c:v>
                </c:pt>
                <c:pt idx="5">
                  <c:v>9.5744680851063829E-2</c:v>
                </c:pt>
                <c:pt idx="6">
                  <c:v>0.19148936170212766</c:v>
                </c:pt>
                <c:pt idx="7">
                  <c:v>0.11702127659574468</c:v>
                </c:pt>
                <c:pt idx="8">
                  <c:v>9.5744680851063829E-2</c:v>
                </c:pt>
              </c:numCache>
            </c:numRef>
          </c:val>
          <c:extLst>
            <c:ext xmlns:c16="http://schemas.microsoft.com/office/drawing/2014/chart" uri="{C3380CC4-5D6E-409C-BE32-E72D297353CC}">
              <c16:uniqueId val="{00000003-7DFA-4525-9329-225EF0AC5963}"/>
            </c:ext>
          </c:extLst>
        </c:ser>
        <c:ser>
          <c:idx val="3"/>
          <c:order val="3"/>
          <c:tx>
            <c:strRef>
              <c:f>'1 - Dienste FDM'!$A$13</c:f>
              <c:strCache>
                <c:ptCount val="1"/>
                <c:pt idx="0">
                  <c:v>Noch nicht geplant</c:v>
                </c:pt>
              </c:strCache>
            </c:strRef>
          </c:tx>
          <c:spPr>
            <a:prstGeom prst="rect">
              <a:avLst/>
            </a:prstGeom>
            <a:solidFill>
              <a:schemeClr val="accent4">
                <a:lumMod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baseline="0">
                    <a:solidFill>
                      <a:schemeClr val="tx1">
                        <a:lumMod val="75000"/>
                        <a:lumOff val="25000"/>
                      </a:schemeClr>
                    </a:solidFill>
                    <a:latin typeface="+mn-lt"/>
                    <a:ea typeface="+mn-ea"/>
                    <a:cs typeface="+mn-cs"/>
                  </a:defRPr>
                </a:pPr>
                <a:endParaRPr lang="en-DE"/>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bwMode="auto">
                    <a:ln w="9525" cap="flat" cmpd="sng" algn="ctr">
                      <a:solidFill>
                        <a:schemeClr val="tx1">
                          <a:lumMod val="35000"/>
                          <a:lumOff val="65000"/>
                        </a:schemeClr>
                      </a:solidFill>
                      <a:round/>
                    </a:ln>
                    <a:effectLst/>
                  </c:spPr>
                </c15:leaderLines>
              </c:ext>
            </c:extLst>
          </c:dLbls>
          <c:cat>
            <c:strRef>
              <c:f>'1 - Dienste FDM'!$B$2:$J$2</c:f>
              <c:strCache>
                <c:ptCount val="9"/>
                <c:pt idx="0">
                  <c:v>Einführung in FDM</c:v>
                </c:pt>
                <c:pt idx="1">
                  <c:v>Organisation</c:v>
                </c:pt>
                <c:pt idx="2">
                  <c:v>Dokumentation</c:v>
                </c:pt>
                <c:pt idx="3">
                  <c:v>Analyse und Visualisierung</c:v>
                </c:pt>
                <c:pt idx="4">
                  <c:v>Kuratierung</c:v>
                </c:pt>
                <c:pt idx="5">
                  <c:v>(Nach-)Nutzung</c:v>
                </c:pt>
                <c:pt idx="6">
                  <c:v>Archivierung</c:v>
                </c:pt>
                <c:pt idx="7">
                  <c:v>Datenpublikation</c:v>
                </c:pt>
                <c:pt idx="8">
                  <c:v>Rechtsberatung</c:v>
                </c:pt>
              </c:strCache>
            </c:strRef>
          </c:cat>
          <c:val>
            <c:numRef>
              <c:f>'1 - Dienste FDM'!$B$13:$J$13</c:f>
              <c:numCache>
                <c:formatCode>0%</c:formatCode>
                <c:ptCount val="9"/>
                <c:pt idx="0">
                  <c:v>3.1914893617021274E-2</c:v>
                </c:pt>
                <c:pt idx="1">
                  <c:v>1.0638297872340425E-2</c:v>
                </c:pt>
                <c:pt idx="2">
                  <c:v>6.3829787234042548E-2</c:v>
                </c:pt>
                <c:pt idx="3">
                  <c:v>0.20212765957446807</c:v>
                </c:pt>
                <c:pt idx="4">
                  <c:v>0.18085106382978725</c:v>
                </c:pt>
                <c:pt idx="5">
                  <c:v>7.4468085106382975E-2</c:v>
                </c:pt>
                <c:pt idx="6">
                  <c:v>1.0638297872340425E-2</c:v>
                </c:pt>
                <c:pt idx="7">
                  <c:v>0</c:v>
                </c:pt>
                <c:pt idx="8">
                  <c:v>0.1702127659574468</c:v>
                </c:pt>
              </c:numCache>
            </c:numRef>
          </c:val>
          <c:extLst>
            <c:ext xmlns:c16="http://schemas.microsoft.com/office/drawing/2014/chart" uri="{C3380CC4-5D6E-409C-BE32-E72D297353CC}">
              <c16:uniqueId val="{00000004-7DFA-4525-9329-225EF0AC5963}"/>
            </c:ext>
          </c:extLst>
        </c:ser>
        <c:ser>
          <c:idx val="4"/>
          <c:order val="4"/>
          <c:tx>
            <c:strRef>
              <c:f>'1 - Dienste FDM'!$A$14</c:f>
              <c:strCache>
                <c:ptCount val="1"/>
                <c:pt idx="0">
                  <c:v>Kein Angebot</c:v>
                </c:pt>
              </c:strCache>
            </c:strRef>
          </c:tx>
          <c:spPr>
            <a:prstGeom prst="rect">
              <a:avLst/>
            </a:prstGeom>
            <a:solidFill>
              <a:schemeClr val="accent4">
                <a:lumMod val="40000"/>
                <a:lumOff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baseline="0">
                    <a:solidFill>
                      <a:schemeClr val="tx1">
                        <a:lumMod val="75000"/>
                        <a:lumOff val="25000"/>
                      </a:schemeClr>
                    </a:solidFill>
                    <a:latin typeface="+mn-lt"/>
                    <a:ea typeface="+mn-ea"/>
                    <a:cs typeface="+mn-cs"/>
                  </a:defRPr>
                </a:pPr>
                <a:endParaRPr lang="en-DE"/>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bwMode="auto">
                    <a:ln w="9525" cap="flat" cmpd="sng" algn="ctr">
                      <a:solidFill>
                        <a:schemeClr val="tx1">
                          <a:lumMod val="35000"/>
                          <a:lumOff val="65000"/>
                        </a:schemeClr>
                      </a:solidFill>
                      <a:round/>
                    </a:ln>
                    <a:effectLst/>
                  </c:spPr>
                </c15:leaderLines>
              </c:ext>
            </c:extLst>
          </c:dLbls>
          <c:cat>
            <c:strRef>
              <c:f>'1 - Dienste FDM'!$B$2:$J$2</c:f>
              <c:strCache>
                <c:ptCount val="9"/>
                <c:pt idx="0">
                  <c:v>Einführung in FDM</c:v>
                </c:pt>
                <c:pt idx="1">
                  <c:v>Organisation</c:v>
                </c:pt>
                <c:pt idx="2">
                  <c:v>Dokumentation</c:v>
                </c:pt>
                <c:pt idx="3">
                  <c:v>Analyse und Visualisierung</c:v>
                </c:pt>
                <c:pt idx="4">
                  <c:v>Kuratierung</c:v>
                </c:pt>
                <c:pt idx="5">
                  <c:v>(Nach-)Nutzung</c:v>
                </c:pt>
                <c:pt idx="6">
                  <c:v>Archivierung</c:v>
                </c:pt>
                <c:pt idx="7">
                  <c:v>Datenpublikation</c:v>
                </c:pt>
                <c:pt idx="8">
                  <c:v>Rechtsberatung</c:v>
                </c:pt>
              </c:strCache>
            </c:strRef>
          </c:cat>
          <c:val>
            <c:numRef>
              <c:f>'1 - Dienste FDM'!$B$14:$J$14</c:f>
              <c:numCache>
                <c:formatCode>0%</c:formatCode>
                <c:ptCount val="9"/>
                <c:pt idx="0">
                  <c:v>3.1914893617021274E-2</c:v>
                </c:pt>
                <c:pt idx="1">
                  <c:v>5.3191489361702128E-2</c:v>
                </c:pt>
                <c:pt idx="2">
                  <c:v>8.5106382978723402E-2</c:v>
                </c:pt>
                <c:pt idx="3">
                  <c:v>0.25531914893617019</c:v>
                </c:pt>
                <c:pt idx="4">
                  <c:v>0.25531914893617019</c:v>
                </c:pt>
                <c:pt idx="5">
                  <c:v>0.1702127659574468</c:v>
                </c:pt>
                <c:pt idx="6">
                  <c:v>7.4468085106382975E-2</c:v>
                </c:pt>
                <c:pt idx="7">
                  <c:v>0.11702127659574468</c:v>
                </c:pt>
                <c:pt idx="8">
                  <c:v>0.19148936170212766</c:v>
                </c:pt>
              </c:numCache>
            </c:numRef>
          </c:val>
          <c:extLst>
            <c:ext xmlns:c16="http://schemas.microsoft.com/office/drawing/2014/chart" uri="{C3380CC4-5D6E-409C-BE32-E72D297353CC}">
              <c16:uniqueId val="{00000005-7DFA-4525-9329-225EF0AC5963}"/>
            </c:ext>
          </c:extLst>
        </c:ser>
        <c:ser>
          <c:idx val="5"/>
          <c:order val="5"/>
          <c:tx>
            <c:strRef>
              <c:f>'1 - Dienste FDM'!$A$15</c:f>
              <c:strCache>
                <c:ptCount val="1"/>
                <c:pt idx="0">
                  <c:v>Keine Angabe</c:v>
                </c:pt>
              </c:strCache>
            </c:strRef>
          </c:tx>
          <c:spPr>
            <a:prstGeom prst="rect">
              <a:avLst/>
            </a:prstGeom>
            <a:solidFill>
              <a:schemeClr val="bg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baseline="0">
                    <a:solidFill>
                      <a:schemeClr val="tx1">
                        <a:lumMod val="75000"/>
                        <a:lumOff val="25000"/>
                      </a:schemeClr>
                    </a:solidFill>
                    <a:latin typeface="+mn-lt"/>
                    <a:ea typeface="+mn-ea"/>
                    <a:cs typeface="+mn-cs"/>
                  </a:defRPr>
                </a:pPr>
                <a:endParaRPr lang="en-DE"/>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bwMode="auto">
                    <a:ln w="9525" cap="flat" cmpd="sng" algn="ctr">
                      <a:solidFill>
                        <a:schemeClr val="tx1">
                          <a:lumMod val="35000"/>
                          <a:lumOff val="65000"/>
                        </a:schemeClr>
                      </a:solidFill>
                      <a:round/>
                    </a:ln>
                    <a:effectLst/>
                  </c:spPr>
                </c15:leaderLines>
              </c:ext>
            </c:extLst>
          </c:dLbls>
          <c:cat>
            <c:strRef>
              <c:f>'1 - Dienste FDM'!$B$2:$J$2</c:f>
              <c:strCache>
                <c:ptCount val="9"/>
                <c:pt idx="0">
                  <c:v>Einführung in FDM</c:v>
                </c:pt>
                <c:pt idx="1">
                  <c:v>Organisation</c:v>
                </c:pt>
                <c:pt idx="2">
                  <c:v>Dokumentation</c:v>
                </c:pt>
                <c:pt idx="3">
                  <c:v>Analyse und Visualisierung</c:v>
                </c:pt>
                <c:pt idx="4">
                  <c:v>Kuratierung</c:v>
                </c:pt>
                <c:pt idx="5">
                  <c:v>(Nach-)Nutzung</c:v>
                </c:pt>
                <c:pt idx="6">
                  <c:v>Archivierung</c:v>
                </c:pt>
                <c:pt idx="7">
                  <c:v>Datenpublikation</c:v>
                </c:pt>
                <c:pt idx="8">
                  <c:v>Rechtsberatung</c:v>
                </c:pt>
              </c:strCache>
            </c:strRef>
          </c:cat>
          <c:val>
            <c:numRef>
              <c:f>'1 - Dienste FDM'!$B$15:$J$15</c:f>
              <c:numCache>
                <c:formatCode>0%</c:formatCode>
                <c:ptCount val="9"/>
                <c:pt idx="0">
                  <c:v>0</c:v>
                </c:pt>
                <c:pt idx="1">
                  <c:v>4.2553191489361701E-2</c:v>
                </c:pt>
                <c:pt idx="2">
                  <c:v>4.2553191489361701E-2</c:v>
                </c:pt>
                <c:pt idx="3">
                  <c:v>0.11702127659574468</c:v>
                </c:pt>
                <c:pt idx="4">
                  <c:v>7.4468085106382975E-2</c:v>
                </c:pt>
                <c:pt idx="5">
                  <c:v>6.3829787234042548E-2</c:v>
                </c:pt>
                <c:pt idx="6">
                  <c:v>7.4468085106382975E-2</c:v>
                </c:pt>
                <c:pt idx="7">
                  <c:v>6.3829787234042548E-2</c:v>
                </c:pt>
                <c:pt idx="8">
                  <c:v>0.10638297872340426</c:v>
                </c:pt>
              </c:numCache>
            </c:numRef>
          </c:val>
          <c:extLst>
            <c:ext xmlns:c16="http://schemas.microsoft.com/office/drawing/2014/chart" uri="{C3380CC4-5D6E-409C-BE32-E72D297353CC}">
              <c16:uniqueId val="{00000006-7DFA-4525-9329-225EF0AC5963}"/>
            </c:ext>
          </c:extLst>
        </c:ser>
        <c:dLbls>
          <c:dLblPos val="ctr"/>
          <c:showLegendKey val="0"/>
          <c:showVal val="1"/>
          <c:showCatName val="0"/>
          <c:showSerName val="0"/>
          <c:showPercent val="0"/>
          <c:showBubbleSize val="0"/>
        </c:dLbls>
        <c:gapWidth val="30"/>
        <c:overlap val="100"/>
        <c:axId val="586422928"/>
        <c:axId val="586426536"/>
      </c:barChart>
      <c:catAx>
        <c:axId val="586422928"/>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86426536"/>
        <c:crosses val="autoZero"/>
        <c:auto val="1"/>
        <c:lblAlgn val="ctr"/>
        <c:lblOffset val="100"/>
        <c:noMultiLvlLbl val="0"/>
      </c:catAx>
      <c:valAx>
        <c:axId val="586426536"/>
        <c:scaling>
          <c:orientation val="minMax"/>
          <c:max val="1"/>
        </c:scaling>
        <c:delete val="0"/>
        <c:axPos val="l"/>
        <c:numFmt formatCode="0%"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86422928"/>
        <c:crosses val="autoZero"/>
        <c:crossBetween val="between"/>
      </c:valAx>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legend>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6"/>
    </mc:Choice>
    <mc:Fallback>
      <c:style val="6"/>
    </mc:Fallback>
  </mc:AlternateContent>
  <c:chart>
    <c:autoTitleDeleted val="1"/>
    <c:plotArea>
      <c:layout/>
      <c:pieChart>
        <c:varyColors val="1"/>
        <c:ser>
          <c:idx val="1"/>
          <c:order val="0"/>
          <c:tx>
            <c:strRef>
              <c:f>'1 - Dienste FDM'!$B$38</c:f>
              <c:strCache>
                <c:ptCount val="1"/>
                <c:pt idx="0">
                  <c:v>Absolute Häufigkeit</c:v>
                </c:pt>
              </c:strCache>
            </c:strRef>
          </c:tx>
          <c:spPr>
            <a:prstGeom prst="rect">
              <a:avLst/>
            </a:prstGeom>
            <a:solidFill>
              <a:srgbClr val="D0CA16"/>
            </a:solidFill>
          </c:spPr>
          <c:dPt>
            <c:idx val="0"/>
            <c:bubble3D val="0"/>
            <c:spPr>
              <a:prstGeom prst="rect">
                <a:avLst/>
              </a:prstGeom>
              <a:solidFill>
                <a:srgbClr val="A09D12"/>
              </a:solidFill>
              <a:ln w="19050">
                <a:solidFill>
                  <a:schemeClr val="lt1"/>
                </a:solidFill>
              </a:ln>
              <a:effectLst/>
            </c:spPr>
            <c:extLst>
              <c:ext xmlns:c16="http://schemas.microsoft.com/office/drawing/2014/chart" uri="{C3380CC4-5D6E-409C-BE32-E72D297353CC}">
                <c16:uniqueId val="{00000001-5AFE-4D89-9DF8-A3DFF4DFB8B6}"/>
              </c:ext>
            </c:extLst>
          </c:dPt>
          <c:dPt>
            <c:idx val="1"/>
            <c:bubble3D val="0"/>
            <c:spPr>
              <a:prstGeom prst="rect">
                <a:avLst/>
              </a:prstGeom>
              <a:solidFill>
                <a:srgbClr val="D0CA16"/>
              </a:solidFill>
              <a:ln w="19050">
                <a:solidFill>
                  <a:schemeClr val="lt1"/>
                </a:solidFill>
              </a:ln>
              <a:effectLst/>
            </c:spPr>
            <c:extLst>
              <c:ext xmlns:c16="http://schemas.microsoft.com/office/drawing/2014/chart" uri="{C3380CC4-5D6E-409C-BE32-E72D297353CC}">
                <c16:uniqueId val="{00000003-5AFE-4D89-9DF8-A3DFF4DFB8B6}"/>
              </c:ext>
            </c:extLst>
          </c:dPt>
          <c:dPt>
            <c:idx val="2"/>
            <c:bubble3D val="0"/>
            <c:spPr>
              <a:prstGeom prst="rect">
                <a:avLst/>
              </a:prstGeom>
              <a:solidFill>
                <a:schemeClr val="accent4">
                  <a:lumMod val="60000"/>
                  <a:lumOff val="40000"/>
                </a:schemeClr>
              </a:solidFill>
              <a:ln w="19050">
                <a:solidFill>
                  <a:schemeClr val="lt1"/>
                </a:solidFill>
              </a:ln>
              <a:effectLst/>
            </c:spPr>
            <c:extLst>
              <c:ext xmlns:c16="http://schemas.microsoft.com/office/drawing/2014/chart" uri="{C3380CC4-5D6E-409C-BE32-E72D297353CC}">
                <c16:uniqueId val="{00000005-5AFE-4D89-9DF8-A3DFF4DFB8B6}"/>
              </c:ext>
            </c:extLst>
          </c:dPt>
          <c:dLbls>
            <c:spPr>
              <a:noFill/>
              <a:ln>
                <a:noFill/>
              </a:ln>
              <a:effectLst/>
            </c:spPr>
            <c:txPr>
              <a:bodyPr rot="0" spcFirstLastPara="1" vertOverflow="ellipsis" vert="horz" wrap="square" lIns="38100" tIns="19050" rIns="38100" bIns="19050" anchor="ctr" anchorCtr="1">
                <a:spAutoFit/>
              </a:bodyPr>
              <a:lstStyle/>
              <a:p>
                <a:pPr>
                  <a:defRPr sz="1100" b="0" i="0" u="none" strike="noStrike" baseline="0">
                    <a:solidFill>
                      <a:schemeClr val="tx1">
                        <a:lumMod val="75000"/>
                        <a:lumOff val="25000"/>
                      </a:schemeClr>
                    </a:solidFill>
                    <a:latin typeface="+mn-lt"/>
                    <a:ea typeface="+mn-ea"/>
                    <a:cs typeface="+mn-cs"/>
                  </a:defRPr>
                </a:pPr>
                <a:endParaRPr lang="en-DE"/>
              </a:p>
            </c:txPr>
            <c:dLblPos val="inEnd"/>
            <c:showLegendKey val="0"/>
            <c:showVal val="0"/>
            <c:showCatName val="0"/>
            <c:showSerName val="0"/>
            <c:showPercent val="1"/>
            <c:showBubbleSize val="0"/>
            <c:showLeaderLines val="1"/>
            <c:leaderLines>
              <c:spPr>
                <a:prstGeom prst="rect">
                  <a:avLst/>
                </a:prstGeom>
                <a:ln w="9525" cap="flat" cmpd="sng" algn="ctr">
                  <a:solidFill>
                    <a:schemeClr val="tx1">
                      <a:lumMod val="35000"/>
                      <a:lumOff val="65000"/>
                    </a:schemeClr>
                  </a:solidFill>
                  <a:round/>
                </a:ln>
                <a:effectLst/>
              </c:spPr>
            </c:leaderLines>
            <c:extLst>
              <c:ext xmlns:c15="http://schemas.microsoft.com/office/drawing/2012/chart" uri="{CE6537A1-D6FC-4f65-9D91-7224C49458BB}">
                <c15:spPr xmlns:c15="http://schemas.microsoft.com/office/drawing/2012/chart">
                  <a:prstGeom prst="rect">
                    <a:avLst/>
                  </a:prstGeom>
                </c15:spPr>
              </c:ext>
            </c:extLst>
          </c:dLbls>
          <c:cat>
            <c:strRef>
              <c:f>'1 - Dienste FDM'!$A$39:$A$41</c:f>
              <c:strCache>
                <c:ptCount val="3"/>
                <c:pt idx="0">
                  <c:v>Ja</c:v>
                </c:pt>
                <c:pt idx="1">
                  <c:v>Nein</c:v>
                </c:pt>
                <c:pt idx="2">
                  <c:v>Keine Antwort</c:v>
                </c:pt>
              </c:strCache>
            </c:strRef>
          </c:cat>
          <c:val>
            <c:numRef>
              <c:f>'1 - Dienste FDM'!$B$39:$B$41</c:f>
              <c:numCache>
                <c:formatCode>General</c:formatCode>
                <c:ptCount val="3"/>
                <c:pt idx="0">
                  <c:v>17</c:v>
                </c:pt>
                <c:pt idx="1">
                  <c:v>62</c:v>
                </c:pt>
                <c:pt idx="2">
                  <c:v>15</c:v>
                </c:pt>
              </c:numCache>
            </c:numRef>
          </c:val>
          <c:extLst>
            <c:ext xmlns:c16="http://schemas.microsoft.com/office/drawing/2014/chart" uri="{C3380CC4-5D6E-409C-BE32-E72D297353CC}">
              <c16:uniqueId val="{00000006-5AFE-4D89-9DF8-A3DFF4DFB8B6}"/>
            </c:ext>
          </c:extLst>
        </c:ser>
        <c:dLbls>
          <c:dLblPos val="inEnd"/>
          <c:showLegendKey val="0"/>
          <c:showVal val="0"/>
          <c:showCatName val="0"/>
          <c:showSerName val="0"/>
          <c:showPercent val="1"/>
          <c:showBubbleSize val="0"/>
          <c:showLeaderLines val="1"/>
        </c:dLbls>
        <c:firstSliceAng val="0"/>
      </c:pieChart>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1100" b="0" i="0" u="none" strike="noStrike" baseline="0">
              <a:solidFill>
                <a:schemeClr val="tx1">
                  <a:lumMod val="65000"/>
                  <a:lumOff val="35000"/>
                </a:schemeClr>
              </a:solidFill>
              <a:latin typeface="+mn-lt"/>
              <a:ea typeface="+mn-ea"/>
              <a:cs typeface="+mn-cs"/>
            </a:defRPr>
          </a:pPr>
          <a:endParaRPr lang="en-DE"/>
        </a:p>
      </c:txPr>
    </c:legend>
    <c:plotVisOnly val="1"/>
    <c:dispBlanksAs val="gap"/>
    <c:showDLblsOverMax val="0"/>
  </c:chart>
  <c:spPr>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6"/>
    </mc:Choice>
    <mc:Fallback>
      <c:style val="6"/>
    </mc:Fallback>
  </mc:AlternateContent>
  <c:chart>
    <c:autoTitleDeleted val="1"/>
    <c:plotArea>
      <c:layout>
        <c:manualLayout>
          <c:layoutTarget val="inner"/>
          <c:xMode val="edge"/>
          <c:yMode val="edge"/>
          <c:x val="0.13190928589473086"/>
          <c:y val="8.827245552639254E-2"/>
          <c:w val="0.81580288316477456"/>
          <c:h val="0.82444626713327485"/>
        </c:manualLayout>
      </c:layout>
      <c:barChart>
        <c:barDir val="bar"/>
        <c:grouping val="clustered"/>
        <c:varyColors val="0"/>
        <c:ser>
          <c:idx val="0"/>
          <c:order val="0"/>
          <c:spPr>
            <a:prstGeom prst="rect">
              <a:avLst/>
            </a:prstGeom>
            <a:solidFill>
              <a:srgbClr val="A09D12"/>
            </a:solidFill>
            <a:ln>
              <a:noFill/>
            </a:ln>
            <a:effectLst/>
          </c:spPr>
          <c:invertIfNegative val="0"/>
          <c:dPt>
            <c:idx val="0"/>
            <c:invertIfNegative val="0"/>
            <c:bubble3D val="0"/>
            <c:extLst>
              <c:ext xmlns:c16="http://schemas.microsoft.com/office/drawing/2014/chart" uri="{C3380CC4-5D6E-409C-BE32-E72D297353CC}">
                <c16:uniqueId val="{00000000-F9A7-4155-833A-C76DA3AA9A4B}"/>
              </c:ext>
            </c:extLst>
          </c:dPt>
          <c:dPt>
            <c:idx val="1"/>
            <c:invertIfNegative val="0"/>
            <c:bubble3D val="0"/>
            <c:extLst>
              <c:ext xmlns:c16="http://schemas.microsoft.com/office/drawing/2014/chart" uri="{C3380CC4-5D6E-409C-BE32-E72D297353CC}">
                <c16:uniqueId val="{00000001-F9A7-4155-833A-C76DA3AA9A4B}"/>
              </c:ext>
            </c:extLst>
          </c:dPt>
          <c:dPt>
            <c:idx val="2"/>
            <c:invertIfNegative val="0"/>
            <c:bubble3D val="0"/>
            <c:extLst>
              <c:ext xmlns:c16="http://schemas.microsoft.com/office/drawing/2014/chart" uri="{C3380CC4-5D6E-409C-BE32-E72D297353CC}">
                <c16:uniqueId val="{00000002-F9A7-4155-833A-C76DA3AA9A4B}"/>
              </c:ext>
            </c:extLst>
          </c:dPt>
          <c:dPt>
            <c:idx val="3"/>
            <c:invertIfNegative val="0"/>
            <c:bubble3D val="0"/>
            <c:extLst>
              <c:ext xmlns:c16="http://schemas.microsoft.com/office/drawing/2014/chart" uri="{C3380CC4-5D6E-409C-BE32-E72D297353CC}">
                <c16:uniqueId val="{00000003-F9A7-4155-833A-C76DA3AA9A4B}"/>
              </c:ext>
            </c:extLst>
          </c:dPt>
          <c:dPt>
            <c:idx val="4"/>
            <c:invertIfNegative val="0"/>
            <c:bubble3D val="0"/>
            <c:extLst>
              <c:ext xmlns:c16="http://schemas.microsoft.com/office/drawing/2014/chart" uri="{C3380CC4-5D6E-409C-BE32-E72D297353CC}">
                <c16:uniqueId val="{00000004-F9A7-4155-833A-C76DA3AA9A4B}"/>
              </c:ext>
            </c:extLst>
          </c:dPt>
          <c:dPt>
            <c:idx val="5"/>
            <c:invertIfNegative val="0"/>
            <c:bubble3D val="0"/>
            <c:extLst>
              <c:ext xmlns:c16="http://schemas.microsoft.com/office/drawing/2014/chart" uri="{C3380CC4-5D6E-409C-BE32-E72D297353CC}">
                <c16:uniqueId val="{00000006-F9A7-4155-833A-C76DA3AA9A4B}"/>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baseline="0">
                    <a:solidFill>
                      <a:schemeClr val="tx1">
                        <a:lumMod val="75000"/>
                        <a:lumOff val="25000"/>
                      </a:schemeClr>
                    </a:solidFill>
                    <a:latin typeface="+mn-lt"/>
                    <a:ea typeface="+mn-ea"/>
                    <a:cs typeface="+mn-cs"/>
                  </a:defRPr>
                </a:pPr>
                <a:endParaRPr lang="en-DE"/>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'1 - Dienste FDM'!$A$62:$A$67</c:f>
              <c:strCache>
                <c:ptCount val="6"/>
                <c:pt idx="0">
                  <c:v>Internationale FDM-Verbände</c:v>
                </c:pt>
                <c:pt idx="1">
                  <c:v>Andere</c:v>
                </c:pt>
                <c:pt idx="2">
                  <c:v>Dienstleister der (IT-)Wirtschaft</c:v>
                </c:pt>
                <c:pt idx="3">
                  <c:v>Nationale FDM-Verbände</c:v>
                </c:pt>
                <c:pt idx="4">
                  <c:v>Einrichtungen anderer Hochschulen</c:v>
                </c:pt>
                <c:pt idx="5">
                  <c:v>Regionale FDM-Verbände</c:v>
                </c:pt>
              </c:strCache>
            </c:strRef>
          </c:cat>
          <c:val>
            <c:numRef>
              <c:f>'1 - Dienste FDM'!$C$62:$C$67</c:f>
              <c:numCache>
                <c:formatCode>0%</c:formatCode>
                <c:ptCount val="6"/>
                <c:pt idx="0">
                  <c:v>6.4516129032258063E-2</c:v>
                </c:pt>
                <c:pt idx="1">
                  <c:v>9.6774193548387094E-2</c:v>
                </c:pt>
                <c:pt idx="2">
                  <c:v>9.6774193548387094E-2</c:v>
                </c:pt>
                <c:pt idx="3">
                  <c:v>0.19354838709677419</c:v>
                </c:pt>
                <c:pt idx="4">
                  <c:v>0.25806451612903225</c:v>
                </c:pt>
                <c:pt idx="5">
                  <c:v>0.29032258064516131</c:v>
                </c:pt>
              </c:numCache>
            </c:numRef>
          </c:val>
          <c:extLst>
            <c:ext xmlns:c16="http://schemas.microsoft.com/office/drawing/2014/chart" uri="{C3380CC4-5D6E-409C-BE32-E72D297353CC}">
              <c16:uniqueId val="{00000007-F9A7-4155-833A-C76DA3AA9A4B}"/>
            </c:ext>
          </c:extLst>
        </c:ser>
        <c:dLbls>
          <c:showLegendKey val="0"/>
          <c:showVal val="0"/>
          <c:showCatName val="0"/>
          <c:showSerName val="0"/>
          <c:showPercent val="0"/>
          <c:showBubbleSize val="0"/>
        </c:dLbls>
        <c:gapWidth val="30"/>
        <c:axId val="500622368"/>
        <c:axId val="500620400"/>
      </c:barChart>
      <c:valAx>
        <c:axId val="500620400"/>
        <c:scaling>
          <c:orientation val="minMax"/>
        </c:scaling>
        <c:delete val="0"/>
        <c:axPos val="b"/>
        <c:majorGridlines>
          <c:spPr>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00622368"/>
        <c:crosses val="autoZero"/>
        <c:crossBetween val="between"/>
      </c:valAx>
      <c:catAx>
        <c:axId val="500622368"/>
        <c:scaling>
          <c:orientation val="minMax"/>
        </c:scaling>
        <c:delete val="0"/>
        <c:axPos val="l"/>
        <c:numFmt formatCode="General" sourceLinked="1"/>
        <c:majorTickMark val="none"/>
        <c:minorTickMark val="none"/>
        <c:tickLblPos val="nextTo"/>
        <c:spPr>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cap="none" spc="0" baseline="0">
                <a:solidFill>
                  <a:schemeClr val="tx1">
                    <a:lumMod val="65000"/>
                    <a:lumOff val="35000"/>
                  </a:schemeClr>
                </a:solidFill>
                <a:latin typeface="+mn-lt"/>
                <a:ea typeface="+mn-ea"/>
                <a:cs typeface="+mn-cs"/>
              </a:defRPr>
            </a:pPr>
            <a:endParaRPr lang="en-DE"/>
          </a:p>
        </c:txPr>
        <c:crossAx val="500620400"/>
        <c:crosses val="autoZero"/>
        <c:auto val="1"/>
        <c:lblAlgn val="ctr"/>
        <c:lblOffset val="100"/>
        <c:noMultiLvlLbl val="0"/>
      </c:catAx>
      <c:spPr>
        <a:prstGeom prst="rect">
          <a:avLst/>
        </a:prstGeom>
        <a:noFill/>
        <a:ln>
          <a:noFill/>
        </a:ln>
        <a:effectLst/>
      </c:spPr>
    </c:plotArea>
    <c:plotVisOnly val="1"/>
    <c:dispBlanksAs val="gap"/>
    <c:showDLblsOverMax val="0"/>
  </c:chart>
  <c:spPr>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8846796362880295"/>
          <c:y val="8.7962962962962965E-2"/>
          <c:w val="0.69021948249571285"/>
          <c:h val="0.85590113735783024"/>
        </c:manualLayout>
      </c:layout>
      <c:barChart>
        <c:barDir val="bar"/>
        <c:grouping val="clustered"/>
        <c:varyColors val="0"/>
        <c:ser>
          <c:idx val="0"/>
          <c:order val="0"/>
          <c:spPr>
            <a:prstGeom prst="rect">
              <a:avLst/>
            </a:prstGeom>
            <a:solidFill>
              <a:srgbClr val="A09D12"/>
            </a:solidFill>
            <a:ln>
              <a:noFill/>
            </a:ln>
            <a:effectLst/>
          </c:spPr>
          <c:invertIfNegative val="0"/>
          <c:dPt>
            <c:idx val="0"/>
            <c:invertIfNegative val="0"/>
            <c:bubble3D val="0"/>
            <c:extLst>
              <c:ext xmlns:c16="http://schemas.microsoft.com/office/drawing/2014/chart" uri="{C3380CC4-5D6E-409C-BE32-E72D297353CC}">
                <c16:uniqueId val="{00000001-A50E-4928-A014-E6834E38A154}"/>
              </c:ext>
            </c:extLst>
          </c:dPt>
          <c:dPt>
            <c:idx val="1"/>
            <c:invertIfNegative val="0"/>
            <c:bubble3D val="0"/>
            <c:extLst>
              <c:ext xmlns:c16="http://schemas.microsoft.com/office/drawing/2014/chart" uri="{C3380CC4-5D6E-409C-BE32-E72D297353CC}">
                <c16:uniqueId val="{00000003-A50E-4928-A014-E6834E38A154}"/>
              </c:ext>
            </c:extLst>
          </c:dPt>
          <c:dPt>
            <c:idx val="2"/>
            <c:invertIfNegative val="0"/>
            <c:bubble3D val="0"/>
            <c:extLst>
              <c:ext xmlns:c16="http://schemas.microsoft.com/office/drawing/2014/chart" uri="{C3380CC4-5D6E-409C-BE32-E72D297353CC}">
                <c16:uniqueId val="{00000005-A50E-4928-A014-E6834E38A154}"/>
              </c:ext>
            </c:extLst>
          </c:dPt>
          <c:dPt>
            <c:idx val="3"/>
            <c:invertIfNegative val="0"/>
            <c:bubble3D val="0"/>
            <c:extLst>
              <c:ext xmlns:c16="http://schemas.microsoft.com/office/drawing/2014/chart" uri="{C3380CC4-5D6E-409C-BE32-E72D297353CC}">
                <c16:uniqueId val="{00000007-A50E-4928-A014-E6834E38A154}"/>
              </c:ext>
            </c:extLst>
          </c:dPt>
          <c:dPt>
            <c:idx val="4"/>
            <c:invertIfNegative val="0"/>
            <c:bubble3D val="0"/>
            <c:extLst>
              <c:ext xmlns:c16="http://schemas.microsoft.com/office/drawing/2014/chart" uri="{C3380CC4-5D6E-409C-BE32-E72D297353CC}">
                <c16:uniqueId val="{00000009-A50E-4928-A014-E6834E38A154}"/>
              </c:ext>
            </c:extLst>
          </c:dPt>
          <c:dPt>
            <c:idx val="5"/>
            <c:invertIfNegative val="0"/>
            <c:bubble3D val="0"/>
            <c:extLst>
              <c:ext xmlns:c16="http://schemas.microsoft.com/office/drawing/2014/chart" uri="{C3380CC4-5D6E-409C-BE32-E72D297353CC}">
                <c16:uniqueId val="{0000000B-A50E-4928-A014-E6834E38A154}"/>
              </c:ext>
            </c:extLst>
          </c:dPt>
          <c:dPt>
            <c:idx val="6"/>
            <c:invertIfNegative val="0"/>
            <c:bubble3D val="0"/>
            <c:extLst>
              <c:ext xmlns:c16="http://schemas.microsoft.com/office/drawing/2014/chart" uri="{C3380CC4-5D6E-409C-BE32-E72D297353CC}">
                <c16:uniqueId val="{0000000D-A50E-4928-A014-E6834E38A154}"/>
              </c:ext>
            </c:extLst>
          </c:dPt>
          <c:dPt>
            <c:idx val="7"/>
            <c:invertIfNegative val="0"/>
            <c:bubble3D val="0"/>
            <c:extLst>
              <c:ext xmlns:c16="http://schemas.microsoft.com/office/drawing/2014/chart" uri="{C3380CC4-5D6E-409C-BE32-E72D297353CC}">
                <c16:uniqueId val="{0000000F-A50E-4928-A014-E6834E38A15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'1 - Dienste FDM'!$A$107:$A$114</c:f>
              <c:strCache>
                <c:ptCount val="8"/>
                <c:pt idx="0">
                  <c:v>Sonstiges</c:v>
                </c:pt>
                <c:pt idx="1">
                  <c:v>Newsletter und Mailinglisten</c:v>
                </c:pt>
                <c:pt idx="2">
                  <c:v>User-Dokumentationen der technischen Dienste</c:v>
                </c:pt>
                <c:pt idx="3">
                  <c:v>E-Tutorials</c:v>
                </c:pt>
                <c:pt idx="4">
                  <c:v>FAQs und Schlagwortlisten</c:v>
                </c:pt>
                <c:pt idx="5">
                  <c:v>Handouts und Leitfäden</c:v>
                </c:pt>
                <c:pt idx="6">
                  <c:v>Links zu externen Ressourcen</c:v>
                </c:pt>
                <c:pt idx="7">
                  <c:v>FDM-Webseite</c:v>
                </c:pt>
              </c:strCache>
            </c:strRef>
          </c:cat>
          <c:val>
            <c:numRef>
              <c:f>'1 - Dienste FDM'!$C$107:$C$114</c:f>
              <c:numCache>
                <c:formatCode>0%</c:formatCode>
                <c:ptCount val="8"/>
                <c:pt idx="0">
                  <c:v>8.5106382978723402E-2</c:v>
                </c:pt>
                <c:pt idx="1">
                  <c:v>0.26595744680851063</c:v>
                </c:pt>
                <c:pt idx="2">
                  <c:v>0.31914893617021278</c:v>
                </c:pt>
                <c:pt idx="3">
                  <c:v>0.34042553191489361</c:v>
                </c:pt>
                <c:pt idx="4">
                  <c:v>0.41489361702127658</c:v>
                </c:pt>
                <c:pt idx="5">
                  <c:v>0.6063829787234043</c:v>
                </c:pt>
                <c:pt idx="6">
                  <c:v>0.72340425531914898</c:v>
                </c:pt>
                <c:pt idx="7">
                  <c:v>0.84042553191489366</c:v>
                </c:pt>
              </c:numCache>
            </c:numRef>
          </c:val>
          <c:extLst>
            <c:ext xmlns:c16="http://schemas.microsoft.com/office/drawing/2014/chart" uri="{C3380CC4-5D6E-409C-BE32-E72D297353CC}">
              <c16:uniqueId val="{00000010-A50E-4928-A014-E6834E38A154}"/>
            </c:ext>
          </c:extLst>
        </c:ser>
        <c:dLbls>
          <c:showLegendKey val="0"/>
          <c:showVal val="0"/>
          <c:showCatName val="0"/>
          <c:showSerName val="0"/>
          <c:showPercent val="0"/>
          <c:showBubbleSize val="0"/>
        </c:dLbls>
        <c:gapWidth val="30"/>
        <c:axId val="510774728"/>
        <c:axId val="510773744"/>
      </c:barChart>
      <c:valAx>
        <c:axId val="510773744"/>
        <c:scaling>
          <c:orientation val="minMax"/>
        </c:scaling>
        <c:delete val="0"/>
        <c:axPos val="b"/>
        <c:majorGridlines>
          <c:spPr>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10774728"/>
        <c:crosses val="autoZero"/>
        <c:crossBetween val="between"/>
      </c:valAx>
      <c:catAx>
        <c:axId val="510774728"/>
        <c:scaling>
          <c:orientation val="minMax"/>
        </c:scaling>
        <c:delete val="0"/>
        <c:axPos val="l"/>
        <c:numFmt formatCode="General" sourceLinked="1"/>
        <c:majorTickMark val="none"/>
        <c:minorTickMark val="none"/>
        <c:tickLblPos val="nextTo"/>
        <c:spPr>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10773744"/>
        <c:crosses val="autoZero"/>
        <c:auto val="1"/>
        <c:lblAlgn val="ctr"/>
        <c:lblOffset val="100"/>
        <c:noMultiLvlLbl val="0"/>
      </c:catAx>
      <c:spPr>
        <a:prstGeom prst="rect">
          <a:avLst/>
        </a:prstGeom>
        <a:noFill/>
        <a:ln>
          <a:noFill/>
        </a:ln>
        <a:effectLst/>
      </c:spPr>
    </c:plotArea>
    <c:plotVisOnly val="1"/>
    <c:dispBlanksAs val="gap"/>
    <c:showDLblsOverMax val="0"/>
  </c:chart>
  <c:spPr>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stacked"/>
        <c:varyColors val="0"/>
        <c:ser>
          <c:idx val="0"/>
          <c:order val="0"/>
          <c:tx>
            <c:strRef>
              <c:f>'1 - Dienste FDM'!$B$146</c:f>
              <c:strCache>
                <c:ptCount val="1"/>
                <c:pt idx="0">
                  <c:v>Rang 1</c:v>
                </c:pt>
              </c:strCache>
            </c:strRef>
          </c:tx>
          <c:spPr>
            <a:prstGeom prst="rect">
              <a:avLst/>
            </a:prstGeom>
            <a:solidFill>
              <a:srgbClr val="A09D12"/>
            </a:solidFill>
            <a:ln>
              <a:noFill/>
            </a:ln>
            <a:effectLst/>
          </c:spPr>
          <c:invertIfNegative val="0"/>
          <c:cat>
            <c:strRef>
              <c:f>'1 - Dienste FDM'!$A$147:$A$154</c:f>
              <c:strCache>
                <c:ptCount val="8"/>
                <c:pt idx="0">
                  <c:v>Andere Gründe</c:v>
                </c:pt>
                <c:pt idx="1">
                  <c:v>Nicht Teil der Strategie</c:v>
                </c:pt>
                <c:pt idx="2">
                  <c:v>Unzureichende Fachkenntnisse und Kompetenzen</c:v>
                </c:pt>
                <c:pt idx="3">
                  <c:v>Keine Nachfrage von Forschenden</c:v>
                </c:pt>
                <c:pt idx="4">
                  <c:v>Fehlende technische Infrastruktur</c:v>
                </c:pt>
                <c:pt idx="5">
                  <c:v>Unzureichende finanzielle Mittel</c:v>
                </c:pt>
                <c:pt idx="6">
                  <c:v>Fehlende Zeit</c:v>
                </c:pt>
                <c:pt idx="7">
                  <c:v>Fehlendes Personal</c:v>
                </c:pt>
              </c:strCache>
            </c:strRef>
          </c:cat>
          <c:val>
            <c:numRef>
              <c:f>'1 - Dienste FDM'!$B$147:$B$154</c:f>
              <c:numCache>
                <c:formatCode>0%</c:formatCode>
                <c:ptCount val="8"/>
                <c:pt idx="0">
                  <c:v>2.1276595744680851E-2</c:v>
                </c:pt>
                <c:pt idx="1">
                  <c:v>9.5744680851063829E-2</c:v>
                </c:pt>
                <c:pt idx="2">
                  <c:v>2.1276595744680851E-2</c:v>
                </c:pt>
                <c:pt idx="3">
                  <c:v>7.4468085106382975E-2</c:v>
                </c:pt>
                <c:pt idx="4">
                  <c:v>3.1914893617021274E-2</c:v>
                </c:pt>
                <c:pt idx="5">
                  <c:v>0.11702127659574468</c:v>
                </c:pt>
                <c:pt idx="6">
                  <c:v>0.14893617021276595</c:v>
                </c:pt>
                <c:pt idx="7">
                  <c:v>0.37234042553191488</c:v>
                </c:pt>
              </c:numCache>
            </c:numRef>
          </c:val>
          <c:extLst>
            <c:ext xmlns:c16="http://schemas.microsoft.com/office/drawing/2014/chart" uri="{C3380CC4-5D6E-409C-BE32-E72D297353CC}">
              <c16:uniqueId val="{00000000-27E9-4DDD-B1A2-3471E838FDED}"/>
            </c:ext>
          </c:extLst>
        </c:ser>
        <c:ser>
          <c:idx val="1"/>
          <c:order val="1"/>
          <c:tx>
            <c:strRef>
              <c:f>'1 - Dienste FDM'!$C$146</c:f>
              <c:strCache>
                <c:ptCount val="1"/>
                <c:pt idx="0">
                  <c:v>Rang 2</c:v>
                </c:pt>
              </c:strCache>
            </c:strRef>
          </c:tx>
          <c:spPr>
            <a:prstGeom prst="rect">
              <a:avLst/>
            </a:prstGeom>
            <a:solidFill>
              <a:srgbClr val="D0CA16"/>
            </a:solidFill>
            <a:ln>
              <a:noFill/>
            </a:ln>
            <a:effectLst/>
          </c:spPr>
          <c:invertIfNegative val="0"/>
          <c:cat>
            <c:strRef>
              <c:f>'1 - Dienste FDM'!$A$147:$A$154</c:f>
              <c:strCache>
                <c:ptCount val="8"/>
                <c:pt idx="0">
                  <c:v>Andere Gründe</c:v>
                </c:pt>
                <c:pt idx="1">
                  <c:v>Nicht Teil der Strategie</c:v>
                </c:pt>
                <c:pt idx="2">
                  <c:v>Unzureichende Fachkenntnisse und Kompetenzen</c:v>
                </c:pt>
                <c:pt idx="3">
                  <c:v>Keine Nachfrage von Forschenden</c:v>
                </c:pt>
                <c:pt idx="4">
                  <c:v>Fehlende technische Infrastruktur</c:v>
                </c:pt>
                <c:pt idx="5">
                  <c:v>Unzureichende finanzielle Mittel</c:v>
                </c:pt>
                <c:pt idx="6">
                  <c:v>Fehlende Zeit</c:v>
                </c:pt>
                <c:pt idx="7">
                  <c:v>Fehlendes Personal</c:v>
                </c:pt>
              </c:strCache>
            </c:strRef>
          </c:cat>
          <c:val>
            <c:numRef>
              <c:f>'1 - Dienste FDM'!$C$147:$C$154</c:f>
              <c:numCache>
                <c:formatCode>0%</c:formatCode>
                <c:ptCount val="8"/>
                <c:pt idx="0">
                  <c:v>0</c:v>
                </c:pt>
                <c:pt idx="1">
                  <c:v>2.1276595744680851E-2</c:v>
                </c:pt>
                <c:pt idx="2">
                  <c:v>4.2553191489361701E-2</c:v>
                </c:pt>
                <c:pt idx="3">
                  <c:v>2.1276595744680851E-2</c:v>
                </c:pt>
                <c:pt idx="4">
                  <c:v>0.11702127659574468</c:v>
                </c:pt>
                <c:pt idx="5">
                  <c:v>0.15957446808510639</c:v>
                </c:pt>
                <c:pt idx="6">
                  <c:v>0.19148936170212766</c:v>
                </c:pt>
                <c:pt idx="7">
                  <c:v>0.23404255319148937</c:v>
                </c:pt>
              </c:numCache>
            </c:numRef>
          </c:val>
          <c:extLst>
            <c:ext xmlns:c16="http://schemas.microsoft.com/office/drawing/2014/chart" uri="{C3380CC4-5D6E-409C-BE32-E72D297353CC}">
              <c16:uniqueId val="{00000001-27E9-4DDD-B1A2-3471E838FDED}"/>
            </c:ext>
          </c:extLst>
        </c:ser>
        <c:ser>
          <c:idx val="2"/>
          <c:order val="2"/>
          <c:tx>
            <c:strRef>
              <c:f>'1 - Dienste FDM'!$D$146</c:f>
              <c:strCache>
                <c:ptCount val="1"/>
                <c:pt idx="0">
                  <c:v>Rang 3</c:v>
                </c:pt>
              </c:strCache>
            </c:strRef>
          </c:tx>
          <c:spPr>
            <a:prstGeom prst="rect">
              <a:avLst/>
            </a:prstGeom>
            <a:solidFill>
              <a:schemeClr val="accent4"/>
            </a:solidFill>
            <a:ln>
              <a:noFill/>
            </a:ln>
            <a:effectLst/>
          </c:spPr>
          <c:invertIfNegative val="0"/>
          <c:cat>
            <c:strRef>
              <c:f>'1 - Dienste FDM'!$A$147:$A$154</c:f>
              <c:strCache>
                <c:ptCount val="8"/>
                <c:pt idx="0">
                  <c:v>Andere Gründe</c:v>
                </c:pt>
                <c:pt idx="1">
                  <c:v>Nicht Teil der Strategie</c:v>
                </c:pt>
                <c:pt idx="2">
                  <c:v>Unzureichende Fachkenntnisse und Kompetenzen</c:v>
                </c:pt>
                <c:pt idx="3">
                  <c:v>Keine Nachfrage von Forschenden</c:v>
                </c:pt>
                <c:pt idx="4">
                  <c:v>Fehlende technische Infrastruktur</c:v>
                </c:pt>
                <c:pt idx="5">
                  <c:v>Unzureichende finanzielle Mittel</c:v>
                </c:pt>
                <c:pt idx="6">
                  <c:v>Fehlende Zeit</c:v>
                </c:pt>
                <c:pt idx="7">
                  <c:v>Fehlendes Personal</c:v>
                </c:pt>
              </c:strCache>
            </c:strRef>
          </c:cat>
          <c:val>
            <c:numRef>
              <c:f>'1 - Dienste FDM'!$D$147:$D$154</c:f>
              <c:numCache>
                <c:formatCode>0%</c:formatCode>
                <c:ptCount val="8"/>
                <c:pt idx="0">
                  <c:v>0</c:v>
                </c:pt>
                <c:pt idx="1">
                  <c:v>0</c:v>
                </c:pt>
                <c:pt idx="2">
                  <c:v>0.11702127659574468</c:v>
                </c:pt>
                <c:pt idx="3">
                  <c:v>0.1276595744680851</c:v>
                </c:pt>
                <c:pt idx="4">
                  <c:v>7.4468085106382975E-2</c:v>
                </c:pt>
                <c:pt idx="5">
                  <c:v>0.15957446808510639</c:v>
                </c:pt>
                <c:pt idx="6">
                  <c:v>0.18085106382978725</c:v>
                </c:pt>
                <c:pt idx="7">
                  <c:v>8.5106382978723402E-2</c:v>
                </c:pt>
              </c:numCache>
            </c:numRef>
          </c:val>
          <c:extLst>
            <c:ext xmlns:c16="http://schemas.microsoft.com/office/drawing/2014/chart" uri="{C3380CC4-5D6E-409C-BE32-E72D297353CC}">
              <c16:uniqueId val="{00000002-27E9-4DDD-B1A2-3471E838FDED}"/>
            </c:ext>
          </c:extLst>
        </c:ser>
        <c:ser>
          <c:idx val="3"/>
          <c:order val="3"/>
          <c:tx>
            <c:strRef>
              <c:f>'1 - Dienste FDM'!$E$146</c:f>
              <c:strCache>
                <c:ptCount val="1"/>
                <c:pt idx="0">
                  <c:v>Rang 4</c:v>
                </c:pt>
              </c:strCache>
            </c:strRef>
          </c:tx>
          <c:spPr>
            <a:prstGeom prst="rect">
              <a:avLst/>
            </a:prstGeom>
            <a:solidFill>
              <a:schemeClr val="accent4">
                <a:lumMod val="75000"/>
              </a:schemeClr>
            </a:solidFill>
            <a:ln>
              <a:noFill/>
            </a:ln>
            <a:effectLst/>
          </c:spPr>
          <c:invertIfNegative val="0"/>
          <c:cat>
            <c:strRef>
              <c:f>'1 - Dienste FDM'!$A$147:$A$154</c:f>
              <c:strCache>
                <c:ptCount val="8"/>
                <c:pt idx="0">
                  <c:v>Andere Gründe</c:v>
                </c:pt>
                <c:pt idx="1">
                  <c:v>Nicht Teil der Strategie</c:v>
                </c:pt>
                <c:pt idx="2">
                  <c:v>Unzureichende Fachkenntnisse und Kompetenzen</c:v>
                </c:pt>
                <c:pt idx="3">
                  <c:v>Keine Nachfrage von Forschenden</c:v>
                </c:pt>
                <c:pt idx="4">
                  <c:v>Fehlende technische Infrastruktur</c:v>
                </c:pt>
                <c:pt idx="5">
                  <c:v>Unzureichende finanzielle Mittel</c:v>
                </c:pt>
                <c:pt idx="6">
                  <c:v>Fehlende Zeit</c:v>
                </c:pt>
                <c:pt idx="7">
                  <c:v>Fehlendes Personal</c:v>
                </c:pt>
              </c:strCache>
            </c:strRef>
          </c:cat>
          <c:val>
            <c:numRef>
              <c:f>'1 - Dienste FDM'!$E$147:$E$154</c:f>
              <c:numCache>
                <c:formatCode>0%</c:formatCode>
                <c:ptCount val="8"/>
                <c:pt idx="0">
                  <c:v>1.0638297872340425E-2</c:v>
                </c:pt>
                <c:pt idx="1">
                  <c:v>5.3191489361702128E-2</c:v>
                </c:pt>
                <c:pt idx="2">
                  <c:v>7.4468085106382975E-2</c:v>
                </c:pt>
                <c:pt idx="3">
                  <c:v>0.10638297872340426</c:v>
                </c:pt>
                <c:pt idx="4">
                  <c:v>0.1702127659574468</c:v>
                </c:pt>
                <c:pt idx="5">
                  <c:v>8.5106382978723402E-2</c:v>
                </c:pt>
                <c:pt idx="6">
                  <c:v>6.3829787234042548E-2</c:v>
                </c:pt>
                <c:pt idx="7">
                  <c:v>2.1276595744680851E-2</c:v>
                </c:pt>
              </c:numCache>
            </c:numRef>
          </c:val>
          <c:extLst>
            <c:ext xmlns:c16="http://schemas.microsoft.com/office/drawing/2014/chart" uri="{C3380CC4-5D6E-409C-BE32-E72D297353CC}">
              <c16:uniqueId val="{00000003-27E9-4DDD-B1A2-3471E838FDED}"/>
            </c:ext>
          </c:extLst>
        </c:ser>
        <c:ser>
          <c:idx val="4"/>
          <c:order val="4"/>
          <c:tx>
            <c:strRef>
              <c:f>'1 - Dienste FDM'!$F$146</c:f>
              <c:strCache>
                <c:ptCount val="1"/>
                <c:pt idx="0">
                  <c:v>Rang 5</c:v>
                </c:pt>
              </c:strCache>
            </c:strRef>
          </c:tx>
          <c:spPr>
            <a:prstGeom prst="rect">
              <a:avLst/>
            </a:prstGeom>
            <a:solidFill>
              <a:schemeClr val="accent4">
                <a:lumMod val="40000"/>
                <a:lumOff val="60000"/>
              </a:schemeClr>
            </a:solidFill>
            <a:ln>
              <a:noFill/>
            </a:ln>
            <a:effectLst/>
          </c:spPr>
          <c:invertIfNegative val="0"/>
          <c:cat>
            <c:strRef>
              <c:f>'1 - Dienste FDM'!$A$147:$A$154</c:f>
              <c:strCache>
                <c:ptCount val="8"/>
                <c:pt idx="0">
                  <c:v>Andere Gründe</c:v>
                </c:pt>
                <c:pt idx="1">
                  <c:v>Nicht Teil der Strategie</c:v>
                </c:pt>
                <c:pt idx="2">
                  <c:v>Unzureichende Fachkenntnisse und Kompetenzen</c:v>
                </c:pt>
                <c:pt idx="3">
                  <c:v>Keine Nachfrage von Forschenden</c:v>
                </c:pt>
                <c:pt idx="4">
                  <c:v>Fehlende technische Infrastruktur</c:v>
                </c:pt>
                <c:pt idx="5">
                  <c:v>Unzureichende finanzielle Mittel</c:v>
                </c:pt>
                <c:pt idx="6">
                  <c:v>Fehlende Zeit</c:v>
                </c:pt>
                <c:pt idx="7">
                  <c:v>Fehlendes Personal</c:v>
                </c:pt>
              </c:strCache>
            </c:strRef>
          </c:cat>
          <c:val>
            <c:numRef>
              <c:f>'1 - Dienste FDM'!$F$147:$F$154</c:f>
              <c:numCache>
                <c:formatCode>0%</c:formatCode>
                <c:ptCount val="8"/>
                <c:pt idx="0">
                  <c:v>2.1276595744680851E-2</c:v>
                </c:pt>
                <c:pt idx="1">
                  <c:v>4.2553191489361701E-2</c:v>
                </c:pt>
                <c:pt idx="2">
                  <c:v>8.5106382978723402E-2</c:v>
                </c:pt>
                <c:pt idx="3">
                  <c:v>6.3829787234042548E-2</c:v>
                </c:pt>
                <c:pt idx="4">
                  <c:v>5.3191489361702128E-2</c:v>
                </c:pt>
                <c:pt idx="5">
                  <c:v>3.1914893617021274E-2</c:v>
                </c:pt>
                <c:pt idx="6">
                  <c:v>5.3191489361702128E-2</c:v>
                </c:pt>
                <c:pt idx="7">
                  <c:v>2.1276595744680851E-2</c:v>
                </c:pt>
              </c:numCache>
            </c:numRef>
          </c:val>
          <c:extLst>
            <c:ext xmlns:c16="http://schemas.microsoft.com/office/drawing/2014/chart" uri="{C3380CC4-5D6E-409C-BE32-E72D297353CC}">
              <c16:uniqueId val="{00000004-27E9-4DDD-B1A2-3471E838FDED}"/>
            </c:ext>
          </c:extLst>
        </c:ser>
        <c:ser>
          <c:idx val="5"/>
          <c:order val="5"/>
          <c:tx>
            <c:strRef>
              <c:f>'1 - Dienste FDM'!$G$146</c:f>
              <c:strCache>
                <c:ptCount val="1"/>
                <c:pt idx="0">
                  <c:v>Rang 6</c:v>
                </c:pt>
              </c:strCache>
            </c:strRef>
          </c:tx>
          <c:spPr>
            <a:prstGeom prst="rect">
              <a:avLst/>
            </a:prstGeom>
            <a:solidFill>
              <a:schemeClr val="accent1"/>
            </a:solidFill>
            <a:ln>
              <a:noFill/>
            </a:ln>
            <a:effectLst/>
          </c:spPr>
          <c:invertIfNegative val="0"/>
          <c:cat>
            <c:strRef>
              <c:f>'1 - Dienste FDM'!$A$147:$A$154</c:f>
              <c:strCache>
                <c:ptCount val="8"/>
                <c:pt idx="0">
                  <c:v>Andere Gründe</c:v>
                </c:pt>
                <c:pt idx="1">
                  <c:v>Nicht Teil der Strategie</c:v>
                </c:pt>
                <c:pt idx="2">
                  <c:v>Unzureichende Fachkenntnisse und Kompetenzen</c:v>
                </c:pt>
                <c:pt idx="3">
                  <c:v>Keine Nachfrage von Forschenden</c:v>
                </c:pt>
                <c:pt idx="4">
                  <c:v>Fehlende technische Infrastruktur</c:v>
                </c:pt>
                <c:pt idx="5">
                  <c:v>Unzureichende finanzielle Mittel</c:v>
                </c:pt>
                <c:pt idx="6">
                  <c:v>Fehlende Zeit</c:v>
                </c:pt>
                <c:pt idx="7">
                  <c:v>Fehlendes Personal</c:v>
                </c:pt>
              </c:strCache>
            </c:strRef>
          </c:cat>
          <c:val>
            <c:numRef>
              <c:f>'1 - Dienste FDM'!$G$147:$G$154</c:f>
              <c:numCache>
                <c:formatCode>0%</c:formatCode>
                <c:ptCount val="8"/>
                <c:pt idx="0">
                  <c:v>1.0638297872340425E-2</c:v>
                </c:pt>
                <c:pt idx="1">
                  <c:v>4.2553191489361701E-2</c:v>
                </c:pt>
                <c:pt idx="2">
                  <c:v>2.1276595744680851E-2</c:v>
                </c:pt>
                <c:pt idx="3">
                  <c:v>5.3191489361702128E-2</c:v>
                </c:pt>
                <c:pt idx="4">
                  <c:v>5.3191489361702128E-2</c:v>
                </c:pt>
                <c:pt idx="5">
                  <c:v>4.2553191489361701E-2</c:v>
                </c:pt>
                <c:pt idx="6">
                  <c:v>0</c:v>
                </c:pt>
                <c:pt idx="7">
                  <c:v>1.0638297872340425E-2</c:v>
                </c:pt>
              </c:numCache>
            </c:numRef>
          </c:val>
          <c:extLst>
            <c:ext xmlns:c16="http://schemas.microsoft.com/office/drawing/2014/chart" uri="{C3380CC4-5D6E-409C-BE32-E72D297353CC}">
              <c16:uniqueId val="{00000005-27E9-4DDD-B1A2-3471E838FDED}"/>
            </c:ext>
          </c:extLst>
        </c:ser>
        <c:ser>
          <c:idx val="6"/>
          <c:order val="6"/>
          <c:tx>
            <c:strRef>
              <c:f>'1 - Dienste FDM'!$H$146</c:f>
              <c:strCache>
                <c:ptCount val="1"/>
                <c:pt idx="0">
                  <c:v>Rang 7</c:v>
                </c:pt>
              </c:strCache>
            </c:strRef>
          </c:tx>
          <c:spPr>
            <a:prstGeom prst="rect">
              <a:avLst/>
            </a:prstGeom>
            <a:solidFill>
              <a:schemeClr val="accent1">
                <a:lumMod val="50000"/>
              </a:schemeClr>
            </a:solidFill>
            <a:ln>
              <a:noFill/>
            </a:ln>
            <a:effectLst/>
          </c:spPr>
          <c:invertIfNegative val="0"/>
          <c:cat>
            <c:strRef>
              <c:f>'1 - Dienste FDM'!$A$147:$A$154</c:f>
              <c:strCache>
                <c:ptCount val="8"/>
                <c:pt idx="0">
                  <c:v>Andere Gründe</c:v>
                </c:pt>
                <c:pt idx="1">
                  <c:v>Nicht Teil der Strategie</c:v>
                </c:pt>
                <c:pt idx="2">
                  <c:v>Unzureichende Fachkenntnisse und Kompetenzen</c:v>
                </c:pt>
                <c:pt idx="3">
                  <c:v>Keine Nachfrage von Forschenden</c:v>
                </c:pt>
                <c:pt idx="4">
                  <c:v>Fehlende technische Infrastruktur</c:v>
                </c:pt>
                <c:pt idx="5">
                  <c:v>Unzureichende finanzielle Mittel</c:v>
                </c:pt>
                <c:pt idx="6">
                  <c:v>Fehlende Zeit</c:v>
                </c:pt>
                <c:pt idx="7">
                  <c:v>Fehlendes Personal</c:v>
                </c:pt>
              </c:strCache>
            </c:strRef>
          </c:cat>
          <c:val>
            <c:numRef>
              <c:f>'1 - Dienste FDM'!$H$147:$H$154</c:f>
              <c:numCache>
                <c:formatCode>0%</c:formatCode>
                <c:ptCount val="8"/>
                <c:pt idx="0">
                  <c:v>0</c:v>
                </c:pt>
                <c:pt idx="1">
                  <c:v>5.3191489361702128E-2</c:v>
                </c:pt>
                <c:pt idx="2">
                  <c:v>5.3191489361702128E-2</c:v>
                </c:pt>
                <c:pt idx="3">
                  <c:v>4.2553191489361701E-2</c:v>
                </c:pt>
                <c:pt idx="4">
                  <c:v>2.1276595744680851E-2</c:v>
                </c:pt>
                <c:pt idx="5">
                  <c:v>1.0638297872340425E-2</c:v>
                </c:pt>
                <c:pt idx="6">
                  <c:v>0</c:v>
                </c:pt>
                <c:pt idx="7">
                  <c:v>1.0638297872340425E-2</c:v>
                </c:pt>
              </c:numCache>
            </c:numRef>
          </c:val>
          <c:extLst>
            <c:ext xmlns:c16="http://schemas.microsoft.com/office/drawing/2014/chart" uri="{C3380CC4-5D6E-409C-BE32-E72D297353CC}">
              <c16:uniqueId val="{00000006-27E9-4DDD-B1A2-3471E838FDED}"/>
            </c:ext>
          </c:extLst>
        </c:ser>
        <c:ser>
          <c:idx val="7"/>
          <c:order val="7"/>
          <c:tx>
            <c:strRef>
              <c:f>'1 - Dienste FDM'!$I$146</c:f>
              <c:strCache>
                <c:ptCount val="1"/>
                <c:pt idx="0">
                  <c:v>Rang 8</c:v>
                </c:pt>
              </c:strCache>
            </c:strRef>
          </c:tx>
          <c:spPr>
            <a:prstGeom prst="rect">
              <a:avLst/>
            </a:prstGeom>
            <a:solidFill>
              <a:schemeClr val="accent1">
                <a:lumMod val="40000"/>
                <a:lumOff val="60000"/>
              </a:schemeClr>
            </a:solidFill>
            <a:ln>
              <a:noFill/>
            </a:ln>
            <a:effectLst/>
          </c:spPr>
          <c:invertIfNegative val="0"/>
          <c:cat>
            <c:strRef>
              <c:f>'1 - Dienste FDM'!$A$147:$A$154</c:f>
              <c:strCache>
                <c:ptCount val="8"/>
                <c:pt idx="0">
                  <c:v>Andere Gründe</c:v>
                </c:pt>
                <c:pt idx="1">
                  <c:v>Nicht Teil der Strategie</c:v>
                </c:pt>
                <c:pt idx="2">
                  <c:v>Unzureichende Fachkenntnisse und Kompetenzen</c:v>
                </c:pt>
                <c:pt idx="3">
                  <c:v>Keine Nachfrage von Forschenden</c:v>
                </c:pt>
                <c:pt idx="4">
                  <c:v>Fehlende technische Infrastruktur</c:v>
                </c:pt>
                <c:pt idx="5">
                  <c:v>Unzureichende finanzielle Mittel</c:v>
                </c:pt>
                <c:pt idx="6">
                  <c:v>Fehlende Zeit</c:v>
                </c:pt>
                <c:pt idx="7">
                  <c:v>Fehlendes Personal</c:v>
                </c:pt>
              </c:strCache>
            </c:strRef>
          </c:cat>
          <c:val>
            <c:numRef>
              <c:f>'1 - Dienste FDM'!$I$147:$I$154</c:f>
              <c:numCache>
                <c:formatCode>0%</c:formatCode>
                <c:ptCount val="8"/>
                <c:pt idx="0">
                  <c:v>7.4468085106382975E-2</c:v>
                </c:pt>
                <c:pt idx="1">
                  <c:v>0</c:v>
                </c:pt>
                <c:pt idx="2">
                  <c:v>0</c:v>
                </c:pt>
                <c:pt idx="3">
                  <c:v>1.0638297872340425E-2</c:v>
                </c:pt>
                <c:pt idx="4">
                  <c:v>0</c:v>
                </c:pt>
                <c:pt idx="5">
                  <c:v>0</c:v>
                </c:pt>
                <c:pt idx="6">
                  <c:v>0</c:v>
                </c:pt>
                <c:pt idx="7">
                  <c:v>0</c:v>
                </c:pt>
              </c:numCache>
            </c:numRef>
          </c:val>
          <c:extLst>
            <c:ext xmlns:c16="http://schemas.microsoft.com/office/drawing/2014/chart" uri="{C3380CC4-5D6E-409C-BE32-E72D297353CC}">
              <c16:uniqueId val="{00000007-27E9-4DDD-B1A2-3471E838FDED}"/>
            </c:ext>
          </c:extLst>
        </c:ser>
        <c:ser>
          <c:idx val="8"/>
          <c:order val="8"/>
          <c:tx>
            <c:strRef>
              <c:f>'1 - Dienste FDM'!$J$146</c:f>
              <c:strCache>
                <c:ptCount val="1"/>
                <c:pt idx="0">
                  <c:v>nicht angegeben</c:v>
                </c:pt>
              </c:strCache>
            </c:strRef>
          </c:tx>
          <c:spPr>
            <a:prstGeom prst="rect">
              <a:avLst/>
            </a:prstGeom>
            <a:solidFill>
              <a:schemeClr val="bg2"/>
            </a:solidFill>
            <a:ln>
              <a:noFill/>
            </a:ln>
            <a:effectLst/>
          </c:spPr>
          <c:invertIfNegative val="0"/>
          <c:cat>
            <c:strRef>
              <c:f>'1 - Dienste FDM'!$A$147:$A$154</c:f>
              <c:strCache>
                <c:ptCount val="8"/>
                <c:pt idx="0">
                  <c:v>Andere Gründe</c:v>
                </c:pt>
                <c:pt idx="1">
                  <c:v>Nicht Teil der Strategie</c:v>
                </c:pt>
                <c:pt idx="2">
                  <c:v>Unzureichende Fachkenntnisse und Kompetenzen</c:v>
                </c:pt>
                <c:pt idx="3">
                  <c:v>Keine Nachfrage von Forschenden</c:v>
                </c:pt>
                <c:pt idx="4">
                  <c:v>Fehlende technische Infrastruktur</c:v>
                </c:pt>
                <c:pt idx="5">
                  <c:v>Unzureichende finanzielle Mittel</c:v>
                </c:pt>
                <c:pt idx="6">
                  <c:v>Fehlende Zeit</c:v>
                </c:pt>
                <c:pt idx="7">
                  <c:v>Fehlendes Personal</c:v>
                </c:pt>
              </c:strCache>
            </c:strRef>
          </c:cat>
          <c:val>
            <c:numRef>
              <c:f>'1 - Dienste FDM'!$J$147:$J$154</c:f>
              <c:numCache>
                <c:formatCode>0%</c:formatCode>
                <c:ptCount val="8"/>
                <c:pt idx="0">
                  <c:v>0.86170212765957444</c:v>
                </c:pt>
                <c:pt idx="1">
                  <c:v>0.69148936170212771</c:v>
                </c:pt>
                <c:pt idx="2">
                  <c:v>0.58510638297872342</c:v>
                </c:pt>
                <c:pt idx="3">
                  <c:v>0.5</c:v>
                </c:pt>
                <c:pt idx="4">
                  <c:v>0.47872340425531917</c:v>
                </c:pt>
                <c:pt idx="5">
                  <c:v>0.39361702127659576</c:v>
                </c:pt>
                <c:pt idx="6">
                  <c:v>0.36170212765957449</c:v>
                </c:pt>
                <c:pt idx="7">
                  <c:v>0.24468085106382978</c:v>
                </c:pt>
              </c:numCache>
            </c:numRef>
          </c:val>
          <c:extLst>
            <c:ext xmlns:c16="http://schemas.microsoft.com/office/drawing/2014/chart" uri="{C3380CC4-5D6E-409C-BE32-E72D297353CC}">
              <c16:uniqueId val="{00000008-27E9-4DDD-B1A2-3471E838FDED}"/>
            </c:ext>
          </c:extLst>
        </c:ser>
        <c:dLbls>
          <c:showLegendKey val="0"/>
          <c:showVal val="0"/>
          <c:showCatName val="0"/>
          <c:showSerName val="0"/>
          <c:showPercent val="0"/>
          <c:showBubbleSize val="0"/>
        </c:dLbls>
        <c:gapWidth val="30"/>
        <c:overlap val="100"/>
        <c:axId val="469320536"/>
        <c:axId val="469317584"/>
      </c:barChart>
      <c:catAx>
        <c:axId val="469320536"/>
        <c:scaling>
          <c:orientation val="minMax"/>
        </c:scaling>
        <c:delete val="0"/>
        <c:axPos val="l"/>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baseline="0">
                <a:solidFill>
                  <a:schemeClr val="tx1">
                    <a:lumMod val="65000"/>
                    <a:lumOff val="35000"/>
                  </a:schemeClr>
                </a:solidFill>
                <a:latin typeface="+mn-lt"/>
                <a:ea typeface="+mn-ea"/>
                <a:cs typeface="+mn-cs"/>
              </a:defRPr>
            </a:pPr>
            <a:endParaRPr lang="en-DE"/>
          </a:p>
        </c:txPr>
        <c:crossAx val="469317584"/>
        <c:crosses val="autoZero"/>
        <c:auto val="1"/>
        <c:lblAlgn val="ctr"/>
        <c:lblOffset val="100"/>
        <c:noMultiLvlLbl val="0"/>
      </c:catAx>
      <c:valAx>
        <c:axId val="469317584"/>
        <c:scaling>
          <c:orientation val="minMax"/>
          <c:max val="1"/>
        </c:scaling>
        <c:delete val="0"/>
        <c:axPos val="b"/>
        <c:majorGridlines>
          <c:spPr bwMode="auto">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469320536"/>
        <c:crosses val="autoZero"/>
        <c:crossBetween val="between"/>
      </c:valAx>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legend>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1"/>
          <c:order val="0"/>
          <c:tx>
            <c:strRef>
              <c:f>'2 - Verantwortlichkeiten'!$B$2</c:f>
              <c:strCache>
                <c:ptCount val="1"/>
                <c:pt idx="0">
                  <c:v>Absolute Häufigkeit</c:v>
                </c:pt>
              </c:strCache>
            </c:strRef>
          </c:tx>
          <c:dPt>
            <c:idx val="0"/>
            <c:bubble3D val="0"/>
            <c:spPr>
              <a:prstGeom prst="rect">
                <a:avLst/>
              </a:prstGeom>
              <a:solidFill>
                <a:srgbClr val="A09D12"/>
              </a:solidFill>
              <a:ln w="19050">
                <a:solidFill>
                  <a:schemeClr val="lt1"/>
                </a:solidFill>
              </a:ln>
              <a:effectLst/>
            </c:spPr>
            <c:extLst>
              <c:ext xmlns:c16="http://schemas.microsoft.com/office/drawing/2014/chart" uri="{C3380CC4-5D6E-409C-BE32-E72D297353CC}">
                <c16:uniqueId val="{00000001-FA84-451B-9AE8-661C7BA0A2D1}"/>
              </c:ext>
            </c:extLst>
          </c:dPt>
          <c:dPt>
            <c:idx val="1"/>
            <c:bubble3D val="0"/>
            <c:spPr>
              <a:prstGeom prst="rect">
                <a:avLst/>
              </a:prstGeom>
              <a:solidFill>
                <a:schemeClr val="accent4">
                  <a:lumMod val="75000"/>
                </a:schemeClr>
              </a:solidFill>
              <a:ln w="19050">
                <a:solidFill>
                  <a:schemeClr val="lt1"/>
                </a:solidFill>
              </a:ln>
              <a:effectLst/>
            </c:spPr>
            <c:extLst>
              <c:ext xmlns:c16="http://schemas.microsoft.com/office/drawing/2014/chart" uri="{C3380CC4-5D6E-409C-BE32-E72D297353CC}">
                <c16:uniqueId val="{00000003-FA84-451B-9AE8-661C7BA0A2D1}"/>
              </c:ext>
            </c:extLst>
          </c:dPt>
          <c:dPt>
            <c:idx val="2"/>
            <c:bubble3D val="0"/>
            <c:spPr>
              <a:prstGeom prst="rect">
                <a:avLst/>
              </a:prstGeom>
              <a:solidFill>
                <a:srgbClr val="D0CA16"/>
              </a:solidFill>
              <a:ln w="19050">
                <a:solidFill>
                  <a:schemeClr val="lt1"/>
                </a:solidFill>
              </a:ln>
              <a:effectLst/>
            </c:spPr>
            <c:extLst>
              <c:ext xmlns:c16="http://schemas.microsoft.com/office/drawing/2014/chart" uri="{C3380CC4-5D6E-409C-BE32-E72D297353CC}">
                <c16:uniqueId val="{00000005-FA84-451B-9AE8-661C7BA0A2D1}"/>
              </c:ext>
            </c:extLst>
          </c:dPt>
          <c:dPt>
            <c:idx val="3"/>
            <c:bubble3D val="0"/>
            <c:spPr>
              <a:prstGeom prst="rect">
                <a:avLst/>
              </a:prstGeom>
              <a:solidFill>
                <a:schemeClr val="accent4"/>
              </a:solidFill>
              <a:ln w="19050">
                <a:solidFill>
                  <a:schemeClr val="lt1"/>
                </a:solidFill>
              </a:ln>
              <a:effectLst/>
            </c:spPr>
            <c:extLst>
              <c:ext xmlns:c16="http://schemas.microsoft.com/office/drawing/2014/chart" uri="{C3380CC4-5D6E-409C-BE32-E72D297353CC}">
                <c16:uniqueId val="{00000007-FA84-451B-9AE8-661C7BA0A2D1}"/>
              </c:ext>
            </c:extLst>
          </c:dPt>
          <c:dPt>
            <c:idx val="4"/>
            <c:bubble3D val="0"/>
            <c:spPr>
              <a:prstGeom prst="rect">
                <a:avLst/>
              </a:prstGeom>
              <a:solidFill>
                <a:schemeClr val="bg2"/>
              </a:solidFill>
              <a:ln w="19050">
                <a:solidFill>
                  <a:schemeClr val="lt1"/>
                </a:solidFill>
              </a:ln>
              <a:effectLst/>
            </c:spPr>
            <c:extLst>
              <c:ext xmlns:c16="http://schemas.microsoft.com/office/drawing/2014/chart" uri="{C3380CC4-5D6E-409C-BE32-E72D297353CC}">
                <c16:uniqueId val="{00000009-FA84-451B-9AE8-661C7BA0A2D1}"/>
              </c:ext>
            </c:extLst>
          </c:dPt>
          <c:dLbls>
            <c:spPr>
              <a:noFill/>
              <a:ln>
                <a:noFill/>
              </a:ln>
              <a:effectLst/>
            </c:spPr>
            <c:txPr>
              <a:bodyPr rot="0" spcFirstLastPara="1" vertOverflow="ellipsis" vert="horz" wrap="square" lIns="38100" tIns="19050" rIns="38100" bIns="19050" anchor="ctr" anchorCtr="1">
                <a:spAutoFit/>
              </a:bodyPr>
              <a:lstStyle/>
              <a:p>
                <a:pPr>
                  <a:defRPr sz="1100" b="0" i="0" u="none" strike="noStrike" baseline="0">
                    <a:solidFill>
                      <a:schemeClr val="tx1">
                        <a:lumMod val="75000"/>
                        <a:lumOff val="25000"/>
                      </a:schemeClr>
                    </a:solidFill>
                    <a:latin typeface="+mn-lt"/>
                    <a:ea typeface="+mn-ea"/>
                    <a:cs typeface="+mn-cs"/>
                  </a:defRPr>
                </a:pPr>
                <a:endParaRPr lang="en-DE"/>
              </a:p>
            </c:txPr>
            <c:showLegendKey val="0"/>
            <c:showVal val="0"/>
            <c:showCatName val="0"/>
            <c:showSerName val="0"/>
            <c:showPercent val="1"/>
            <c:showBubbleSize val="0"/>
            <c:showLeaderLines val="1"/>
            <c:leaderLines>
              <c:spPr>
                <a:prstGeom prst="rect">
                  <a:avLst/>
                </a:prstGeom>
                <a:ln w="9525" cap="flat" cmpd="sng" algn="ctr">
                  <a:solidFill>
                    <a:schemeClr val="tx1">
                      <a:lumMod val="35000"/>
                      <a:lumOff val="65000"/>
                    </a:schemeClr>
                  </a:solidFill>
                  <a:round/>
                </a:ln>
                <a:effectLst/>
              </c:spPr>
            </c:leaderLines>
            <c:extLst>
              <c:ext xmlns:c15="http://schemas.microsoft.com/office/drawing/2012/chart" uri="{CE6537A1-D6FC-4f65-9D91-7224C49458BB}">
                <c15:spPr xmlns:c15="http://schemas.microsoft.com/office/drawing/2012/chart">
                  <a:prstGeom prst="rect">
                    <a:avLst/>
                  </a:prstGeom>
                </c15:spPr>
              </c:ext>
            </c:extLst>
          </c:dLbls>
          <c:cat>
            <c:strRef>
              <c:f>'2 - Verantwortlichkeiten'!$A$3:$A$7</c:f>
              <c:strCache>
                <c:ptCount val="5"/>
                <c:pt idx="0">
                  <c:v>&lt; 1 Jahr</c:v>
                </c:pt>
                <c:pt idx="1">
                  <c:v>1 - 5 Jahre</c:v>
                </c:pt>
                <c:pt idx="2">
                  <c:v>6 - 10 Jahre</c:v>
                </c:pt>
                <c:pt idx="3">
                  <c:v>&gt; 10 Jahre</c:v>
                </c:pt>
                <c:pt idx="4">
                  <c:v>Keine Antwort</c:v>
                </c:pt>
              </c:strCache>
            </c:strRef>
          </c:cat>
          <c:val>
            <c:numRef>
              <c:f>'2 - Verantwortlichkeiten'!$B$3:$B$7</c:f>
              <c:numCache>
                <c:formatCode>General</c:formatCode>
                <c:ptCount val="5"/>
                <c:pt idx="0">
                  <c:v>4</c:v>
                </c:pt>
                <c:pt idx="1">
                  <c:v>54</c:v>
                </c:pt>
                <c:pt idx="2">
                  <c:v>22</c:v>
                </c:pt>
                <c:pt idx="3">
                  <c:v>2</c:v>
                </c:pt>
                <c:pt idx="4">
                  <c:v>12</c:v>
                </c:pt>
              </c:numCache>
            </c:numRef>
          </c:val>
          <c:extLst>
            <c:ext xmlns:c16="http://schemas.microsoft.com/office/drawing/2014/chart" uri="{C3380CC4-5D6E-409C-BE32-E72D297353CC}">
              <c16:uniqueId val="{0000000A-FA84-451B-9AE8-661C7BA0A2D1}"/>
            </c:ext>
          </c:extLst>
        </c:ser>
        <c:dLbls>
          <c:showLegendKey val="0"/>
          <c:showVal val="0"/>
          <c:showCatName val="0"/>
          <c:showSerName val="0"/>
          <c:showPercent val="1"/>
          <c:showBubbleSize val="0"/>
          <c:showLeaderLines val="1"/>
        </c:dLbls>
        <c:firstSliceAng val="0"/>
        <c:holeSize val="30"/>
      </c:doughnutChart>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legend>
    <c:plotVisOnly val="1"/>
    <c:dispBlanksAs val="gap"/>
    <c:showDLblsOverMax val="0"/>
  </c:chart>
  <c:spPr>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34374591357079021"/>
          <c:y val="4.5643720214777063E-2"/>
          <c:w val="0.631964698249044"/>
          <c:h val="0.89901165172763275"/>
        </c:manualLayout>
      </c:layout>
      <c:barChart>
        <c:barDir val="bar"/>
        <c:grouping val="clustered"/>
        <c:varyColors val="0"/>
        <c:ser>
          <c:idx val="0"/>
          <c:order val="0"/>
          <c:spPr>
            <a:prstGeom prst="rect">
              <a:avLst/>
            </a:prstGeom>
            <a:solidFill>
              <a:srgbClr val="A09D12"/>
            </a:solidFill>
            <a:ln>
              <a:noFill/>
            </a:ln>
            <a:effectLst/>
          </c:spPr>
          <c:invertIfNegative val="0"/>
          <c:dPt>
            <c:idx val="0"/>
            <c:invertIfNegative val="0"/>
            <c:bubble3D val="0"/>
            <c:spPr>
              <a:prstGeom prst="rect">
                <a:avLst/>
              </a:prstGeom>
              <a:solidFill>
                <a:schemeClr val="bg2"/>
              </a:solidFill>
              <a:ln>
                <a:noFill/>
              </a:ln>
              <a:effectLst/>
            </c:spPr>
            <c:extLst>
              <c:ext xmlns:c16="http://schemas.microsoft.com/office/drawing/2014/chart" uri="{C3380CC4-5D6E-409C-BE32-E72D297353CC}">
                <c16:uniqueId val="{00000001-016B-4FF8-ADD7-15E3BD359CDC}"/>
              </c:ext>
            </c:extLst>
          </c:dPt>
          <c:dPt>
            <c:idx val="1"/>
            <c:invertIfNegative val="0"/>
            <c:bubble3D val="0"/>
            <c:extLst>
              <c:ext xmlns:c16="http://schemas.microsoft.com/office/drawing/2014/chart" uri="{C3380CC4-5D6E-409C-BE32-E72D297353CC}">
                <c16:uniqueId val="{00000002-016B-4FF8-ADD7-15E3BD359CDC}"/>
              </c:ext>
            </c:extLst>
          </c:dPt>
          <c:dPt>
            <c:idx val="2"/>
            <c:invertIfNegative val="0"/>
            <c:bubble3D val="0"/>
            <c:extLst>
              <c:ext xmlns:c16="http://schemas.microsoft.com/office/drawing/2014/chart" uri="{C3380CC4-5D6E-409C-BE32-E72D297353CC}">
                <c16:uniqueId val="{00000003-016B-4FF8-ADD7-15E3BD359CDC}"/>
              </c:ext>
            </c:extLst>
          </c:dPt>
          <c:dPt>
            <c:idx val="3"/>
            <c:invertIfNegative val="0"/>
            <c:bubble3D val="0"/>
            <c:extLst>
              <c:ext xmlns:c16="http://schemas.microsoft.com/office/drawing/2014/chart" uri="{C3380CC4-5D6E-409C-BE32-E72D297353CC}">
                <c16:uniqueId val="{00000004-016B-4FF8-ADD7-15E3BD359CDC}"/>
              </c:ext>
            </c:extLst>
          </c:dPt>
          <c:dPt>
            <c:idx val="4"/>
            <c:invertIfNegative val="0"/>
            <c:bubble3D val="0"/>
            <c:extLst>
              <c:ext xmlns:c16="http://schemas.microsoft.com/office/drawing/2014/chart" uri="{C3380CC4-5D6E-409C-BE32-E72D297353CC}">
                <c16:uniqueId val="{00000005-016B-4FF8-ADD7-15E3BD359CDC}"/>
              </c:ext>
            </c:extLst>
          </c:dPt>
          <c:dPt>
            <c:idx val="5"/>
            <c:invertIfNegative val="0"/>
            <c:bubble3D val="0"/>
            <c:extLst>
              <c:ext xmlns:c16="http://schemas.microsoft.com/office/drawing/2014/chart" uri="{C3380CC4-5D6E-409C-BE32-E72D297353CC}">
                <c16:uniqueId val="{00000006-016B-4FF8-ADD7-15E3BD359CDC}"/>
              </c:ext>
            </c:extLst>
          </c:dPt>
          <c:dPt>
            <c:idx val="6"/>
            <c:invertIfNegative val="0"/>
            <c:bubble3D val="0"/>
            <c:extLst>
              <c:ext xmlns:c16="http://schemas.microsoft.com/office/drawing/2014/chart" uri="{C3380CC4-5D6E-409C-BE32-E72D297353CC}">
                <c16:uniqueId val="{00000007-016B-4FF8-ADD7-15E3BD359CDC}"/>
              </c:ext>
            </c:extLst>
          </c:dPt>
          <c:dPt>
            <c:idx val="7"/>
            <c:invertIfNegative val="0"/>
            <c:bubble3D val="0"/>
            <c:extLst>
              <c:ext xmlns:c16="http://schemas.microsoft.com/office/drawing/2014/chart" uri="{C3380CC4-5D6E-409C-BE32-E72D297353CC}">
                <c16:uniqueId val="{00000008-016B-4FF8-ADD7-15E3BD359CDC}"/>
              </c:ext>
            </c:extLst>
          </c:dPt>
          <c:dLbls>
            <c:spPr>
              <a:noFill/>
              <a:ln>
                <a:noFill/>
              </a:ln>
              <a:effectLst/>
            </c:spPr>
            <c:txPr>
              <a:bodyPr rot="0" spcFirstLastPara="1" vertOverflow="ellipsis" vert="horz" wrap="square" lIns="38100" tIns="19050" rIns="38100" bIns="19050" anchor="ctr" anchorCtr="1">
                <a:spAutoFit/>
              </a:bodyPr>
              <a:lstStyle/>
              <a:p>
                <a:pPr>
                  <a:defRPr sz="1100" b="0" i="0" u="none" strike="noStrike"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'2 - Verantwortlichkeiten'!$A$29:$A$38</c:f>
              <c:strCache>
                <c:ptCount val="10"/>
                <c:pt idx="0">
                  <c:v>keine Antwort</c:v>
                </c:pt>
                <c:pt idx="1">
                  <c:v>Sonstiges</c:v>
                </c:pt>
                <c:pt idx="2">
                  <c:v>Medienzentrum</c:v>
                </c:pt>
                <c:pt idx="3">
                  <c:v>Universitätsverwaltung</c:v>
                </c:pt>
                <c:pt idx="4">
                  <c:v>Graduiertenzentrum</c:v>
                </c:pt>
                <c:pt idx="5">
                  <c:v>Institut / Fachbereich</c:v>
                </c:pt>
                <c:pt idx="6">
                  <c:v>Servicebereich Forschung / Forschungsförderung</c:v>
                </c:pt>
                <c:pt idx="7">
                  <c:v>FDM-Büro, Exzellenzinitiativen</c:v>
                </c:pt>
                <c:pt idx="8">
                  <c:v>IT-Zentrum / Rechenzentrum</c:v>
                </c:pt>
                <c:pt idx="9">
                  <c:v>Bibliothek</c:v>
                </c:pt>
              </c:strCache>
            </c:strRef>
          </c:cat>
          <c:val>
            <c:numRef>
              <c:f>'2 - Verantwortlichkeiten'!$C$29:$C$38</c:f>
              <c:numCache>
                <c:formatCode>0%</c:formatCode>
                <c:ptCount val="10"/>
                <c:pt idx="0">
                  <c:v>5.3191489361702128E-2</c:v>
                </c:pt>
                <c:pt idx="1">
                  <c:v>6.3829787234042548E-2</c:v>
                </c:pt>
                <c:pt idx="2">
                  <c:v>7.4468085106382975E-2</c:v>
                </c:pt>
                <c:pt idx="3">
                  <c:v>8.5106382978723402E-2</c:v>
                </c:pt>
                <c:pt idx="4">
                  <c:v>0.10638297872340426</c:v>
                </c:pt>
                <c:pt idx="5">
                  <c:v>0.21276595744680851</c:v>
                </c:pt>
                <c:pt idx="6">
                  <c:v>0.2978723404255319</c:v>
                </c:pt>
                <c:pt idx="7">
                  <c:v>0.39361702127659576</c:v>
                </c:pt>
                <c:pt idx="8">
                  <c:v>0.64893617021276595</c:v>
                </c:pt>
                <c:pt idx="9">
                  <c:v>0.74468085106382975</c:v>
                </c:pt>
              </c:numCache>
            </c:numRef>
          </c:val>
          <c:extLst>
            <c:ext xmlns:c16="http://schemas.microsoft.com/office/drawing/2014/chart" uri="{C3380CC4-5D6E-409C-BE32-E72D297353CC}">
              <c16:uniqueId val="{00000009-016B-4FF8-ADD7-15E3BD359CDC}"/>
            </c:ext>
          </c:extLst>
        </c:ser>
        <c:dLbls>
          <c:dLblPos val="outEnd"/>
          <c:showLegendKey val="0"/>
          <c:showVal val="1"/>
          <c:showCatName val="0"/>
          <c:showSerName val="0"/>
          <c:showPercent val="0"/>
          <c:showBubbleSize val="0"/>
        </c:dLbls>
        <c:gapWidth val="30"/>
        <c:axId val="500605640"/>
        <c:axId val="500612528"/>
      </c:barChart>
      <c:valAx>
        <c:axId val="500612528"/>
        <c:scaling>
          <c:orientation val="minMax"/>
        </c:scaling>
        <c:delete val="0"/>
        <c:axPos val="b"/>
        <c:majorGridlines>
          <c:spPr>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00605640"/>
        <c:crosses val="autoZero"/>
        <c:crossBetween val="between"/>
      </c:valAx>
      <c:catAx>
        <c:axId val="500605640"/>
        <c:scaling>
          <c:orientation val="minMax"/>
        </c:scaling>
        <c:delete val="0"/>
        <c:axPos val="l"/>
        <c:numFmt formatCode="General" sourceLinked="1"/>
        <c:majorTickMark val="none"/>
        <c:minorTickMark val="none"/>
        <c:tickLblPos val="nextTo"/>
        <c:spPr>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baseline="0">
                <a:solidFill>
                  <a:schemeClr val="tx1">
                    <a:lumMod val="65000"/>
                    <a:lumOff val="35000"/>
                  </a:schemeClr>
                </a:solidFill>
                <a:latin typeface="+mn-lt"/>
                <a:ea typeface="+mn-ea"/>
                <a:cs typeface="+mn-cs"/>
              </a:defRPr>
            </a:pPr>
            <a:endParaRPr lang="en-DE"/>
          </a:p>
        </c:txPr>
        <c:crossAx val="500612528"/>
        <c:crosses val="autoZero"/>
        <c:auto val="1"/>
        <c:lblAlgn val="ctr"/>
        <c:lblOffset val="100"/>
        <c:noMultiLvlLbl val="0"/>
      </c:catAx>
      <c:spPr>
        <a:prstGeom prst="rect">
          <a:avLst/>
        </a:prstGeom>
        <a:noFill/>
        <a:ln>
          <a:noFill/>
        </a:ln>
        <a:effectLst/>
      </c:spPr>
    </c:plotArea>
    <c:plotVisOnly val="1"/>
    <c:dispBlanksAs val="gap"/>
    <c:showDLblsOverMax val="0"/>
  </c:chart>
  <c:spPr>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42656072579750792"/>
          <c:y val="3.6514976171821652E-2"/>
          <c:w val="0.55424799751007958"/>
          <c:h val="0.91726913981354363"/>
        </c:manualLayout>
      </c:layout>
      <c:barChart>
        <c:barDir val="bar"/>
        <c:grouping val="clustered"/>
        <c:varyColors val="0"/>
        <c:ser>
          <c:idx val="0"/>
          <c:order val="0"/>
          <c:spPr>
            <a:prstGeom prst="rect">
              <a:avLst/>
            </a:prstGeom>
            <a:solidFill>
              <a:srgbClr val="A09D12"/>
            </a:solidFill>
            <a:ln>
              <a:noFill/>
            </a:ln>
            <a:effectLst/>
          </c:spPr>
          <c:invertIfNegative val="0"/>
          <c:dPt>
            <c:idx val="0"/>
            <c:invertIfNegative val="0"/>
            <c:bubble3D val="0"/>
            <c:spPr>
              <a:prstGeom prst="rect">
                <a:avLst/>
              </a:prstGeom>
              <a:solidFill>
                <a:schemeClr val="bg2"/>
              </a:solidFill>
              <a:ln>
                <a:noFill/>
              </a:ln>
              <a:effectLst/>
            </c:spPr>
            <c:extLst>
              <c:ext xmlns:c16="http://schemas.microsoft.com/office/drawing/2014/chart" uri="{C3380CC4-5D6E-409C-BE32-E72D297353CC}">
                <c16:uniqueId val="{00000001-818D-47B2-9DFC-50C5ACCAC100}"/>
              </c:ext>
            </c:extLst>
          </c:dPt>
          <c:dPt>
            <c:idx val="1"/>
            <c:invertIfNegative val="0"/>
            <c:bubble3D val="0"/>
            <c:extLst>
              <c:ext xmlns:c16="http://schemas.microsoft.com/office/drawing/2014/chart" uri="{C3380CC4-5D6E-409C-BE32-E72D297353CC}">
                <c16:uniqueId val="{00000002-818D-47B2-9DFC-50C5ACCAC100}"/>
              </c:ext>
            </c:extLst>
          </c:dPt>
          <c:dPt>
            <c:idx val="2"/>
            <c:invertIfNegative val="0"/>
            <c:bubble3D val="0"/>
            <c:extLst>
              <c:ext xmlns:c16="http://schemas.microsoft.com/office/drawing/2014/chart" uri="{C3380CC4-5D6E-409C-BE32-E72D297353CC}">
                <c16:uniqueId val="{00000003-818D-47B2-9DFC-50C5ACCAC100}"/>
              </c:ext>
            </c:extLst>
          </c:dPt>
          <c:dPt>
            <c:idx val="3"/>
            <c:invertIfNegative val="0"/>
            <c:bubble3D val="0"/>
            <c:extLst>
              <c:ext xmlns:c16="http://schemas.microsoft.com/office/drawing/2014/chart" uri="{C3380CC4-5D6E-409C-BE32-E72D297353CC}">
                <c16:uniqueId val="{00000004-818D-47B2-9DFC-50C5ACCAC100}"/>
              </c:ext>
            </c:extLst>
          </c:dPt>
          <c:dPt>
            <c:idx val="4"/>
            <c:invertIfNegative val="0"/>
            <c:bubble3D val="0"/>
            <c:extLst>
              <c:ext xmlns:c16="http://schemas.microsoft.com/office/drawing/2014/chart" uri="{C3380CC4-5D6E-409C-BE32-E72D297353CC}">
                <c16:uniqueId val="{00000005-818D-47B2-9DFC-50C5ACCAC100}"/>
              </c:ext>
            </c:extLst>
          </c:dPt>
          <c:dPt>
            <c:idx val="5"/>
            <c:invertIfNegative val="0"/>
            <c:bubble3D val="0"/>
            <c:extLst>
              <c:ext xmlns:c16="http://schemas.microsoft.com/office/drawing/2014/chart" uri="{C3380CC4-5D6E-409C-BE32-E72D297353CC}">
                <c16:uniqueId val="{00000006-818D-47B2-9DFC-50C5ACCAC100}"/>
              </c:ext>
            </c:extLst>
          </c:dPt>
          <c:dLbls>
            <c:spPr>
              <a:noFill/>
              <a:ln>
                <a:noFill/>
              </a:ln>
              <a:effectLst/>
            </c:spPr>
            <c:txPr>
              <a:bodyPr rot="0" spcFirstLastPara="1" vertOverflow="ellipsis" vert="horz" wrap="square" lIns="38100" tIns="19050" rIns="38100" bIns="19050" anchor="ctr" anchorCtr="1">
                <a:spAutoFit/>
              </a:bodyPr>
              <a:lstStyle/>
              <a:p>
                <a:pPr>
                  <a:defRPr sz="1100" b="0" i="0" u="none" strike="noStrike"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'2 - Verantwortlichkeiten'!$A$61:$A$67</c:f>
              <c:strCache>
                <c:ptCount val="7"/>
                <c:pt idx="0">
                  <c:v>keine Antwort</c:v>
                </c:pt>
                <c:pt idx="1">
                  <c:v>Sonstiges</c:v>
                </c:pt>
                <c:pt idx="2">
                  <c:v>Nach dem akademischen Kalender</c:v>
                </c:pt>
                <c:pt idx="3">
                  <c:v>In Verbindung mit anderen Ereignissen</c:v>
                </c:pt>
                <c:pt idx="4">
                  <c:v>In einem festen Rhythmus</c:v>
                </c:pt>
                <c:pt idx="5">
                  <c:v>Entsprechend den Entscheidungen und Kapazitäten der FDM-Verantwortlichen</c:v>
                </c:pt>
                <c:pt idx="6">
                  <c:v>Auf Anfrage</c:v>
                </c:pt>
              </c:strCache>
            </c:strRef>
          </c:cat>
          <c:val>
            <c:numRef>
              <c:f>'2 - Verantwortlichkeiten'!$C$61:$C$67</c:f>
              <c:numCache>
                <c:formatCode>0%</c:formatCode>
                <c:ptCount val="7"/>
                <c:pt idx="0">
                  <c:v>5.3191489361702128E-2</c:v>
                </c:pt>
                <c:pt idx="1">
                  <c:v>7.4468085106382975E-2</c:v>
                </c:pt>
                <c:pt idx="2">
                  <c:v>0.23404255319148937</c:v>
                </c:pt>
                <c:pt idx="3">
                  <c:v>0.36170212765957449</c:v>
                </c:pt>
                <c:pt idx="4">
                  <c:v>0.43617021276595747</c:v>
                </c:pt>
                <c:pt idx="5">
                  <c:v>0.56382978723404253</c:v>
                </c:pt>
                <c:pt idx="6">
                  <c:v>0.68085106382978722</c:v>
                </c:pt>
              </c:numCache>
            </c:numRef>
          </c:val>
          <c:extLst>
            <c:ext xmlns:c16="http://schemas.microsoft.com/office/drawing/2014/chart" uri="{C3380CC4-5D6E-409C-BE32-E72D297353CC}">
              <c16:uniqueId val="{00000007-818D-47B2-9DFC-50C5ACCAC100}"/>
            </c:ext>
          </c:extLst>
        </c:ser>
        <c:dLbls>
          <c:showLegendKey val="0"/>
          <c:showVal val="0"/>
          <c:showCatName val="0"/>
          <c:showSerName val="0"/>
          <c:showPercent val="0"/>
          <c:showBubbleSize val="0"/>
        </c:dLbls>
        <c:gapWidth val="30"/>
        <c:axId val="590061344"/>
        <c:axId val="590061672"/>
      </c:barChart>
      <c:valAx>
        <c:axId val="590061672"/>
        <c:scaling>
          <c:orientation val="minMax"/>
        </c:scaling>
        <c:delete val="0"/>
        <c:axPos val="b"/>
        <c:majorGridlines>
          <c:spPr>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90061344"/>
        <c:crosses val="autoZero"/>
        <c:crossBetween val="between"/>
      </c:valAx>
      <c:catAx>
        <c:axId val="590061344"/>
        <c:scaling>
          <c:orientation val="minMax"/>
        </c:scaling>
        <c:delete val="0"/>
        <c:axPos val="l"/>
        <c:numFmt formatCode="General" sourceLinked="1"/>
        <c:majorTickMark val="none"/>
        <c:minorTickMark val="none"/>
        <c:tickLblPos val="nextTo"/>
        <c:spPr>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baseline="0">
                <a:solidFill>
                  <a:schemeClr val="tx1">
                    <a:lumMod val="65000"/>
                    <a:lumOff val="35000"/>
                  </a:schemeClr>
                </a:solidFill>
                <a:latin typeface="+mn-lt"/>
                <a:ea typeface="+mn-ea"/>
                <a:cs typeface="+mn-cs"/>
              </a:defRPr>
            </a:pPr>
            <a:endParaRPr lang="en-DE"/>
          </a:p>
        </c:txPr>
        <c:crossAx val="590061672"/>
        <c:crosses val="autoZero"/>
        <c:auto val="1"/>
        <c:lblAlgn val="ctr"/>
        <c:lblOffset val="100"/>
        <c:noMultiLvlLbl val="0"/>
      </c:catAx>
      <c:spPr>
        <a:prstGeom prst="rect">
          <a:avLst/>
        </a:prstGeom>
        <a:noFill/>
        <a:ln>
          <a:noFill/>
        </a:ln>
        <a:effectLst/>
      </c:spPr>
    </c:plotArea>
    <c:plotVisOnly val="1"/>
    <c:dispBlanksAs val="gap"/>
    <c:showDLblsOverMax val="0"/>
  </c:chart>
  <c:spPr>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4765516398711549"/>
          <c:y val="5.0208092236254769E-2"/>
          <c:w val="0.50365763605680092"/>
          <c:h val="0.9035760237491105"/>
        </c:manualLayout>
      </c:layout>
      <c:barChart>
        <c:barDir val="bar"/>
        <c:grouping val="clustered"/>
        <c:varyColors val="0"/>
        <c:ser>
          <c:idx val="0"/>
          <c:order val="0"/>
          <c:spPr>
            <a:prstGeom prst="rect">
              <a:avLst/>
            </a:prstGeom>
            <a:solidFill>
              <a:srgbClr val="A09D12"/>
            </a:solidFill>
            <a:ln>
              <a:noFill/>
            </a:ln>
            <a:effectLst/>
          </c:spPr>
          <c:invertIfNegative val="0"/>
          <c:dPt>
            <c:idx val="0"/>
            <c:invertIfNegative val="0"/>
            <c:bubble3D val="0"/>
            <c:spPr>
              <a:prstGeom prst="rect">
                <a:avLst/>
              </a:prstGeom>
              <a:solidFill>
                <a:schemeClr val="bg2"/>
              </a:solidFill>
              <a:ln>
                <a:noFill/>
              </a:ln>
              <a:effectLst/>
            </c:spPr>
            <c:extLst>
              <c:ext xmlns:c16="http://schemas.microsoft.com/office/drawing/2014/chart" uri="{C3380CC4-5D6E-409C-BE32-E72D297353CC}">
                <c16:uniqueId val="{00000001-AFCA-4D7D-BCE8-2C8C7F898931}"/>
              </c:ext>
            </c:extLst>
          </c:dPt>
          <c:dPt>
            <c:idx val="1"/>
            <c:invertIfNegative val="0"/>
            <c:bubble3D val="0"/>
            <c:extLst>
              <c:ext xmlns:c16="http://schemas.microsoft.com/office/drawing/2014/chart" uri="{C3380CC4-5D6E-409C-BE32-E72D297353CC}">
                <c16:uniqueId val="{00000002-AFCA-4D7D-BCE8-2C8C7F898931}"/>
              </c:ext>
            </c:extLst>
          </c:dPt>
          <c:dPt>
            <c:idx val="2"/>
            <c:invertIfNegative val="0"/>
            <c:bubble3D val="0"/>
            <c:extLst>
              <c:ext xmlns:c16="http://schemas.microsoft.com/office/drawing/2014/chart" uri="{C3380CC4-5D6E-409C-BE32-E72D297353CC}">
                <c16:uniqueId val="{00000003-AFCA-4D7D-BCE8-2C8C7F898931}"/>
              </c:ext>
            </c:extLst>
          </c:dPt>
          <c:dPt>
            <c:idx val="3"/>
            <c:invertIfNegative val="0"/>
            <c:bubble3D val="0"/>
            <c:extLst>
              <c:ext xmlns:c16="http://schemas.microsoft.com/office/drawing/2014/chart" uri="{C3380CC4-5D6E-409C-BE32-E72D297353CC}">
                <c16:uniqueId val="{00000004-AFCA-4D7D-BCE8-2C8C7F898931}"/>
              </c:ext>
            </c:extLst>
          </c:dPt>
          <c:dPt>
            <c:idx val="4"/>
            <c:invertIfNegative val="0"/>
            <c:bubble3D val="0"/>
            <c:extLst>
              <c:ext xmlns:c16="http://schemas.microsoft.com/office/drawing/2014/chart" uri="{C3380CC4-5D6E-409C-BE32-E72D297353CC}">
                <c16:uniqueId val="{00000005-AFCA-4D7D-BCE8-2C8C7F898931}"/>
              </c:ext>
            </c:extLst>
          </c:dPt>
          <c:dPt>
            <c:idx val="5"/>
            <c:invertIfNegative val="0"/>
            <c:bubble3D val="0"/>
            <c:extLst>
              <c:ext xmlns:c16="http://schemas.microsoft.com/office/drawing/2014/chart" uri="{C3380CC4-5D6E-409C-BE32-E72D297353CC}">
                <c16:uniqueId val="{00000006-AFCA-4D7D-BCE8-2C8C7F898931}"/>
              </c:ext>
            </c:extLst>
          </c:dPt>
          <c:dLbls>
            <c:spPr>
              <a:noFill/>
              <a:ln>
                <a:noFill/>
              </a:ln>
              <a:effectLst/>
            </c:spPr>
            <c:txPr>
              <a:bodyPr rot="0" spcFirstLastPara="1" vertOverflow="ellipsis" vert="horz" wrap="square" lIns="38100" tIns="19050" rIns="38100" bIns="19050" anchor="ctr" anchorCtr="1">
                <a:spAutoFit/>
              </a:bodyPr>
              <a:lstStyle/>
              <a:p>
                <a:pPr>
                  <a:defRPr sz="1100" b="0" i="0" u="none" strike="noStrike"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'2 - Verantwortlichkeiten'!$A$89:$A$96</c:f>
              <c:strCache>
                <c:ptCount val="8"/>
                <c:pt idx="0">
                  <c:v>keine Antwort</c:v>
                </c:pt>
                <c:pt idx="1">
                  <c:v>Sonstiges</c:v>
                </c:pt>
                <c:pt idx="2">
                  <c:v>Keine Kooperation</c:v>
                </c:pt>
                <c:pt idx="3">
                  <c:v>Kooperationen im Verbund</c:v>
                </c:pt>
                <c:pt idx="4">
                  <c:v>Kooperationen in einer Landesinitiative</c:v>
                </c:pt>
                <c:pt idx="5">
                  <c:v>Veranstaltungen</c:v>
                </c:pt>
                <c:pt idx="6">
                  <c:v>Regelmäßiger Austausch</c:v>
                </c:pt>
                <c:pt idx="7">
                  <c:v>Bedarfsgerechter Austausch (Ad-hoc)</c:v>
                </c:pt>
              </c:strCache>
            </c:strRef>
          </c:cat>
          <c:val>
            <c:numRef>
              <c:f>'2 - Verantwortlichkeiten'!$C$89:$C$96</c:f>
              <c:numCache>
                <c:formatCode>0%</c:formatCode>
                <c:ptCount val="8"/>
                <c:pt idx="0">
                  <c:v>5.3191489361702128E-2</c:v>
                </c:pt>
                <c:pt idx="1">
                  <c:v>3.1914893617021274E-2</c:v>
                </c:pt>
                <c:pt idx="2">
                  <c:v>5.3191489361702128E-2</c:v>
                </c:pt>
                <c:pt idx="3">
                  <c:v>0.23404255319148937</c:v>
                </c:pt>
                <c:pt idx="4">
                  <c:v>0.46808510638297873</c:v>
                </c:pt>
                <c:pt idx="5">
                  <c:v>0.47872340425531917</c:v>
                </c:pt>
                <c:pt idx="6">
                  <c:v>0.58510638297872342</c:v>
                </c:pt>
                <c:pt idx="7">
                  <c:v>0.61702127659574468</c:v>
                </c:pt>
              </c:numCache>
            </c:numRef>
          </c:val>
          <c:extLst>
            <c:ext xmlns:c16="http://schemas.microsoft.com/office/drawing/2014/chart" uri="{C3380CC4-5D6E-409C-BE32-E72D297353CC}">
              <c16:uniqueId val="{00000007-AFCA-4D7D-BCE8-2C8C7F898931}"/>
            </c:ext>
          </c:extLst>
        </c:ser>
        <c:dLbls>
          <c:showLegendKey val="0"/>
          <c:showVal val="0"/>
          <c:showCatName val="0"/>
          <c:showSerName val="0"/>
          <c:showPercent val="0"/>
          <c:showBubbleSize val="0"/>
        </c:dLbls>
        <c:gapWidth val="30"/>
        <c:axId val="587977600"/>
        <c:axId val="587977928"/>
      </c:barChart>
      <c:valAx>
        <c:axId val="587977928"/>
        <c:scaling>
          <c:orientation val="minMax"/>
        </c:scaling>
        <c:delete val="0"/>
        <c:axPos val="b"/>
        <c:majorGridlines>
          <c:spPr>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87977600"/>
        <c:crosses val="autoZero"/>
        <c:crossBetween val="between"/>
      </c:valAx>
      <c:catAx>
        <c:axId val="587977600"/>
        <c:scaling>
          <c:orientation val="minMax"/>
        </c:scaling>
        <c:delete val="0"/>
        <c:axPos val="l"/>
        <c:numFmt formatCode="General" sourceLinked="1"/>
        <c:majorTickMark val="none"/>
        <c:minorTickMark val="none"/>
        <c:tickLblPos val="nextTo"/>
        <c:spPr>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baseline="0">
                <a:solidFill>
                  <a:schemeClr val="tx1">
                    <a:lumMod val="65000"/>
                    <a:lumOff val="35000"/>
                  </a:schemeClr>
                </a:solidFill>
                <a:latin typeface="+mn-lt"/>
                <a:ea typeface="+mn-ea"/>
                <a:cs typeface="+mn-cs"/>
              </a:defRPr>
            </a:pPr>
            <a:endParaRPr lang="en-DE"/>
          </a:p>
        </c:txPr>
        <c:crossAx val="587977928"/>
        <c:crosses val="autoZero"/>
        <c:auto val="1"/>
        <c:lblAlgn val="ctr"/>
        <c:lblOffset val="100"/>
        <c:noMultiLvlLbl val="0"/>
      </c:catAx>
      <c:spPr>
        <a:prstGeom prst="rect">
          <a:avLst/>
        </a:prstGeom>
        <a:noFill/>
        <a:ln>
          <a:noFill/>
        </a:ln>
        <a:effectLst/>
      </c:spPr>
    </c:plotArea>
    <c:plotVisOnly val="1"/>
    <c:dispBlanksAs val="gap"/>
    <c:showDLblsOverMax val="0"/>
  </c:chart>
  <c:spPr>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4109172976003212"/>
          <c:y val="3.1950604150343946E-2"/>
          <c:w val="0.55747508132665868"/>
          <c:h val="0.944085364538783"/>
        </c:manualLayout>
      </c:layout>
      <c:barChart>
        <c:barDir val="bar"/>
        <c:grouping val="clustered"/>
        <c:varyColors val="0"/>
        <c:ser>
          <c:idx val="0"/>
          <c:order val="0"/>
          <c:spPr>
            <a:prstGeom prst="rect">
              <a:avLst/>
            </a:prstGeom>
            <a:solidFill>
              <a:srgbClr val="A09D12"/>
            </a:solidFill>
            <a:ln>
              <a:noFill/>
            </a:ln>
            <a:effectLst/>
          </c:spPr>
          <c:invertIfNegative val="0"/>
          <c:dPt>
            <c:idx val="0"/>
            <c:invertIfNegative val="0"/>
            <c:bubble3D val="0"/>
            <c:spPr>
              <a:prstGeom prst="rect">
                <a:avLst/>
              </a:prstGeom>
              <a:solidFill>
                <a:schemeClr val="bg2"/>
              </a:solidFill>
              <a:ln>
                <a:noFill/>
              </a:ln>
              <a:effectLst/>
            </c:spPr>
            <c:extLst>
              <c:ext xmlns:c16="http://schemas.microsoft.com/office/drawing/2014/chart" uri="{C3380CC4-5D6E-409C-BE32-E72D297353CC}">
                <c16:uniqueId val="{00000001-2A0B-43BE-8051-8F6F3C90D2B0}"/>
              </c:ext>
            </c:extLst>
          </c:dPt>
          <c:dPt>
            <c:idx val="1"/>
            <c:invertIfNegative val="0"/>
            <c:bubble3D val="0"/>
            <c:extLst>
              <c:ext xmlns:c16="http://schemas.microsoft.com/office/drawing/2014/chart" uri="{C3380CC4-5D6E-409C-BE32-E72D297353CC}">
                <c16:uniqueId val="{00000002-2A0B-43BE-8051-8F6F3C90D2B0}"/>
              </c:ext>
            </c:extLst>
          </c:dPt>
          <c:dPt>
            <c:idx val="2"/>
            <c:invertIfNegative val="0"/>
            <c:bubble3D val="0"/>
            <c:extLst>
              <c:ext xmlns:c16="http://schemas.microsoft.com/office/drawing/2014/chart" uri="{C3380CC4-5D6E-409C-BE32-E72D297353CC}">
                <c16:uniqueId val="{00000003-2A0B-43BE-8051-8F6F3C90D2B0}"/>
              </c:ext>
            </c:extLst>
          </c:dPt>
          <c:dPt>
            <c:idx val="3"/>
            <c:invertIfNegative val="0"/>
            <c:bubble3D val="0"/>
            <c:extLst>
              <c:ext xmlns:c16="http://schemas.microsoft.com/office/drawing/2014/chart" uri="{C3380CC4-5D6E-409C-BE32-E72D297353CC}">
                <c16:uniqueId val="{00000004-2A0B-43BE-8051-8F6F3C90D2B0}"/>
              </c:ext>
            </c:extLst>
          </c:dPt>
          <c:dLbls>
            <c:spPr>
              <a:noFill/>
              <a:ln>
                <a:noFill/>
              </a:ln>
              <a:effectLst/>
            </c:spPr>
            <c:txPr>
              <a:bodyPr rot="0" spcFirstLastPara="1" vertOverflow="ellipsis" vert="horz" wrap="square" lIns="38100" tIns="19050" rIns="38100" bIns="19050" anchor="ctr" anchorCtr="1">
                <a:spAutoFit/>
              </a:bodyPr>
              <a:lstStyle/>
              <a:p>
                <a:pPr>
                  <a:defRPr sz="1100" b="0" i="0" u="none" strike="noStrike"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'2 - Verantwortlichkeiten'!$A$156:$A$161</c:f>
              <c:strCache>
                <c:ptCount val="6"/>
                <c:pt idx="0">
                  <c:v>keine Antwort</c:v>
                </c:pt>
                <c:pt idx="1">
                  <c:v>Sonstiges</c:v>
                </c:pt>
                <c:pt idx="2">
                  <c:v>Digitalisierung institutioneller Dienste</c:v>
                </c:pt>
                <c:pt idx="3">
                  <c:v>Datenschutz-Grundverordnung</c:v>
                </c:pt>
                <c:pt idx="4">
                  <c:v>Nationale oder internationale Empfehlungen</c:v>
                </c:pt>
                <c:pt idx="5">
                  <c:v>Leitlinien zur Sicherung GwP</c:v>
                </c:pt>
              </c:strCache>
            </c:strRef>
          </c:cat>
          <c:val>
            <c:numRef>
              <c:f>'2 - Verantwortlichkeiten'!$C$156:$C$161</c:f>
              <c:numCache>
                <c:formatCode>0%</c:formatCode>
                <c:ptCount val="6"/>
                <c:pt idx="0">
                  <c:v>5.3191489361702128E-2</c:v>
                </c:pt>
                <c:pt idx="1">
                  <c:v>8.5106382978723402E-2</c:v>
                </c:pt>
                <c:pt idx="2">
                  <c:v>0.44680851063829785</c:v>
                </c:pt>
                <c:pt idx="3">
                  <c:v>0.6063829787234043</c:v>
                </c:pt>
                <c:pt idx="4">
                  <c:v>0.76595744680851063</c:v>
                </c:pt>
                <c:pt idx="5">
                  <c:v>0.86170212765957444</c:v>
                </c:pt>
              </c:numCache>
            </c:numRef>
          </c:val>
          <c:extLst>
            <c:ext xmlns:c16="http://schemas.microsoft.com/office/drawing/2014/chart" uri="{C3380CC4-5D6E-409C-BE32-E72D297353CC}">
              <c16:uniqueId val="{00000005-2A0B-43BE-8051-8F6F3C90D2B0}"/>
            </c:ext>
          </c:extLst>
        </c:ser>
        <c:dLbls>
          <c:showLegendKey val="0"/>
          <c:showVal val="0"/>
          <c:showCatName val="0"/>
          <c:showSerName val="0"/>
          <c:showPercent val="0"/>
          <c:showBubbleSize val="0"/>
        </c:dLbls>
        <c:gapWidth val="30"/>
        <c:axId val="654198520"/>
        <c:axId val="654199832"/>
      </c:barChart>
      <c:valAx>
        <c:axId val="654199832"/>
        <c:scaling>
          <c:orientation val="minMax"/>
        </c:scaling>
        <c:delete val="0"/>
        <c:axPos val="b"/>
        <c:majorGridlines>
          <c:spPr>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654198520"/>
        <c:crosses val="autoZero"/>
        <c:crossBetween val="between"/>
      </c:valAx>
      <c:catAx>
        <c:axId val="654198520"/>
        <c:scaling>
          <c:orientation val="minMax"/>
        </c:scaling>
        <c:delete val="0"/>
        <c:axPos val="l"/>
        <c:numFmt formatCode="General" sourceLinked="1"/>
        <c:majorTickMark val="none"/>
        <c:minorTickMark val="none"/>
        <c:tickLblPos val="nextTo"/>
        <c:spPr>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baseline="0">
                <a:solidFill>
                  <a:schemeClr val="tx1">
                    <a:lumMod val="65000"/>
                    <a:lumOff val="35000"/>
                  </a:schemeClr>
                </a:solidFill>
                <a:latin typeface="+mn-lt"/>
                <a:ea typeface="+mn-ea"/>
                <a:cs typeface="+mn-cs"/>
              </a:defRPr>
            </a:pPr>
            <a:endParaRPr lang="en-DE"/>
          </a:p>
        </c:txPr>
        <c:crossAx val="654199832"/>
        <c:crosses val="autoZero"/>
        <c:auto val="1"/>
        <c:lblAlgn val="ctr"/>
        <c:lblOffset val="100"/>
        <c:noMultiLvlLbl val="0"/>
      </c:catAx>
      <c:spPr>
        <a:prstGeom prst="rect">
          <a:avLst/>
        </a:prstGeom>
        <a:noFill/>
        <a:ln>
          <a:noFill/>
        </a:ln>
        <a:effectLst/>
      </c:spPr>
    </c:plotArea>
    <c:plotVisOnly val="1"/>
    <c:dispBlanksAs val="gap"/>
    <c:showDLblsOverMax val="0"/>
  </c:chart>
  <c:spPr>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1"/>
          <c:order val="0"/>
          <c:tx>
            <c:strRef>
              <c:f>'2 - Verantwortlichkeiten'!$B$194</c:f>
              <c:strCache>
                <c:ptCount val="1"/>
                <c:pt idx="0">
                  <c:v>Absolute Häufigkeit</c:v>
                </c:pt>
              </c:strCache>
            </c:strRef>
          </c:tx>
          <c:spPr>
            <a:prstGeom prst="rect">
              <a:avLst/>
            </a:prstGeom>
            <a:solidFill>
              <a:srgbClr val="A09D12"/>
            </a:solidFill>
            <a:ln>
              <a:noFill/>
            </a:ln>
            <a:effectLst/>
          </c:spPr>
          <c:invertIfNegative val="0"/>
          <c:dPt>
            <c:idx val="0"/>
            <c:invertIfNegative val="0"/>
            <c:bubble3D val="0"/>
            <c:spPr>
              <a:prstGeom prst="rect">
                <a:avLst/>
              </a:prstGeom>
              <a:solidFill>
                <a:schemeClr val="bg2"/>
              </a:solidFill>
              <a:ln>
                <a:noFill/>
              </a:ln>
              <a:effectLst/>
            </c:spPr>
            <c:extLst>
              <c:ext xmlns:c16="http://schemas.microsoft.com/office/drawing/2014/chart" uri="{C3380CC4-5D6E-409C-BE32-E72D297353CC}">
                <c16:uniqueId val="{00000001-A77B-4195-835B-09AB14514B3D}"/>
              </c:ext>
            </c:extLst>
          </c:dPt>
          <c:dLbls>
            <c:spPr>
              <a:noFill/>
              <a:ln>
                <a:noFill/>
              </a:ln>
              <a:effectLst/>
            </c:spPr>
            <c:txPr>
              <a:bodyPr rot="0" spcFirstLastPara="1" vertOverflow="ellipsis" vert="horz" wrap="square" lIns="38100" tIns="19050" rIns="38100" bIns="19050" anchor="ctr" anchorCtr="1">
                <a:spAutoFit/>
              </a:bodyPr>
              <a:lstStyle/>
              <a:p>
                <a:pPr>
                  <a:defRPr sz="1100" b="0" i="0" u="none" strike="noStrike"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'2 - Verantwortlichkeiten'!$A$195:$A$200</c:f>
              <c:strCache>
                <c:ptCount val="6"/>
                <c:pt idx="0">
                  <c:v>Keine Antwort</c:v>
                </c:pt>
                <c:pt idx="1">
                  <c:v>FDM wird in einer oder mehreren anderen Richtlinien behandelt</c:v>
                </c:pt>
                <c:pt idx="2">
                  <c:v>Es gibt eine über-institutionelle (Förder-) Richtlinie</c:v>
                </c:pt>
                <c:pt idx="3">
                  <c:v>Nein</c:v>
                </c:pt>
                <c:pt idx="4">
                  <c:v>Ist in der Entwicklung</c:v>
                </c:pt>
                <c:pt idx="5">
                  <c:v>Ja</c:v>
                </c:pt>
              </c:strCache>
            </c:strRef>
          </c:cat>
          <c:val>
            <c:numRef>
              <c:f>'2 - Verantwortlichkeiten'!$B$195:$B$200</c:f>
              <c:numCache>
                <c:formatCode>General</c:formatCode>
                <c:ptCount val="6"/>
                <c:pt idx="0">
                  <c:v>12</c:v>
                </c:pt>
                <c:pt idx="1">
                  <c:v>1</c:v>
                </c:pt>
                <c:pt idx="2">
                  <c:v>2</c:v>
                </c:pt>
                <c:pt idx="3">
                  <c:v>7</c:v>
                </c:pt>
                <c:pt idx="4">
                  <c:v>10</c:v>
                </c:pt>
                <c:pt idx="5">
                  <c:v>62</c:v>
                </c:pt>
              </c:numCache>
            </c:numRef>
          </c:val>
          <c:extLst>
            <c:ext xmlns:c16="http://schemas.microsoft.com/office/drawing/2014/chart" uri="{C3380CC4-5D6E-409C-BE32-E72D297353CC}">
              <c16:uniqueId val="{00000002-A77B-4195-835B-09AB14514B3D}"/>
            </c:ext>
          </c:extLst>
        </c:ser>
        <c:dLbls>
          <c:dLblPos val="outEnd"/>
          <c:showLegendKey val="0"/>
          <c:showVal val="1"/>
          <c:showCatName val="0"/>
          <c:showSerName val="0"/>
          <c:showPercent val="0"/>
          <c:showBubbleSize val="0"/>
        </c:dLbls>
        <c:gapWidth val="30"/>
        <c:axId val="586666720"/>
        <c:axId val="568845712"/>
      </c:barChart>
      <c:catAx>
        <c:axId val="586666720"/>
        <c:scaling>
          <c:orientation val="minMax"/>
        </c:scaling>
        <c:delete val="0"/>
        <c:axPos val="l"/>
        <c:numFmt formatCode="General" sourceLinked="1"/>
        <c:majorTickMark val="none"/>
        <c:minorTickMark val="none"/>
        <c:tickLblPos val="nextTo"/>
        <c:spPr>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baseline="0">
                <a:solidFill>
                  <a:schemeClr val="tx1">
                    <a:lumMod val="65000"/>
                    <a:lumOff val="35000"/>
                  </a:schemeClr>
                </a:solidFill>
                <a:latin typeface="+mn-lt"/>
                <a:ea typeface="+mn-ea"/>
                <a:cs typeface="+mn-cs"/>
              </a:defRPr>
            </a:pPr>
            <a:endParaRPr lang="en-DE"/>
          </a:p>
        </c:txPr>
        <c:crossAx val="568845712"/>
        <c:crosses val="autoZero"/>
        <c:auto val="1"/>
        <c:lblAlgn val="ctr"/>
        <c:lblOffset val="100"/>
        <c:noMultiLvlLbl val="0"/>
      </c:catAx>
      <c:valAx>
        <c:axId val="568845712"/>
        <c:scaling>
          <c:orientation val="minMax"/>
        </c:scaling>
        <c:delete val="0"/>
        <c:axPos val="b"/>
        <c:majorGridlines>
          <c:spPr>
            <a:prstGeom prst="rect">
              <a:avLst/>
            </a:prstGeom>
            <a:ln w="9525" cap="flat" cmpd="sng" algn="ctr">
              <a:solidFill>
                <a:schemeClr val="tx1">
                  <a:lumMod val="15000"/>
                  <a:lumOff val="85000"/>
                </a:schemeClr>
              </a:solidFill>
              <a:round/>
            </a:ln>
            <a:effectLst/>
          </c:spPr>
        </c:majorGridlines>
        <c:numFmt formatCode="General"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86666720"/>
        <c:crosses val="autoZero"/>
        <c:crossBetween val="between"/>
      </c:valAx>
      <c:spPr>
        <a:prstGeom prst="rect">
          <a:avLst/>
        </a:prstGeom>
        <a:noFill/>
        <a:ln>
          <a:noFill/>
        </a:ln>
        <a:effectLst/>
      </c:spPr>
    </c:plotArea>
    <c:plotVisOnly val="1"/>
    <c:dispBlanksAs val="gap"/>
    <c:showDLblsOverMax val="0"/>
  </c:chart>
  <c:spPr>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stacked"/>
        <c:varyColors val="0"/>
        <c:ser>
          <c:idx val="0"/>
          <c:order val="0"/>
          <c:tx>
            <c:strRef>
              <c:f>'2 - Verantwortlichkeiten'!$B$127</c:f>
              <c:strCache>
                <c:ptCount val="1"/>
                <c:pt idx="0">
                  <c:v>Rang 1</c:v>
                </c:pt>
              </c:strCache>
            </c:strRef>
          </c:tx>
          <c:spPr>
            <a:prstGeom prst="rect">
              <a:avLst/>
            </a:prstGeom>
            <a:solidFill>
              <a:srgbClr val="A09D12"/>
            </a:solidFill>
            <a:ln>
              <a:noFill/>
            </a:ln>
            <a:effectLst/>
          </c:spPr>
          <c:invertIfNegative val="0"/>
          <c:cat>
            <c:strRef>
              <c:f>'2 - Verantwortlichkeiten'!$A$128:$A$134</c:f>
              <c:strCache>
                <c:ptCount val="7"/>
                <c:pt idx="0">
                  <c:v>Andere Abhängigkeiten</c:v>
                </c:pt>
                <c:pt idx="1">
                  <c:v>Initiativen der Bundesländer</c:v>
                </c:pt>
                <c:pt idx="2">
                  <c:v>Rechtliche Rahmenbedingungen</c:v>
                </c:pt>
                <c:pt idx="3">
                  <c:v>Institutionelle Top-Down-Strategie</c:v>
                </c:pt>
                <c:pt idx="4">
                  <c:v>Einzelne Initiativen als Teil des FDM-Dienstleistungsauftrags</c:v>
                </c:pt>
                <c:pt idx="5">
                  <c:v>Bottom-Up-Antworten auf Anfragen von Forschenden</c:v>
                </c:pt>
                <c:pt idx="6">
                  <c:v>Externe Rahmenbedingungen der Forschungsförderer</c:v>
                </c:pt>
              </c:strCache>
            </c:strRef>
          </c:cat>
          <c:val>
            <c:numRef>
              <c:f>'2 - Verantwortlichkeiten'!$B$128:$B$134</c:f>
              <c:numCache>
                <c:formatCode>0%</c:formatCode>
                <c:ptCount val="7"/>
                <c:pt idx="0">
                  <c:v>1.0638297872340425E-2</c:v>
                </c:pt>
                <c:pt idx="1">
                  <c:v>5.3191489361702128E-2</c:v>
                </c:pt>
                <c:pt idx="2">
                  <c:v>3.1914893617021274E-2</c:v>
                </c:pt>
                <c:pt idx="3">
                  <c:v>0.1702127659574468</c:v>
                </c:pt>
                <c:pt idx="4">
                  <c:v>0.13829787234042554</c:v>
                </c:pt>
                <c:pt idx="5">
                  <c:v>0.19148936170212766</c:v>
                </c:pt>
                <c:pt idx="6">
                  <c:v>0.23404255319148937</c:v>
                </c:pt>
              </c:numCache>
            </c:numRef>
          </c:val>
          <c:extLst>
            <c:ext xmlns:c16="http://schemas.microsoft.com/office/drawing/2014/chart" uri="{C3380CC4-5D6E-409C-BE32-E72D297353CC}">
              <c16:uniqueId val="{00000000-CD21-468A-80C2-300D22CAD666}"/>
            </c:ext>
          </c:extLst>
        </c:ser>
        <c:ser>
          <c:idx val="1"/>
          <c:order val="1"/>
          <c:tx>
            <c:strRef>
              <c:f>'2 - Verantwortlichkeiten'!$C$127</c:f>
              <c:strCache>
                <c:ptCount val="1"/>
                <c:pt idx="0">
                  <c:v>Rang 2</c:v>
                </c:pt>
              </c:strCache>
            </c:strRef>
          </c:tx>
          <c:spPr>
            <a:prstGeom prst="rect">
              <a:avLst/>
            </a:prstGeom>
            <a:solidFill>
              <a:srgbClr val="D0CA16"/>
            </a:solidFill>
            <a:ln>
              <a:noFill/>
            </a:ln>
            <a:effectLst/>
          </c:spPr>
          <c:invertIfNegative val="0"/>
          <c:cat>
            <c:strRef>
              <c:f>'2 - Verantwortlichkeiten'!$A$128:$A$134</c:f>
              <c:strCache>
                <c:ptCount val="7"/>
                <c:pt idx="0">
                  <c:v>Andere Abhängigkeiten</c:v>
                </c:pt>
                <c:pt idx="1">
                  <c:v>Initiativen der Bundesländer</c:v>
                </c:pt>
                <c:pt idx="2">
                  <c:v>Rechtliche Rahmenbedingungen</c:v>
                </c:pt>
                <c:pt idx="3">
                  <c:v>Institutionelle Top-Down-Strategie</c:v>
                </c:pt>
                <c:pt idx="4">
                  <c:v>Einzelne Initiativen als Teil des FDM-Dienstleistungsauftrags</c:v>
                </c:pt>
                <c:pt idx="5">
                  <c:v>Bottom-Up-Antworten auf Anfragen von Forschenden</c:v>
                </c:pt>
                <c:pt idx="6">
                  <c:v>Externe Rahmenbedingungen der Forschungsförderer</c:v>
                </c:pt>
              </c:strCache>
            </c:strRef>
          </c:cat>
          <c:val>
            <c:numRef>
              <c:f>'2 - Verantwortlichkeiten'!$C$128:$C$134</c:f>
              <c:numCache>
                <c:formatCode>0%</c:formatCode>
                <c:ptCount val="7"/>
                <c:pt idx="0">
                  <c:v>1.0638297872340425E-2</c:v>
                </c:pt>
                <c:pt idx="1">
                  <c:v>4.2553191489361701E-2</c:v>
                </c:pt>
                <c:pt idx="2">
                  <c:v>0.11702127659574468</c:v>
                </c:pt>
                <c:pt idx="3">
                  <c:v>8.5106382978723402E-2</c:v>
                </c:pt>
                <c:pt idx="4">
                  <c:v>0.10638297872340426</c:v>
                </c:pt>
                <c:pt idx="5">
                  <c:v>0.23404255319148937</c:v>
                </c:pt>
                <c:pt idx="6">
                  <c:v>0.19148936170212766</c:v>
                </c:pt>
              </c:numCache>
            </c:numRef>
          </c:val>
          <c:extLst>
            <c:ext xmlns:c16="http://schemas.microsoft.com/office/drawing/2014/chart" uri="{C3380CC4-5D6E-409C-BE32-E72D297353CC}">
              <c16:uniqueId val="{00000001-CD21-468A-80C2-300D22CAD666}"/>
            </c:ext>
          </c:extLst>
        </c:ser>
        <c:ser>
          <c:idx val="2"/>
          <c:order val="2"/>
          <c:tx>
            <c:strRef>
              <c:f>'2 - Verantwortlichkeiten'!$D$127</c:f>
              <c:strCache>
                <c:ptCount val="1"/>
                <c:pt idx="0">
                  <c:v>Rang 3</c:v>
                </c:pt>
              </c:strCache>
            </c:strRef>
          </c:tx>
          <c:spPr>
            <a:prstGeom prst="rect">
              <a:avLst/>
            </a:prstGeom>
            <a:solidFill>
              <a:schemeClr val="accent4"/>
            </a:solidFill>
            <a:ln>
              <a:noFill/>
            </a:ln>
            <a:effectLst/>
          </c:spPr>
          <c:invertIfNegative val="0"/>
          <c:cat>
            <c:strRef>
              <c:f>'2 - Verantwortlichkeiten'!$A$128:$A$134</c:f>
              <c:strCache>
                <c:ptCount val="7"/>
                <c:pt idx="0">
                  <c:v>Andere Abhängigkeiten</c:v>
                </c:pt>
                <c:pt idx="1">
                  <c:v>Initiativen der Bundesländer</c:v>
                </c:pt>
                <c:pt idx="2">
                  <c:v>Rechtliche Rahmenbedingungen</c:v>
                </c:pt>
                <c:pt idx="3">
                  <c:v>Institutionelle Top-Down-Strategie</c:v>
                </c:pt>
                <c:pt idx="4">
                  <c:v>Einzelne Initiativen als Teil des FDM-Dienstleistungsauftrags</c:v>
                </c:pt>
                <c:pt idx="5">
                  <c:v>Bottom-Up-Antworten auf Anfragen von Forschenden</c:v>
                </c:pt>
                <c:pt idx="6">
                  <c:v>Externe Rahmenbedingungen der Forschungsförderer</c:v>
                </c:pt>
              </c:strCache>
            </c:strRef>
          </c:cat>
          <c:val>
            <c:numRef>
              <c:f>'2 - Verantwortlichkeiten'!$D$128:$D$134</c:f>
              <c:numCache>
                <c:formatCode>0%</c:formatCode>
                <c:ptCount val="7"/>
                <c:pt idx="0">
                  <c:v>0</c:v>
                </c:pt>
                <c:pt idx="1">
                  <c:v>7.4468085106382975E-2</c:v>
                </c:pt>
                <c:pt idx="2">
                  <c:v>7.4468085106382975E-2</c:v>
                </c:pt>
                <c:pt idx="3">
                  <c:v>0.11702127659574468</c:v>
                </c:pt>
                <c:pt idx="4">
                  <c:v>0.11702127659574468</c:v>
                </c:pt>
                <c:pt idx="5">
                  <c:v>0.18085106382978725</c:v>
                </c:pt>
                <c:pt idx="6">
                  <c:v>0.15957446808510639</c:v>
                </c:pt>
              </c:numCache>
            </c:numRef>
          </c:val>
          <c:extLst>
            <c:ext xmlns:c16="http://schemas.microsoft.com/office/drawing/2014/chart" uri="{C3380CC4-5D6E-409C-BE32-E72D297353CC}">
              <c16:uniqueId val="{00000002-CD21-468A-80C2-300D22CAD666}"/>
            </c:ext>
          </c:extLst>
        </c:ser>
        <c:ser>
          <c:idx val="3"/>
          <c:order val="3"/>
          <c:tx>
            <c:strRef>
              <c:f>'2 - Verantwortlichkeiten'!$E$127</c:f>
              <c:strCache>
                <c:ptCount val="1"/>
                <c:pt idx="0">
                  <c:v>Rang 4</c:v>
                </c:pt>
              </c:strCache>
            </c:strRef>
          </c:tx>
          <c:spPr>
            <a:prstGeom prst="rect">
              <a:avLst/>
            </a:prstGeom>
            <a:solidFill>
              <a:schemeClr val="accent4">
                <a:lumMod val="75000"/>
              </a:schemeClr>
            </a:solidFill>
            <a:ln>
              <a:noFill/>
            </a:ln>
            <a:effectLst/>
          </c:spPr>
          <c:invertIfNegative val="0"/>
          <c:cat>
            <c:strRef>
              <c:f>'2 - Verantwortlichkeiten'!$A$128:$A$134</c:f>
              <c:strCache>
                <c:ptCount val="7"/>
                <c:pt idx="0">
                  <c:v>Andere Abhängigkeiten</c:v>
                </c:pt>
                <c:pt idx="1">
                  <c:v>Initiativen der Bundesländer</c:v>
                </c:pt>
                <c:pt idx="2">
                  <c:v>Rechtliche Rahmenbedingungen</c:v>
                </c:pt>
                <c:pt idx="3">
                  <c:v>Institutionelle Top-Down-Strategie</c:v>
                </c:pt>
                <c:pt idx="4">
                  <c:v>Einzelne Initiativen als Teil des FDM-Dienstleistungsauftrags</c:v>
                </c:pt>
                <c:pt idx="5">
                  <c:v>Bottom-Up-Antworten auf Anfragen von Forschenden</c:v>
                </c:pt>
                <c:pt idx="6">
                  <c:v>Externe Rahmenbedingungen der Forschungsförderer</c:v>
                </c:pt>
              </c:strCache>
            </c:strRef>
          </c:cat>
          <c:val>
            <c:numRef>
              <c:f>'2 - Verantwortlichkeiten'!$E$128:$E$134</c:f>
              <c:numCache>
                <c:formatCode>0%</c:formatCode>
                <c:ptCount val="7"/>
                <c:pt idx="0">
                  <c:v>0</c:v>
                </c:pt>
                <c:pt idx="1">
                  <c:v>5.3191489361702128E-2</c:v>
                </c:pt>
                <c:pt idx="2">
                  <c:v>0.14893617021276595</c:v>
                </c:pt>
                <c:pt idx="3">
                  <c:v>4.2553191489361701E-2</c:v>
                </c:pt>
                <c:pt idx="4">
                  <c:v>7.4468085106382975E-2</c:v>
                </c:pt>
                <c:pt idx="5">
                  <c:v>7.4468085106382975E-2</c:v>
                </c:pt>
                <c:pt idx="6">
                  <c:v>0.10638297872340426</c:v>
                </c:pt>
              </c:numCache>
            </c:numRef>
          </c:val>
          <c:extLst>
            <c:ext xmlns:c16="http://schemas.microsoft.com/office/drawing/2014/chart" uri="{C3380CC4-5D6E-409C-BE32-E72D297353CC}">
              <c16:uniqueId val="{00000003-CD21-468A-80C2-300D22CAD666}"/>
            </c:ext>
          </c:extLst>
        </c:ser>
        <c:ser>
          <c:idx val="4"/>
          <c:order val="4"/>
          <c:tx>
            <c:strRef>
              <c:f>'2 - Verantwortlichkeiten'!$F$127</c:f>
              <c:strCache>
                <c:ptCount val="1"/>
                <c:pt idx="0">
                  <c:v>Rang 5</c:v>
                </c:pt>
              </c:strCache>
            </c:strRef>
          </c:tx>
          <c:spPr>
            <a:prstGeom prst="rect">
              <a:avLst/>
            </a:prstGeom>
            <a:solidFill>
              <a:schemeClr val="accent4">
                <a:lumMod val="40000"/>
                <a:lumOff val="60000"/>
              </a:schemeClr>
            </a:solidFill>
            <a:ln>
              <a:noFill/>
            </a:ln>
            <a:effectLst/>
          </c:spPr>
          <c:invertIfNegative val="0"/>
          <c:cat>
            <c:strRef>
              <c:f>'2 - Verantwortlichkeiten'!$A$128:$A$134</c:f>
              <c:strCache>
                <c:ptCount val="7"/>
                <c:pt idx="0">
                  <c:v>Andere Abhängigkeiten</c:v>
                </c:pt>
                <c:pt idx="1">
                  <c:v>Initiativen der Bundesländer</c:v>
                </c:pt>
                <c:pt idx="2">
                  <c:v>Rechtliche Rahmenbedingungen</c:v>
                </c:pt>
                <c:pt idx="3">
                  <c:v>Institutionelle Top-Down-Strategie</c:v>
                </c:pt>
                <c:pt idx="4">
                  <c:v>Einzelne Initiativen als Teil des FDM-Dienstleistungsauftrags</c:v>
                </c:pt>
                <c:pt idx="5">
                  <c:v>Bottom-Up-Antworten auf Anfragen von Forschenden</c:v>
                </c:pt>
                <c:pt idx="6">
                  <c:v>Externe Rahmenbedingungen der Forschungsförderer</c:v>
                </c:pt>
              </c:strCache>
            </c:strRef>
          </c:cat>
          <c:val>
            <c:numRef>
              <c:f>'2 - Verantwortlichkeiten'!$F$128:$F$134</c:f>
              <c:numCache>
                <c:formatCode>0%</c:formatCode>
                <c:ptCount val="7"/>
                <c:pt idx="0">
                  <c:v>1.0638297872340425E-2</c:v>
                </c:pt>
                <c:pt idx="1">
                  <c:v>4.2553191489361701E-2</c:v>
                </c:pt>
                <c:pt idx="2">
                  <c:v>6.3829787234042548E-2</c:v>
                </c:pt>
                <c:pt idx="3">
                  <c:v>5.3191489361702128E-2</c:v>
                </c:pt>
                <c:pt idx="4">
                  <c:v>6.3829787234042548E-2</c:v>
                </c:pt>
                <c:pt idx="5">
                  <c:v>3.1914893617021274E-2</c:v>
                </c:pt>
                <c:pt idx="6">
                  <c:v>4.2553191489361701E-2</c:v>
                </c:pt>
              </c:numCache>
            </c:numRef>
          </c:val>
          <c:extLst>
            <c:ext xmlns:c16="http://schemas.microsoft.com/office/drawing/2014/chart" uri="{C3380CC4-5D6E-409C-BE32-E72D297353CC}">
              <c16:uniqueId val="{00000004-CD21-468A-80C2-300D22CAD666}"/>
            </c:ext>
          </c:extLst>
        </c:ser>
        <c:ser>
          <c:idx val="5"/>
          <c:order val="5"/>
          <c:tx>
            <c:strRef>
              <c:f>'2 - Verantwortlichkeiten'!$G$127</c:f>
              <c:strCache>
                <c:ptCount val="1"/>
                <c:pt idx="0">
                  <c:v>Rang 6</c:v>
                </c:pt>
              </c:strCache>
            </c:strRef>
          </c:tx>
          <c:spPr>
            <a:prstGeom prst="rect">
              <a:avLst/>
            </a:prstGeom>
            <a:solidFill>
              <a:schemeClr val="accent1">
                <a:lumMod val="50000"/>
              </a:schemeClr>
            </a:solidFill>
            <a:ln>
              <a:noFill/>
            </a:ln>
            <a:effectLst/>
          </c:spPr>
          <c:invertIfNegative val="0"/>
          <c:cat>
            <c:strRef>
              <c:f>'2 - Verantwortlichkeiten'!$A$128:$A$134</c:f>
              <c:strCache>
                <c:ptCount val="7"/>
                <c:pt idx="0">
                  <c:v>Andere Abhängigkeiten</c:v>
                </c:pt>
                <c:pt idx="1">
                  <c:v>Initiativen der Bundesländer</c:v>
                </c:pt>
                <c:pt idx="2">
                  <c:v>Rechtliche Rahmenbedingungen</c:v>
                </c:pt>
                <c:pt idx="3">
                  <c:v>Institutionelle Top-Down-Strategie</c:v>
                </c:pt>
                <c:pt idx="4">
                  <c:v>Einzelne Initiativen als Teil des FDM-Dienstleistungsauftrags</c:v>
                </c:pt>
                <c:pt idx="5">
                  <c:v>Bottom-Up-Antworten auf Anfragen von Forschenden</c:v>
                </c:pt>
                <c:pt idx="6">
                  <c:v>Externe Rahmenbedingungen der Forschungsförderer</c:v>
                </c:pt>
              </c:strCache>
            </c:strRef>
          </c:cat>
          <c:val>
            <c:numRef>
              <c:f>'2 - Verantwortlichkeiten'!$G$128:$G$134</c:f>
              <c:numCache>
                <c:formatCode>0%</c:formatCode>
                <c:ptCount val="7"/>
                <c:pt idx="0">
                  <c:v>1.0638297872340425E-2</c:v>
                </c:pt>
                <c:pt idx="1">
                  <c:v>4.2553191489361701E-2</c:v>
                </c:pt>
                <c:pt idx="2">
                  <c:v>2.1276595744680851E-2</c:v>
                </c:pt>
                <c:pt idx="3">
                  <c:v>1.0638297872340425E-2</c:v>
                </c:pt>
                <c:pt idx="4">
                  <c:v>2.1276595744680851E-2</c:v>
                </c:pt>
                <c:pt idx="5">
                  <c:v>1.0638297872340425E-2</c:v>
                </c:pt>
                <c:pt idx="6">
                  <c:v>0</c:v>
                </c:pt>
              </c:numCache>
            </c:numRef>
          </c:val>
          <c:extLst>
            <c:ext xmlns:c16="http://schemas.microsoft.com/office/drawing/2014/chart" uri="{C3380CC4-5D6E-409C-BE32-E72D297353CC}">
              <c16:uniqueId val="{00000005-CD21-468A-80C2-300D22CAD666}"/>
            </c:ext>
          </c:extLst>
        </c:ser>
        <c:ser>
          <c:idx val="6"/>
          <c:order val="6"/>
          <c:tx>
            <c:strRef>
              <c:f>'2 - Verantwortlichkeiten'!$H$127</c:f>
              <c:strCache>
                <c:ptCount val="1"/>
                <c:pt idx="0">
                  <c:v>nicht angegeben</c:v>
                </c:pt>
              </c:strCache>
            </c:strRef>
          </c:tx>
          <c:spPr>
            <a:prstGeom prst="rect">
              <a:avLst/>
            </a:prstGeom>
            <a:solidFill>
              <a:schemeClr val="bg2"/>
            </a:solidFill>
            <a:ln>
              <a:noFill/>
            </a:ln>
            <a:effectLst/>
          </c:spPr>
          <c:invertIfNegative val="0"/>
          <c:cat>
            <c:strRef>
              <c:f>'2 - Verantwortlichkeiten'!$A$128:$A$134</c:f>
              <c:strCache>
                <c:ptCount val="7"/>
                <c:pt idx="0">
                  <c:v>Andere Abhängigkeiten</c:v>
                </c:pt>
                <c:pt idx="1">
                  <c:v>Initiativen der Bundesländer</c:v>
                </c:pt>
                <c:pt idx="2">
                  <c:v>Rechtliche Rahmenbedingungen</c:v>
                </c:pt>
                <c:pt idx="3">
                  <c:v>Institutionelle Top-Down-Strategie</c:v>
                </c:pt>
                <c:pt idx="4">
                  <c:v>Einzelne Initiativen als Teil des FDM-Dienstleistungsauftrags</c:v>
                </c:pt>
                <c:pt idx="5">
                  <c:v>Bottom-Up-Antworten auf Anfragen von Forschenden</c:v>
                </c:pt>
                <c:pt idx="6">
                  <c:v>Externe Rahmenbedingungen der Forschungsförderer</c:v>
                </c:pt>
              </c:strCache>
            </c:strRef>
          </c:cat>
          <c:val>
            <c:numRef>
              <c:f>'2 - Verantwortlichkeiten'!$H$128:$H$134</c:f>
              <c:numCache>
                <c:formatCode>0%</c:formatCode>
                <c:ptCount val="7"/>
                <c:pt idx="0">
                  <c:v>0.95744680851063835</c:v>
                </c:pt>
                <c:pt idx="1">
                  <c:v>0.69148936170212771</c:v>
                </c:pt>
                <c:pt idx="2">
                  <c:v>0.54255319148936165</c:v>
                </c:pt>
                <c:pt idx="3">
                  <c:v>0.52127659574468088</c:v>
                </c:pt>
                <c:pt idx="4">
                  <c:v>0.47872340425531917</c:v>
                </c:pt>
                <c:pt idx="5">
                  <c:v>0.27659574468085107</c:v>
                </c:pt>
                <c:pt idx="6">
                  <c:v>0.26595744680851063</c:v>
                </c:pt>
              </c:numCache>
            </c:numRef>
          </c:val>
          <c:extLst>
            <c:ext xmlns:c16="http://schemas.microsoft.com/office/drawing/2014/chart" uri="{C3380CC4-5D6E-409C-BE32-E72D297353CC}">
              <c16:uniqueId val="{00000006-CD21-468A-80C2-300D22CAD666}"/>
            </c:ext>
          </c:extLst>
        </c:ser>
        <c:dLbls>
          <c:showLegendKey val="0"/>
          <c:showVal val="0"/>
          <c:showCatName val="0"/>
          <c:showSerName val="0"/>
          <c:showPercent val="0"/>
          <c:showBubbleSize val="0"/>
        </c:dLbls>
        <c:gapWidth val="30"/>
        <c:overlap val="100"/>
        <c:axId val="541068176"/>
        <c:axId val="541067192"/>
      </c:barChart>
      <c:catAx>
        <c:axId val="541068176"/>
        <c:scaling>
          <c:orientation val="minMax"/>
        </c:scaling>
        <c:delete val="0"/>
        <c:axPos val="l"/>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41067192"/>
        <c:crosses val="autoZero"/>
        <c:auto val="1"/>
        <c:lblAlgn val="ctr"/>
        <c:lblOffset val="100"/>
        <c:noMultiLvlLbl val="0"/>
      </c:catAx>
      <c:valAx>
        <c:axId val="541067192"/>
        <c:scaling>
          <c:orientation val="minMax"/>
          <c:max val="1"/>
        </c:scaling>
        <c:delete val="0"/>
        <c:axPos val="b"/>
        <c:majorGridlines>
          <c:spPr bwMode="auto">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41068176"/>
        <c:crosses val="autoZero"/>
        <c:crossBetween val="between"/>
      </c:valAx>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legend>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1"/>
          <c:order val="0"/>
          <c:tx>
            <c:strRef>
              <c:f>'3 - Bewertung'!$B$2</c:f>
              <c:strCache>
                <c:ptCount val="1"/>
                <c:pt idx="0">
                  <c:v>Absolute Häufigkeit</c:v>
                </c:pt>
              </c:strCache>
            </c:strRef>
          </c:tx>
          <c:spPr>
            <a:prstGeom prst="rect">
              <a:avLst/>
            </a:prstGeom>
            <a:solidFill>
              <a:srgbClr val="A09D12"/>
            </a:solidFill>
            <a:ln>
              <a:noFill/>
            </a:ln>
            <a:effectLst/>
          </c:spPr>
          <c:invertIfNegative val="0"/>
          <c:dPt>
            <c:idx val="0"/>
            <c:invertIfNegative val="0"/>
            <c:bubble3D val="0"/>
            <c:spPr>
              <a:prstGeom prst="rect">
                <a:avLst/>
              </a:prstGeom>
              <a:solidFill>
                <a:schemeClr val="bg2"/>
              </a:solidFill>
              <a:ln>
                <a:noFill/>
              </a:ln>
              <a:effectLst/>
            </c:spPr>
            <c:extLst>
              <c:ext xmlns:c16="http://schemas.microsoft.com/office/drawing/2014/chart" uri="{C3380CC4-5D6E-409C-BE32-E72D297353CC}">
                <c16:uniqueId val="{00000001-C609-401C-A754-1E53BB8FF9DE}"/>
              </c:ext>
            </c:extLst>
          </c:dPt>
          <c:cat>
            <c:strRef>
              <c:f>'3 - Bewertung'!$A$3:$A$6</c:f>
              <c:strCache>
                <c:ptCount val="4"/>
                <c:pt idx="0">
                  <c:v>Keine Antwort</c:v>
                </c:pt>
                <c:pt idx="1">
                  <c:v>Ja, alle FDM-Angebote werden evaluiert.</c:v>
                </c:pt>
                <c:pt idx="2">
                  <c:v>Nein, FDM-Angebote werden nicht evaluiert.</c:v>
                </c:pt>
                <c:pt idx="3">
                  <c:v>Ja, einige FDM-Angebote werden evaluiert.</c:v>
                </c:pt>
              </c:strCache>
            </c:strRef>
          </c:cat>
          <c:val>
            <c:numRef>
              <c:f>'3 - Bewertung'!$B$3:$B$6</c:f>
              <c:numCache>
                <c:formatCode>General</c:formatCode>
                <c:ptCount val="4"/>
                <c:pt idx="0">
                  <c:v>18</c:v>
                </c:pt>
                <c:pt idx="1">
                  <c:v>6</c:v>
                </c:pt>
                <c:pt idx="2">
                  <c:v>29</c:v>
                </c:pt>
                <c:pt idx="3">
                  <c:v>41</c:v>
                </c:pt>
              </c:numCache>
            </c:numRef>
          </c:val>
          <c:extLst>
            <c:ext xmlns:c16="http://schemas.microsoft.com/office/drawing/2014/chart" uri="{C3380CC4-5D6E-409C-BE32-E72D297353CC}">
              <c16:uniqueId val="{00000002-C609-401C-A754-1E53BB8FF9DE}"/>
            </c:ext>
          </c:extLst>
        </c:ser>
        <c:dLbls>
          <c:showLegendKey val="0"/>
          <c:showVal val="0"/>
          <c:showCatName val="0"/>
          <c:showSerName val="0"/>
          <c:showPercent val="0"/>
          <c:showBubbleSize val="0"/>
        </c:dLbls>
        <c:gapWidth val="30"/>
        <c:axId val="453126864"/>
        <c:axId val="453128832"/>
      </c:barChart>
      <c:catAx>
        <c:axId val="453126864"/>
        <c:scaling>
          <c:orientation val="minMax"/>
        </c:scaling>
        <c:delete val="0"/>
        <c:axPos val="l"/>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baseline="0">
                <a:solidFill>
                  <a:schemeClr val="tx1">
                    <a:lumMod val="65000"/>
                    <a:lumOff val="35000"/>
                  </a:schemeClr>
                </a:solidFill>
                <a:latin typeface="+mn-lt"/>
                <a:ea typeface="+mn-ea"/>
                <a:cs typeface="+mn-cs"/>
              </a:defRPr>
            </a:pPr>
            <a:endParaRPr lang="en-DE"/>
          </a:p>
        </c:txPr>
        <c:crossAx val="453128832"/>
        <c:crosses val="autoZero"/>
        <c:auto val="1"/>
        <c:lblAlgn val="ctr"/>
        <c:lblOffset val="100"/>
        <c:noMultiLvlLbl val="0"/>
      </c:catAx>
      <c:valAx>
        <c:axId val="453128832"/>
        <c:scaling>
          <c:orientation val="minMax"/>
        </c:scaling>
        <c:delete val="0"/>
        <c:axPos val="b"/>
        <c:majorGridlines>
          <c:spPr bwMode="auto">
            <a:prstGeom prst="rect">
              <a:avLst/>
            </a:prstGeom>
            <a:ln w="9525" cap="flat" cmpd="sng" algn="ctr">
              <a:solidFill>
                <a:schemeClr val="tx1">
                  <a:lumMod val="15000"/>
                  <a:lumOff val="85000"/>
                </a:schemeClr>
              </a:solidFill>
              <a:round/>
            </a:ln>
            <a:effectLst/>
          </c:spPr>
        </c:majorGridlines>
        <c:numFmt formatCode="General"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453126864"/>
        <c:crosses val="autoZero"/>
        <c:crossBetween val="between"/>
      </c:valAx>
      <c:spPr>
        <a:prstGeom prst="rect">
          <a:avLst/>
        </a:prstGeom>
        <a:noFill/>
        <a:ln>
          <a:noFill/>
        </a:ln>
        <a:effectLst/>
      </c:spPr>
    </c:plotArea>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1"/>
          <c:order val="0"/>
          <c:tx>
            <c:strRef>
              <c:f>'3 - Bewertung'!$B$26</c:f>
              <c:strCache>
                <c:ptCount val="1"/>
                <c:pt idx="0">
                  <c:v>Absolute Häufigkeit</c:v>
                </c:pt>
              </c:strCache>
            </c:strRef>
          </c:tx>
          <c:spPr>
            <a:prstGeom prst="rect">
              <a:avLst/>
            </a:prstGeom>
            <a:solidFill>
              <a:srgbClr val="D0CA16"/>
            </a:solidFill>
            <a:ln>
              <a:noFill/>
            </a:ln>
            <a:effectLst/>
          </c:spPr>
          <c:invertIfNegative val="0"/>
          <c:dPt>
            <c:idx val="0"/>
            <c:invertIfNegative val="0"/>
            <c:bubble3D val="0"/>
            <c:spPr>
              <a:prstGeom prst="rect">
                <a:avLst/>
              </a:prstGeom>
              <a:solidFill>
                <a:schemeClr val="bg2"/>
              </a:solidFill>
              <a:ln>
                <a:noFill/>
              </a:ln>
              <a:effectLst/>
            </c:spPr>
            <c:extLst>
              <c:ext xmlns:c16="http://schemas.microsoft.com/office/drawing/2014/chart" uri="{C3380CC4-5D6E-409C-BE32-E72D297353CC}">
                <c16:uniqueId val="{00000001-41A3-4CCE-960C-8D9C19B37050}"/>
              </c:ext>
            </c:extLst>
          </c:dPt>
          <c:cat>
            <c:strRef>
              <c:f>'3 - Bewertung'!$A$27:$A$31</c:f>
              <c:strCache>
                <c:ptCount val="5"/>
                <c:pt idx="0">
                  <c:v>Keine Antwort</c:v>
                </c:pt>
                <c:pt idx="1">
                  <c:v>Vor der Inbetriebnahme</c:v>
                </c:pt>
                <c:pt idx="2">
                  <c:v>Regelmäßig während des Betriebs</c:v>
                </c:pt>
                <c:pt idx="3">
                  <c:v>Nur bei bestimmten Ereignissen</c:v>
                </c:pt>
                <c:pt idx="4">
                  <c:v>Sowohl vor als auch regelmäßig während des Betriebs</c:v>
                </c:pt>
              </c:strCache>
            </c:strRef>
          </c:cat>
          <c:val>
            <c:numRef>
              <c:f>'3 - Bewertung'!$B$27:$B$31</c:f>
              <c:numCache>
                <c:formatCode>General</c:formatCode>
                <c:ptCount val="5"/>
                <c:pt idx="0">
                  <c:v>50</c:v>
                </c:pt>
                <c:pt idx="1">
                  <c:v>0</c:v>
                </c:pt>
                <c:pt idx="2">
                  <c:v>13</c:v>
                </c:pt>
                <c:pt idx="3">
                  <c:v>14</c:v>
                </c:pt>
                <c:pt idx="4">
                  <c:v>17</c:v>
                </c:pt>
              </c:numCache>
            </c:numRef>
          </c:val>
          <c:extLst>
            <c:ext xmlns:c16="http://schemas.microsoft.com/office/drawing/2014/chart" uri="{C3380CC4-5D6E-409C-BE32-E72D297353CC}">
              <c16:uniqueId val="{00000002-41A3-4CCE-960C-8D9C19B37050}"/>
            </c:ext>
          </c:extLst>
        </c:ser>
        <c:dLbls>
          <c:showLegendKey val="0"/>
          <c:showVal val="0"/>
          <c:showCatName val="0"/>
          <c:showSerName val="0"/>
          <c:showPercent val="0"/>
          <c:showBubbleSize val="0"/>
        </c:dLbls>
        <c:gapWidth val="30"/>
        <c:axId val="455084096"/>
        <c:axId val="455077864"/>
      </c:barChart>
      <c:catAx>
        <c:axId val="455084096"/>
        <c:scaling>
          <c:orientation val="minMax"/>
        </c:scaling>
        <c:delete val="0"/>
        <c:axPos val="l"/>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baseline="0">
                <a:solidFill>
                  <a:schemeClr val="tx1">
                    <a:lumMod val="65000"/>
                    <a:lumOff val="35000"/>
                  </a:schemeClr>
                </a:solidFill>
                <a:latin typeface="+mn-lt"/>
                <a:ea typeface="+mn-ea"/>
                <a:cs typeface="+mn-cs"/>
              </a:defRPr>
            </a:pPr>
            <a:endParaRPr lang="en-DE"/>
          </a:p>
        </c:txPr>
        <c:crossAx val="455077864"/>
        <c:crosses val="autoZero"/>
        <c:auto val="1"/>
        <c:lblAlgn val="ctr"/>
        <c:lblOffset val="100"/>
        <c:noMultiLvlLbl val="0"/>
      </c:catAx>
      <c:valAx>
        <c:axId val="455077864"/>
        <c:scaling>
          <c:orientation val="minMax"/>
        </c:scaling>
        <c:delete val="0"/>
        <c:axPos val="b"/>
        <c:majorGridlines>
          <c:spPr bwMode="auto">
            <a:prstGeom prst="rect">
              <a:avLst/>
            </a:prstGeom>
            <a:ln w="9525" cap="flat" cmpd="sng" algn="ctr">
              <a:solidFill>
                <a:schemeClr val="tx1">
                  <a:lumMod val="15000"/>
                  <a:lumOff val="85000"/>
                </a:schemeClr>
              </a:solidFill>
              <a:round/>
            </a:ln>
            <a:effectLst/>
          </c:spPr>
        </c:majorGridlines>
        <c:numFmt formatCode="General"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455084096"/>
        <c:crosses val="autoZero"/>
        <c:crossBetween val="between"/>
      </c:valAx>
      <c:spPr>
        <a:prstGeom prst="rect">
          <a:avLst/>
        </a:prstGeom>
        <a:noFill/>
        <a:ln>
          <a:noFill/>
        </a:ln>
        <a:effectLst/>
      </c:spPr>
    </c:plotArea>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426027397260274"/>
          <c:y val="4.6296296296296294E-2"/>
          <c:w val="0.54251716823068352"/>
          <c:h val="0.91666447944007012"/>
        </c:manualLayout>
      </c:layout>
      <c:barChart>
        <c:barDir val="bar"/>
        <c:grouping val="clustered"/>
        <c:varyColors val="0"/>
        <c:ser>
          <c:idx val="0"/>
          <c:order val="0"/>
          <c:spPr>
            <a:prstGeom prst="rect">
              <a:avLst/>
            </a:prstGeom>
            <a:solidFill>
              <a:srgbClr val="A09D12"/>
            </a:solidFill>
            <a:ln>
              <a:noFill/>
            </a:ln>
            <a:effectLst/>
          </c:spPr>
          <c:invertIfNegative val="0"/>
          <c:dPt>
            <c:idx val="0"/>
            <c:invertIfNegative val="0"/>
            <c:bubble3D val="0"/>
            <c:spPr>
              <a:prstGeom prst="rect">
                <a:avLst/>
              </a:prstGeom>
              <a:solidFill>
                <a:schemeClr val="bg2"/>
              </a:solidFill>
              <a:ln>
                <a:noFill/>
              </a:ln>
              <a:effectLst/>
            </c:spPr>
            <c:extLst>
              <c:ext xmlns:c16="http://schemas.microsoft.com/office/drawing/2014/chart" uri="{C3380CC4-5D6E-409C-BE32-E72D297353CC}">
                <c16:uniqueId val="{00000001-8118-4941-B65F-7DD151C34B29}"/>
              </c:ext>
            </c:extLst>
          </c:dPt>
          <c:dPt>
            <c:idx val="1"/>
            <c:invertIfNegative val="0"/>
            <c:bubble3D val="0"/>
            <c:extLst>
              <c:ext xmlns:c16="http://schemas.microsoft.com/office/drawing/2014/chart" uri="{C3380CC4-5D6E-409C-BE32-E72D297353CC}">
                <c16:uniqueId val="{00000003-8118-4941-B65F-7DD151C34B29}"/>
              </c:ext>
            </c:extLst>
          </c:dPt>
          <c:dPt>
            <c:idx val="2"/>
            <c:invertIfNegative val="0"/>
            <c:bubble3D val="0"/>
            <c:extLst>
              <c:ext xmlns:c16="http://schemas.microsoft.com/office/drawing/2014/chart" uri="{C3380CC4-5D6E-409C-BE32-E72D297353CC}">
                <c16:uniqueId val="{00000005-8118-4941-B65F-7DD151C34B29}"/>
              </c:ext>
            </c:extLst>
          </c:dPt>
          <c:dPt>
            <c:idx val="3"/>
            <c:invertIfNegative val="0"/>
            <c:bubble3D val="0"/>
            <c:extLst>
              <c:ext xmlns:c16="http://schemas.microsoft.com/office/drawing/2014/chart" uri="{C3380CC4-5D6E-409C-BE32-E72D297353CC}">
                <c16:uniqueId val="{00000007-8118-4941-B65F-7DD151C34B29}"/>
              </c:ext>
            </c:extLst>
          </c:dPt>
          <c:dPt>
            <c:idx val="4"/>
            <c:invertIfNegative val="0"/>
            <c:bubble3D val="0"/>
            <c:extLst>
              <c:ext xmlns:c16="http://schemas.microsoft.com/office/drawing/2014/chart" uri="{C3380CC4-5D6E-409C-BE32-E72D297353CC}">
                <c16:uniqueId val="{00000009-8118-4941-B65F-7DD151C34B29}"/>
              </c:ext>
            </c:extLst>
          </c:dPt>
          <c:dPt>
            <c:idx val="5"/>
            <c:invertIfNegative val="0"/>
            <c:bubble3D val="0"/>
            <c:extLst>
              <c:ext xmlns:c16="http://schemas.microsoft.com/office/drawing/2014/chart" uri="{C3380CC4-5D6E-409C-BE32-E72D297353CC}">
                <c16:uniqueId val="{0000000B-8118-4941-B65F-7DD151C34B29}"/>
              </c:ext>
            </c:extLst>
          </c:dPt>
          <c:dPt>
            <c:idx val="6"/>
            <c:invertIfNegative val="0"/>
            <c:bubble3D val="0"/>
            <c:extLst>
              <c:ext xmlns:c16="http://schemas.microsoft.com/office/drawing/2014/chart" uri="{C3380CC4-5D6E-409C-BE32-E72D297353CC}">
                <c16:uniqueId val="{0000000D-8118-4941-B65F-7DD151C34B29}"/>
              </c:ext>
            </c:extLst>
          </c:dPt>
          <c:dPt>
            <c:idx val="7"/>
            <c:invertIfNegative val="0"/>
            <c:bubble3D val="0"/>
            <c:extLst>
              <c:ext xmlns:c16="http://schemas.microsoft.com/office/drawing/2014/chart" uri="{C3380CC4-5D6E-409C-BE32-E72D297353CC}">
                <c16:uniqueId val="{0000000F-8118-4941-B65F-7DD151C34B29}"/>
              </c:ext>
            </c:extLst>
          </c:dPt>
          <c:dLbls>
            <c:spPr>
              <a:noFill/>
              <a:ln>
                <a:noFill/>
              </a:ln>
              <a:effectLst/>
            </c:spPr>
            <c:txPr>
              <a:bodyPr rot="0" spcFirstLastPara="1" vertOverflow="ellipsis" vert="horz" wrap="square" lIns="38100" tIns="19050" rIns="38100" bIns="19050" anchor="ctr" anchorCtr="1">
                <a:spAutoFit/>
              </a:bodyPr>
              <a:lstStyle/>
              <a:p>
                <a:pPr>
                  <a:defRPr sz="1100" b="0" i="0" u="none" strike="noStrike"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'3 - Bewertung'!$A$52:$A$60</c:f>
              <c:strCache>
                <c:ptCount val="9"/>
                <c:pt idx="0">
                  <c:v>keine Antwort</c:v>
                </c:pt>
                <c:pt idx="1">
                  <c:v>FDM-Mitarbeitende der Institute / Fachbereiche</c:v>
                </c:pt>
                <c:pt idx="2">
                  <c:v>Andere</c:v>
                </c:pt>
                <c:pt idx="3">
                  <c:v>IT-Mitarbeitende</c:v>
                </c:pt>
                <c:pt idx="4">
                  <c:v>Beta-Anwendende (z.B. Forschungsgruppen, Promovierende, Studierende)</c:v>
                </c:pt>
                <c:pt idx="5">
                  <c:v>Mitarbeitende der FDM-Dienstanbietenden Einrichtung</c:v>
                </c:pt>
                <c:pt idx="6">
                  <c:v>Alle Nutzende</c:v>
                </c:pt>
                <c:pt idx="7">
                  <c:v>Forschende</c:v>
                </c:pt>
                <c:pt idx="8">
                  <c:v>FDM-Team der Hochschule oder Einrichtung</c:v>
                </c:pt>
              </c:strCache>
            </c:strRef>
          </c:cat>
          <c:val>
            <c:numRef>
              <c:f>'3 - Bewertung'!$C$52:$C$60</c:f>
              <c:numCache>
                <c:formatCode>0%</c:formatCode>
                <c:ptCount val="9"/>
                <c:pt idx="0">
                  <c:v>0.38297872340425532</c:v>
                </c:pt>
                <c:pt idx="1">
                  <c:v>7.4468085106382975E-2</c:v>
                </c:pt>
                <c:pt idx="2">
                  <c:v>7.4468085106382975E-2</c:v>
                </c:pt>
                <c:pt idx="3">
                  <c:v>8.5106382978723402E-2</c:v>
                </c:pt>
                <c:pt idx="4">
                  <c:v>0.10638297872340426</c:v>
                </c:pt>
                <c:pt idx="5">
                  <c:v>0.15957446808510639</c:v>
                </c:pt>
                <c:pt idx="6">
                  <c:v>0.20212765957446807</c:v>
                </c:pt>
                <c:pt idx="7">
                  <c:v>0.22340425531914893</c:v>
                </c:pt>
                <c:pt idx="8">
                  <c:v>0.26595744680851063</c:v>
                </c:pt>
              </c:numCache>
            </c:numRef>
          </c:val>
          <c:extLst>
            <c:ext xmlns:c16="http://schemas.microsoft.com/office/drawing/2014/chart" uri="{C3380CC4-5D6E-409C-BE32-E72D297353CC}">
              <c16:uniqueId val="{00000010-8118-4941-B65F-7DD151C34B29}"/>
            </c:ext>
          </c:extLst>
        </c:ser>
        <c:dLbls>
          <c:showLegendKey val="0"/>
          <c:showVal val="0"/>
          <c:showCatName val="0"/>
          <c:showSerName val="0"/>
          <c:showPercent val="0"/>
          <c:showBubbleSize val="0"/>
        </c:dLbls>
        <c:gapWidth val="30"/>
        <c:axId val="679998128"/>
        <c:axId val="679993864"/>
      </c:barChart>
      <c:valAx>
        <c:axId val="679993864"/>
        <c:scaling>
          <c:orientation val="minMax"/>
        </c:scaling>
        <c:delete val="0"/>
        <c:axPos val="b"/>
        <c:majorGridlines>
          <c:spPr>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679998128"/>
        <c:crosses val="autoZero"/>
        <c:crossBetween val="between"/>
      </c:valAx>
      <c:catAx>
        <c:axId val="679998128"/>
        <c:scaling>
          <c:orientation val="minMax"/>
        </c:scaling>
        <c:delete val="0"/>
        <c:axPos val="l"/>
        <c:numFmt formatCode="General" sourceLinked="1"/>
        <c:majorTickMark val="none"/>
        <c:minorTickMark val="none"/>
        <c:tickLblPos val="nextTo"/>
        <c:spPr>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baseline="0">
                <a:solidFill>
                  <a:schemeClr val="tx1">
                    <a:lumMod val="65000"/>
                    <a:lumOff val="35000"/>
                  </a:schemeClr>
                </a:solidFill>
                <a:latin typeface="+mn-lt"/>
                <a:ea typeface="+mn-ea"/>
                <a:cs typeface="+mn-cs"/>
              </a:defRPr>
            </a:pPr>
            <a:endParaRPr lang="en-DE"/>
          </a:p>
        </c:txPr>
        <c:crossAx val="679993864"/>
        <c:crosses val="autoZero"/>
        <c:auto val="1"/>
        <c:lblAlgn val="ctr"/>
        <c:lblOffset val="100"/>
        <c:noMultiLvlLbl val="0"/>
      </c:catAx>
      <c:spPr>
        <a:prstGeom prst="rect">
          <a:avLst/>
        </a:prstGeom>
        <a:noFill/>
        <a:ln>
          <a:noFill/>
        </a:ln>
        <a:effectLst/>
      </c:spPr>
    </c:plotArea>
    <c:plotVisOnly val="1"/>
    <c:dispBlanksAs val="gap"/>
    <c:showDLblsOverMax val="0"/>
  </c:chart>
  <c:spPr>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44754892671611068"/>
          <c:y val="4.9349664625255175E-2"/>
          <c:w val="0.50719835331786844"/>
          <c:h val="0.86074001166520853"/>
        </c:manualLayout>
      </c:layout>
      <c:barChart>
        <c:barDir val="bar"/>
        <c:grouping val="clustered"/>
        <c:varyColors val="0"/>
        <c:ser>
          <c:idx val="0"/>
          <c:order val="0"/>
          <c:spPr>
            <a:prstGeom prst="rect">
              <a:avLst/>
            </a:prstGeom>
            <a:solidFill>
              <a:srgbClr val="A09D12"/>
            </a:solidFill>
            <a:ln>
              <a:noFill/>
            </a:ln>
            <a:effectLst/>
          </c:spPr>
          <c:invertIfNegative val="0"/>
          <c:dPt>
            <c:idx val="0"/>
            <c:invertIfNegative val="0"/>
            <c:bubble3D val="0"/>
            <c:spPr>
              <a:prstGeom prst="rect">
                <a:avLst/>
              </a:prstGeom>
              <a:solidFill>
                <a:schemeClr val="bg2"/>
              </a:solidFill>
              <a:ln>
                <a:noFill/>
              </a:ln>
              <a:effectLst/>
            </c:spPr>
            <c:extLst>
              <c:ext xmlns:c16="http://schemas.microsoft.com/office/drawing/2014/chart" uri="{C3380CC4-5D6E-409C-BE32-E72D297353CC}">
                <c16:uniqueId val="{00000001-7083-44A3-8074-C68C5AD64F76}"/>
              </c:ext>
            </c:extLst>
          </c:dPt>
          <c:dPt>
            <c:idx val="1"/>
            <c:invertIfNegative val="0"/>
            <c:bubble3D val="0"/>
            <c:extLst>
              <c:ext xmlns:c16="http://schemas.microsoft.com/office/drawing/2014/chart" uri="{C3380CC4-5D6E-409C-BE32-E72D297353CC}">
                <c16:uniqueId val="{00000002-7083-44A3-8074-C68C5AD64F76}"/>
              </c:ext>
            </c:extLst>
          </c:dPt>
          <c:dPt>
            <c:idx val="2"/>
            <c:invertIfNegative val="0"/>
            <c:bubble3D val="0"/>
            <c:extLst>
              <c:ext xmlns:c16="http://schemas.microsoft.com/office/drawing/2014/chart" uri="{C3380CC4-5D6E-409C-BE32-E72D297353CC}">
                <c16:uniqueId val="{00000003-7083-44A3-8074-C68C5AD64F76}"/>
              </c:ext>
            </c:extLst>
          </c:dPt>
          <c:dPt>
            <c:idx val="3"/>
            <c:invertIfNegative val="0"/>
            <c:bubble3D val="0"/>
            <c:extLst>
              <c:ext xmlns:c16="http://schemas.microsoft.com/office/drawing/2014/chart" uri="{C3380CC4-5D6E-409C-BE32-E72D297353CC}">
                <c16:uniqueId val="{00000004-7083-44A3-8074-C68C5AD64F76}"/>
              </c:ext>
            </c:extLst>
          </c:dPt>
          <c:dPt>
            <c:idx val="4"/>
            <c:invertIfNegative val="0"/>
            <c:bubble3D val="0"/>
            <c:extLst>
              <c:ext xmlns:c16="http://schemas.microsoft.com/office/drawing/2014/chart" uri="{C3380CC4-5D6E-409C-BE32-E72D297353CC}">
                <c16:uniqueId val="{00000005-7083-44A3-8074-C68C5AD64F76}"/>
              </c:ext>
            </c:extLst>
          </c:dPt>
          <c:dPt>
            <c:idx val="5"/>
            <c:invertIfNegative val="0"/>
            <c:bubble3D val="0"/>
            <c:extLst>
              <c:ext xmlns:c16="http://schemas.microsoft.com/office/drawing/2014/chart" uri="{C3380CC4-5D6E-409C-BE32-E72D297353CC}">
                <c16:uniqueId val="{00000006-7083-44A3-8074-C68C5AD64F76}"/>
              </c:ext>
            </c:extLst>
          </c:dPt>
          <c:dPt>
            <c:idx val="6"/>
            <c:invertIfNegative val="0"/>
            <c:bubble3D val="0"/>
            <c:extLst>
              <c:ext xmlns:c16="http://schemas.microsoft.com/office/drawing/2014/chart" uri="{C3380CC4-5D6E-409C-BE32-E72D297353CC}">
                <c16:uniqueId val="{00000007-7083-44A3-8074-C68C5AD64F76}"/>
              </c:ext>
            </c:extLst>
          </c:dPt>
          <c:dLbls>
            <c:spPr>
              <a:noFill/>
              <a:ln>
                <a:noFill/>
              </a:ln>
              <a:effectLst/>
            </c:spPr>
            <c:txPr>
              <a:bodyPr rot="0" spcFirstLastPara="1" vertOverflow="ellipsis" vert="horz" wrap="square" lIns="38100" tIns="19050" rIns="38100" bIns="19050" anchor="ctr" anchorCtr="1">
                <a:spAutoFit/>
              </a:bodyPr>
              <a:lstStyle/>
              <a:p>
                <a:pPr>
                  <a:defRPr sz="1100" b="0" i="0" u="none" strike="noStrike"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'3 - Bewertung'!$A$83:$A$91</c:f>
              <c:strCache>
                <c:ptCount val="9"/>
                <c:pt idx="0">
                  <c:v>keine Antwort</c:v>
                </c:pt>
                <c:pt idx="1">
                  <c:v>Leistungsüberprüfung von dienstanbietenden Einrichtungen</c:v>
                </c:pt>
                <c:pt idx="2">
                  <c:v>Sonstiges</c:v>
                </c:pt>
                <c:pt idx="3">
                  <c:v>Service-Level-Vereinbarung</c:v>
                </c:pt>
                <c:pt idx="4">
                  <c:v>Anwendung eines Evaluationsmodells (z.B. RISE-DE)</c:v>
                </c:pt>
                <c:pt idx="5">
                  <c:v>Strategische Kennzahlen (z.B. Key Performance Indicator)</c:v>
                </c:pt>
                <c:pt idx="6">
                  <c:v>Fokusgruppen, verbales Feedback von Stakeholdern</c:v>
                </c:pt>
                <c:pt idx="7">
                  <c:v>Persönliche Einschätzung von Mitarbeitenden</c:v>
                </c:pt>
                <c:pt idx="8">
                  <c:v>Zufriedenheitsumfrage bei Nutzenden</c:v>
                </c:pt>
              </c:strCache>
            </c:strRef>
          </c:cat>
          <c:val>
            <c:numRef>
              <c:f>'3 - Bewertung'!$C$83:$C$91</c:f>
              <c:numCache>
                <c:formatCode>0%</c:formatCode>
                <c:ptCount val="9"/>
                <c:pt idx="0">
                  <c:v>7.4468085106382975E-2</c:v>
                </c:pt>
                <c:pt idx="1">
                  <c:v>3.1914893617021274E-2</c:v>
                </c:pt>
                <c:pt idx="2">
                  <c:v>3.1914893617021274E-2</c:v>
                </c:pt>
                <c:pt idx="3">
                  <c:v>6.3829787234042548E-2</c:v>
                </c:pt>
                <c:pt idx="4">
                  <c:v>0.11702127659574468</c:v>
                </c:pt>
                <c:pt idx="5">
                  <c:v>0.18085106382978725</c:v>
                </c:pt>
                <c:pt idx="6">
                  <c:v>0.25531914893617019</c:v>
                </c:pt>
                <c:pt idx="7">
                  <c:v>0.43617021276595747</c:v>
                </c:pt>
                <c:pt idx="8">
                  <c:v>0.45744680851063829</c:v>
                </c:pt>
              </c:numCache>
            </c:numRef>
          </c:val>
          <c:extLst>
            <c:ext xmlns:c16="http://schemas.microsoft.com/office/drawing/2014/chart" uri="{C3380CC4-5D6E-409C-BE32-E72D297353CC}">
              <c16:uniqueId val="{00000008-7083-44A3-8074-C68C5AD64F76}"/>
            </c:ext>
          </c:extLst>
        </c:ser>
        <c:dLbls>
          <c:showLegendKey val="0"/>
          <c:showVal val="0"/>
          <c:showCatName val="0"/>
          <c:showSerName val="0"/>
          <c:showPercent val="0"/>
          <c:showBubbleSize val="0"/>
        </c:dLbls>
        <c:gapWidth val="30"/>
        <c:axId val="563223912"/>
        <c:axId val="590062656"/>
      </c:barChart>
      <c:valAx>
        <c:axId val="590062656"/>
        <c:scaling>
          <c:orientation val="minMax"/>
        </c:scaling>
        <c:delete val="0"/>
        <c:axPos val="b"/>
        <c:majorGridlines>
          <c:spPr>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63223912"/>
        <c:crosses val="autoZero"/>
        <c:crossBetween val="between"/>
      </c:valAx>
      <c:catAx>
        <c:axId val="563223912"/>
        <c:scaling>
          <c:orientation val="minMax"/>
        </c:scaling>
        <c:delete val="0"/>
        <c:axPos val="l"/>
        <c:numFmt formatCode="General" sourceLinked="1"/>
        <c:majorTickMark val="none"/>
        <c:minorTickMark val="none"/>
        <c:tickLblPos val="nextTo"/>
        <c:spPr>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baseline="0">
                <a:solidFill>
                  <a:schemeClr val="tx1">
                    <a:lumMod val="65000"/>
                    <a:lumOff val="35000"/>
                  </a:schemeClr>
                </a:solidFill>
                <a:latin typeface="+mn-lt"/>
                <a:ea typeface="+mn-ea"/>
                <a:cs typeface="+mn-cs"/>
              </a:defRPr>
            </a:pPr>
            <a:endParaRPr lang="en-DE"/>
          </a:p>
        </c:txPr>
        <c:crossAx val="590062656"/>
        <c:crosses val="autoZero"/>
        <c:auto val="1"/>
        <c:lblAlgn val="ctr"/>
        <c:lblOffset val="100"/>
        <c:noMultiLvlLbl val="0"/>
      </c:catAx>
      <c:spPr>
        <a:prstGeom prst="rect">
          <a:avLst/>
        </a:prstGeom>
        <a:noFill/>
        <a:ln>
          <a:noFill/>
        </a:ln>
        <a:effectLst/>
      </c:spPr>
    </c:plotArea>
    <c:plotVisOnly val="1"/>
    <c:dispBlanksAs val="gap"/>
    <c:showDLblsOverMax val="0"/>
  </c:chart>
  <c:spPr>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7197134607558799E-2"/>
          <c:y val="5.0131962671332748E-2"/>
          <c:w val="0.78560362611500123"/>
          <c:h val="0.91167249927092442"/>
        </c:manualLayout>
      </c:layout>
      <c:barChart>
        <c:barDir val="bar"/>
        <c:grouping val="clustered"/>
        <c:varyColors val="0"/>
        <c:ser>
          <c:idx val="1"/>
          <c:order val="0"/>
          <c:tx>
            <c:strRef>
              <c:f>'3 - Bewertung'!$C$112</c:f>
              <c:strCache>
                <c:ptCount val="1"/>
                <c:pt idx="0">
                  <c:v>Relative Häufigkeit</c:v>
                </c:pt>
              </c:strCache>
            </c:strRef>
          </c:tx>
          <c:spPr>
            <a:prstGeom prst="rect">
              <a:avLst/>
            </a:prstGeom>
            <a:solidFill>
              <a:srgbClr val="A09D12"/>
            </a:solidFill>
            <a:ln>
              <a:noFill/>
            </a:ln>
            <a:effectLst/>
          </c:spPr>
          <c:invertIfNegative val="0"/>
          <c:dPt>
            <c:idx val="0"/>
            <c:invertIfNegative val="0"/>
            <c:bubble3D val="0"/>
            <c:spPr>
              <a:prstGeom prst="rect">
                <a:avLst/>
              </a:prstGeom>
              <a:solidFill>
                <a:schemeClr val="bg2"/>
              </a:solidFill>
              <a:ln>
                <a:noFill/>
              </a:ln>
              <a:effectLst/>
            </c:spPr>
            <c:extLst>
              <c:ext xmlns:c16="http://schemas.microsoft.com/office/drawing/2014/chart" uri="{C3380CC4-5D6E-409C-BE32-E72D297353CC}">
                <c16:uniqueId val="{00000001-DB49-4F12-B371-1FE3D88082AA}"/>
              </c:ext>
            </c:extLst>
          </c:dPt>
          <c:cat>
            <c:strRef>
              <c:f>'3 - Bewertung'!$A$113:$A$120</c:f>
              <c:strCache>
                <c:ptCount val="8"/>
                <c:pt idx="0">
                  <c:v>keine Antwort</c:v>
                </c:pt>
                <c:pt idx="1">
                  <c:v>Sonstiges</c:v>
                </c:pt>
                <c:pt idx="2">
                  <c:v>Gar Nicht</c:v>
                </c:pt>
                <c:pt idx="3">
                  <c:v>Mentoring</c:v>
                </c:pt>
                <c:pt idx="4">
                  <c:v>Interne Schulungen MIT Zertifikat</c:v>
                </c:pt>
                <c:pt idx="5">
                  <c:v>Interne Schulung OHNE Zertifikat</c:v>
                </c:pt>
                <c:pt idx="6">
                  <c:v>Externe Schulungen MIT Zertifikat</c:v>
                </c:pt>
                <c:pt idx="7">
                  <c:v>Externe Schulungen OHNE Zertifikat</c:v>
                </c:pt>
              </c:strCache>
            </c:strRef>
          </c:cat>
          <c:val>
            <c:numRef>
              <c:f>'3 - Bewertung'!$C$113:$C$120</c:f>
              <c:numCache>
                <c:formatCode>0%</c:formatCode>
                <c:ptCount val="8"/>
                <c:pt idx="0">
                  <c:v>7.4468085106382975E-2</c:v>
                </c:pt>
                <c:pt idx="1">
                  <c:v>5.3191489361702128E-2</c:v>
                </c:pt>
                <c:pt idx="2">
                  <c:v>0.10638297872340426</c:v>
                </c:pt>
                <c:pt idx="3">
                  <c:v>0.35106382978723405</c:v>
                </c:pt>
                <c:pt idx="4">
                  <c:v>6.3829787234042548E-2</c:v>
                </c:pt>
                <c:pt idx="5">
                  <c:v>0.41489361702127658</c:v>
                </c:pt>
                <c:pt idx="6">
                  <c:v>0.11702127659574468</c:v>
                </c:pt>
                <c:pt idx="7">
                  <c:v>0.54255319148936165</c:v>
                </c:pt>
              </c:numCache>
            </c:numRef>
          </c:val>
          <c:extLst>
            <c:ext xmlns:c16="http://schemas.microsoft.com/office/drawing/2014/chart" uri="{C3380CC4-5D6E-409C-BE32-E72D297353CC}">
              <c16:uniqueId val="{00000002-DB49-4F12-B371-1FE3D88082AA}"/>
            </c:ext>
          </c:extLst>
        </c:ser>
        <c:dLbls>
          <c:showLegendKey val="0"/>
          <c:showVal val="0"/>
          <c:showCatName val="0"/>
          <c:showSerName val="0"/>
          <c:showPercent val="0"/>
          <c:showBubbleSize val="0"/>
        </c:dLbls>
        <c:gapWidth val="30"/>
        <c:axId val="654192616"/>
        <c:axId val="654193600"/>
      </c:barChart>
      <c:valAx>
        <c:axId val="654193600"/>
        <c:scaling>
          <c:orientation val="minMax"/>
        </c:scaling>
        <c:delete val="0"/>
        <c:axPos val="b"/>
        <c:majorGridlines>
          <c:spPr bwMode="auto">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654192616"/>
        <c:crosses val="autoZero"/>
        <c:crossBetween val="between"/>
      </c:valAx>
      <c:catAx>
        <c:axId val="654192616"/>
        <c:scaling>
          <c:orientation val="minMax"/>
        </c:scaling>
        <c:delete val="0"/>
        <c:axPos val="l"/>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654193600"/>
        <c:crosses val="autoZero"/>
        <c:auto val="1"/>
        <c:lblAlgn val="ctr"/>
        <c:lblOffset val="100"/>
        <c:noMultiLvlLbl val="0"/>
      </c:catAx>
      <c:spPr>
        <a:prstGeom prst="rect">
          <a:avLst/>
        </a:prstGeom>
        <a:noFill/>
        <a:ln>
          <a:noFill/>
        </a:ln>
        <a:effectLst/>
      </c:spPr>
    </c:plotArea>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37156006417015619"/>
          <c:y val="5.5439997083697873E-2"/>
          <c:w val="0.60677241574880769"/>
          <c:h val="0.85635061242344723"/>
        </c:manualLayout>
      </c:layout>
      <c:barChart>
        <c:barDir val="bar"/>
        <c:grouping val="clustered"/>
        <c:varyColors val="0"/>
        <c:ser>
          <c:idx val="0"/>
          <c:order val="0"/>
          <c:spPr>
            <a:prstGeom prst="rect">
              <a:avLst/>
            </a:prstGeom>
            <a:solidFill>
              <a:srgbClr val="A09D12"/>
            </a:solidFill>
            <a:ln>
              <a:noFill/>
            </a:ln>
            <a:effectLst/>
          </c:spPr>
          <c:invertIfNegative val="0"/>
          <c:dPt>
            <c:idx val="0"/>
            <c:invertIfNegative val="0"/>
            <c:bubble3D val="0"/>
            <c:spPr>
              <a:prstGeom prst="rect">
                <a:avLst/>
              </a:prstGeom>
              <a:solidFill>
                <a:schemeClr val="bg2"/>
              </a:solidFill>
              <a:ln>
                <a:noFill/>
              </a:ln>
              <a:effectLst/>
            </c:spPr>
            <c:extLst>
              <c:ext xmlns:c16="http://schemas.microsoft.com/office/drawing/2014/chart" uri="{C3380CC4-5D6E-409C-BE32-E72D297353CC}">
                <c16:uniqueId val="{00000001-CD89-484E-A7AF-056A8881CFA1}"/>
              </c:ext>
            </c:extLst>
          </c:dPt>
          <c:dPt>
            <c:idx val="1"/>
            <c:invertIfNegative val="0"/>
            <c:bubble3D val="0"/>
            <c:extLst>
              <c:ext xmlns:c16="http://schemas.microsoft.com/office/drawing/2014/chart" uri="{C3380CC4-5D6E-409C-BE32-E72D297353CC}">
                <c16:uniqueId val="{00000002-CD89-484E-A7AF-056A8881CFA1}"/>
              </c:ext>
            </c:extLst>
          </c:dPt>
          <c:dPt>
            <c:idx val="2"/>
            <c:invertIfNegative val="0"/>
            <c:bubble3D val="0"/>
            <c:extLst>
              <c:ext xmlns:c16="http://schemas.microsoft.com/office/drawing/2014/chart" uri="{C3380CC4-5D6E-409C-BE32-E72D297353CC}">
                <c16:uniqueId val="{00000003-CD89-484E-A7AF-056A8881CFA1}"/>
              </c:ext>
            </c:extLst>
          </c:dPt>
          <c:dPt>
            <c:idx val="3"/>
            <c:invertIfNegative val="0"/>
            <c:bubble3D val="0"/>
            <c:extLst>
              <c:ext xmlns:c16="http://schemas.microsoft.com/office/drawing/2014/chart" uri="{C3380CC4-5D6E-409C-BE32-E72D297353CC}">
                <c16:uniqueId val="{00000004-CD89-484E-A7AF-056A8881CFA1}"/>
              </c:ext>
            </c:extLst>
          </c:dPt>
          <c:dPt>
            <c:idx val="4"/>
            <c:invertIfNegative val="0"/>
            <c:bubble3D val="0"/>
            <c:extLst>
              <c:ext xmlns:c16="http://schemas.microsoft.com/office/drawing/2014/chart" uri="{C3380CC4-5D6E-409C-BE32-E72D297353CC}">
                <c16:uniqueId val="{00000005-CD89-484E-A7AF-056A8881CFA1}"/>
              </c:ext>
            </c:extLst>
          </c:dPt>
          <c:dPt>
            <c:idx val="5"/>
            <c:invertIfNegative val="0"/>
            <c:bubble3D val="0"/>
            <c:extLst>
              <c:ext xmlns:c16="http://schemas.microsoft.com/office/drawing/2014/chart" uri="{C3380CC4-5D6E-409C-BE32-E72D297353CC}">
                <c16:uniqueId val="{00000006-CD89-484E-A7AF-056A8881CFA1}"/>
              </c:ext>
            </c:extLst>
          </c:dPt>
          <c:dPt>
            <c:idx val="6"/>
            <c:invertIfNegative val="0"/>
            <c:bubble3D val="0"/>
            <c:extLst>
              <c:ext xmlns:c16="http://schemas.microsoft.com/office/drawing/2014/chart" uri="{C3380CC4-5D6E-409C-BE32-E72D297353CC}">
                <c16:uniqueId val="{00000007-CD89-484E-A7AF-056A8881CFA1}"/>
              </c:ext>
            </c:extLst>
          </c:dPt>
          <c:dPt>
            <c:idx val="7"/>
            <c:invertIfNegative val="0"/>
            <c:bubble3D val="0"/>
            <c:extLst>
              <c:ext xmlns:c16="http://schemas.microsoft.com/office/drawing/2014/chart" uri="{C3380CC4-5D6E-409C-BE32-E72D297353CC}">
                <c16:uniqueId val="{00000008-CD89-484E-A7AF-056A8881CFA1}"/>
              </c:ext>
            </c:extLst>
          </c:dPt>
          <c:dPt>
            <c:idx val="8"/>
            <c:invertIfNegative val="0"/>
            <c:bubble3D val="0"/>
            <c:extLst>
              <c:ext xmlns:c16="http://schemas.microsoft.com/office/drawing/2014/chart" uri="{C3380CC4-5D6E-409C-BE32-E72D297353CC}">
                <c16:uniqueId val="{00000009-CD89-484E-A7AF-056A8881CFA1}"/>
              </c:ext>
            </c:extLst>
          </c:dPt>
          <c:dPt>
            <c:idx val="9"/>
            <c:invertIfNegative val="0"/>
            <c:bubble3D val="0"/>
            <c:extLst>
              <c:ext xmlns:c16="http://schemas.microsoft.com/office/drawing/2014/chart" uri="{C3380CC4-5D6E-409C-BE32-E72D297353CC}">
                <c16:uniqueId val="{0000000A-CD89-484E-A7AF-056A8881CFA1}"/>
              </c:ext>
            </c:extLst>
          </c:dPt>
          <c:dPt>
            <c:idx val="10"/>
            <c:invertIfNegative val="0"/>
            <c:bubble3D val="0"/>
            <c:extLst>
              <c:ext xmlns:c16="http://schemas.microsoft.com/office/drawing/2014/chart" uri="{C3380CC4-5D6E-409C-BE32-E72D297353CC}">
                <c16:uniqueId val="{0000000B-CD89-484E-A7AF-056A8881CFA1}"/>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'4 - Anfragen'!$A$3:$A$14</c:f>
              <c:strCache>
                <c:ptCount val="12"/>
                <c:pt idx="0">
                  <c:v>Keine Antwort</c:v>
                </c:pt>
                <c:pt idx="1">
                  <c:v>Externes Forschungsunterstützendes Personal</c:v>
                </c:pt>
                <c:pt idx="2">
                  <c:v>Externe Studierende und Forschende</c:v>
                </c:pt>
                <c:pt idx="3">
                  <c:v>Andere Nutzer*innengruppen</c:v>
                </c:pt>
                <c:pt idx="4">
                  <c:v>Offen für alle</c:v>
                </c:pt>
                <c:pt idx="5">
                  <c:v>Offen für andere Hochschulen im gleichen Bundesland</c:v>
                </c:pt>
                <c:pt idx="6">
                  <c:v>Studierende</c:v>
                </c:pt>
                <c:pt idx="7">
                  <c:v>Forschungsunterstützendes Personal</c:v>
                </c:pt>
                <c:pt idx="8">
                  <c:v>Professor*innen und Dozent*innen</c:v>
                </c:pt>
                <c:pt idx="9">
                  <c:v>Promovierende</c:v>
                </c:pt>
                <c:pt idx="10">
                  <c:v>Postdocs und Nachwuchswissenschaftler*innen</c:v>
                </c:pt>
                <c:pt idx="11">
                  <c:v>Für die ganze Hochschule</c:v>
                </c:pt>
              </c:strCache>
            </c:strRef>
          </c:cat>
          <c:val>
            <c:numRef>
              <c:f>'4 - Anfragen'!$C$3:$C$14</c:f>
              <c:numCache>
                <c:formatCode>0%</c:formatCode>
                <c:ptCount val="12"/>
                <c:pt idx="0">
                  <c:v>0.10638297872340426</c:v>
                </c:pt>
                <c:pt idx="1">
                  <c:v>0.10638297872340426</c:v>
                </c:pt>
                <c:pt idx="2">
                  <c:v>0.10638297872340426</c:v>
                </c:pt>
                <c:pt idx="3">
                  <c:v>0.10638297872340426</c:v>
                </c:pt>
                <c:pt idx="4">
                  <c:v>0.1276595744680851</c:v>
                </c:pt>
                <c:pt idx="5">
                  <c:v>0.13829787234042554</c:v>
                </c:pt>
                <c:pt idx="6">
                  <c:v>0.21276595744680851</c:v>
                </c:pt>
                <c:pt idx="7">
                  <c:v>0.25531914893617019</c:v>
                </c:pt>
                <c:pt idx="8">
                  <c:v>0.37234042553191488</c:v>
                </c:pt>
                <c:pt idx="9">
                  <c:v>0.37234042553191488</c:v>
                </c:pt>
                <c:pt idx="10">
                  <c:v>0.38297872340425532</c:v>
                </c:pt>
                <c:pt idx="11">
                  <c:v>0.64893617021276595</c:v>
                </c:pt>
              </c:numCache>
            </c:numRef>
          </c:val>
          <c:extLst>
            <c:ext xmlns:c16="http://schemas.microsoft.com/office/drawing/2014/chart" uri="{C3380CC4-5D6E-409C-BE32-E72D297353CC}">
              <c16:uniqueId val="{0000000C-CD89-484E-A7AF-056A8881CFA1}"/>
            </c:ext>
          </c:extLst>
        </c:ser>
        <c:dLbls>
          <c:dLblPos val="outEnd"/>
          <c:showLegendKey val="0"/>
          <c:showVal val="1"/>
          <c:showCatName val="0"/>
          <c:showSerName val="0"/>
          <c:showPercent val="0"/>
          <c:showBubbleSize val="0"/>
        </c:dLbls>
        <c:gapWidth val="30"/>
        <c:axId val="500615480"/>
        <c:axId val="500613840"/>
      </c:barChart>
      <c:valAx>
        <c:axId val="500613840"/>
        <c:scaling>
          <c:orientation val="minMax"/>
        </c:scaling>
        <c:delete val="0"/>
        <c:axPos val="b"/>
        <c:majorGridlines>
          <c:spPr>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00615480"/>
        <c:crosses val="autoZero"/>
        <c:crossBetween val="between"/>
      </c:valAx>
      <c:catAx>
        <c:axId val="500615480"/>
        <c:scaling>
          <c:orientation val="minMax"/>
        </c:scaling>
        <c:delete val="0"/>
        <c:axPos val="l"/>
        <c:numFmt formatCode="General" sourceLinked="1"/>
        <c:majorTickMark val="none"/>
        <c:minorTickMark val="none"/>
        <c:tickLblPos val="nextTo"/>
        <c:spPr>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00613840"/>
        <c:crosses val="autoZero"/>
        <c:auto val="1"/>
        <c:lblAlgn val="ctr"/>
        <c:lblOffset val="100"/>
        <c:noMultiLvlLbl val="0"/>
      </c:catAx>
      <c:spPr>
        <a:prstGeom prst="rect">
          <a:avLst/>
        </a:prstGeom>
        <a:noFill/>
        <a:ln>
          <a:noFill/>
        </a:ln>
        <a:effectLst/>
      </c:spPr>
    </c:plotArea>
    <c:plotVisOnly val="1"/>
    <c:dispBlanksAs val="gap"/>
    <c:showDLblsOverMax val="0"/>
  </c:chart>
  <c:spPr>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6791337400415211"/>
          <c:y val="5.8690215806357547E-2"/>
          <c:w val="0.71547916172625403"/>
          <c:h val="0.88203922426363368"/>
        </c:manualLayout>
      </c:layout>
      <c:barChart>
        <c:barDir val="bar"/>
        <c:grouping val="clustered"/>
        <c:varyColors val="0"/>
        <c:ser>
          <c:idx val="0"/>
          <c:order val="0"/>
          <c:spPr>
            <a:prstGeom prst="rect">
              <a:avLst/>
            </a:prstGeom>
            <a:solidFill>
              <a:srgbClr val="D0CA16"/>
            </a:solidFill>
            <a:ln>
              <a:noFill/>
            </a:ln>
            <a:effectLst/>
          </c:spPr>
          <c:invertIfNegative val="0"/>
          <c:dPt>
            <c:idx val="0"/>
            <c:invertIfNegative val="0"/>
            <c:bubble3D val="0"/>
            <c:spPr>
              <a:prstGeom prst="rect">
                <a:avLst/>
              </a:prstGeom>
              <a:solidFill>
                <a:schemeClr val="bg2"/>
              </a:solidFill>
              <a:ln>
                <a:noFill/>
              </a:ln>
              <a:effectLst/>
            </c:spPr>
            <c:extLst>
              <c:ext xmlns:c16="http://schemas.microsoft.com/office/drawing/2014/chart" uri="{C3380CC4-5D6E-409C-BE32-E72D297353CC}">
                <c16:uniqueId val="{00000001-011F-4246-964D-C28E8C3D9CBC}"/>
              </c:ext>
            </c:extLst>
          </c:dPt>
          <c:dPt>
            <c:idx val="1"/>
            <c:invertIfNegative val="0"/>
            <c:bubble3D val="0"/>
            <c:extLst>
              <c:ext xmlns:c16="http://schemas.microsoft.com/office/drawing/2014/chart" uri="{C3380CC4-5D6E-409C-BE32-E72D297353CC}">
                <c16:uniqueId val="{00000002-011F-4246-964D-C28E8C3D9CBC}"/>
              </c:ext>
            </c:extLst>
          </c:dPt>
          <c:dPt>
            <c:idx val="2"/>
            <c:invertIfNegative val="0"/>
            <c:bubble3D val="0"/>
            <c:extLst>
              <c:ext xmlns:c16="http://schemas.microsoft.com/office/drawing/2014/chart" uri="{C3380CC4-5D6E-409C-BE32-E72D297353CC}">
                <c16:uniqueId val="{00000003-011F-4246-964D-C28E8C3D9CBC}"/>
              </c:ext>
            </c:extLst>
          </c:dPt>
          <c:dPt>
            <c:idx val="3"/>
            <c:invertIfNegative val="0"/>
            <c:bubble3D val="0"/>
            <c:extLst>
              <c:ext xmlns:c16="http://schemas.microsoft.com/office/drawing/2014/chart" uri="{C3380CC4-5D6E-409C-BE32-E72D297353CC}">
                <c16:uniqueId val="{00000004-011F-4246-964D-C28E8C3D9CBC}"/>
              </c:ext>
            </c:extLst>
          </c:dPt>
          <c:dPt>
            <c:idx val="4"/>
            <c:invertIfNegative val="0"/>
            <c:bubble3D val="0"/>
            <c:extLst>
              <c:ext xmlns:c16="http://schemas.microsoft.com/office/drawing/2014/chart" uri="{C3380CC4-5D6E-409C-BE32-E72D297353CC}">
                <c16:uniqueId val="{00000005-011F-4246-964D-C28E8C3D9CBC}"/>
              </c:ext>
            </c:extLst>
          </c:dPt>
          <c:dPt>
            <c:idx val="5"/>
            <c:invertIfNegative val="0"/>
            <c:bubble3D val="0"/>
            <c:extLst>
              <c:ext xmlns:c16="http://schemas.microsoft.com/office/drawing/2014/chart" uri="{C3380CC4-5D6E-409C-BE32-E72D297353CC}">
                <c16:uniqueId val="{00000006-011F-4246-964D-C28E8C3D9CBC}"/>
              </c:ext>
            </c:extLst>
          </c:dPt>
          <c:dPt>
            <c:idx val="6"/>
            <c:invertIfNegative val="0"/>
            <c:bubble3D val="0"/>
            <c:extLst>
              <c:ext xmlns:c16="http://schemas.microsoft.com/office/drawing/2014/chart" uri="{C3380CC4-5D6E-409C-BE32-E72D297353CC}">
                <c16:uniqueId val="{00000007-011F-4246-964D-C28E8C3D9CBC}"/>
              </c:ext>
            </c:extLst>
          </c:dPt>
          <c:dPt>
            <c:idx val="7"/>
            <c:invertIfNegative val="0"/>
            <c:bubble3D val="0"/>
            <c:extLst>
              <c:ext xmlns:c16="http://schemas.microsoft.com/office/drawing/2014/chart" uri="{C3380CC4-5D6E-409C-BE32-E72D297353CC}">
                <c16:uniqueId val="{00000008-011F-4246-964D-C28E8C3D9CBC}"/>
              </c:ext>
            </c:extLst>
          </c:dPt>
          <c:dPt>
            <c:idx val="8"/>
            <c:invertIfNegative val="0"/>
            <c:bubble3D val="0"/>
            <c:extLst>
              <c:ext xmlns:c16="http://schemas.microsoft.com/office/drawing/2014/chart" uri="{C3380CC4-5D6E-409C-BE32-E72D297353CC}">
                <c16:uniqueId val="{00000009-011F-4246-964D-C28E8C3D9CBC}"/>
              </c:ext>
            </c:extLst>
          </c:dPt>
          <c:dLbls>
            <c:spPr>
              <a:noFill/>
              <a:ln>
                <a:noFill/>
              </a:ln>
              <a:effectLst/>
            </c:spPr>
            <c:txPr>
              <a:bodyPr rot="0" spcFirstLastPara="1" vertOverflow="ellipsis" vert="horz" wrap="square" lIns="38100" tIns="19050" rIns="38100" bIns="19050" anchor="ctr" anchorCtr="1">
                <a:spAutoFit/>
              </a:bodyPr>
              <a:lstStyle/>
              <a:p>
                <a:pPr>
                  <a:defRPr sz="1100" b="0" i="0" u="none" strike="noStrike"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'4 - Anfragen'!$A$36:$A$45</c:f>
              <c:strCache>
                <c:ptCount val="10"/>
                <c:pt idx="0">
                  <c:v>Keine Antwort</c:v>
                </c:pt>
                <c:pt idx="1">
                  <c:v>Andere Kommunikationswege</c:v>
                </c:pt>
                <c:pt idx="2">
                  <c:v>Interne Datenbanken</c:v>
                </c:pt>
                <c:pt idx="3">
                  <c:v>Fachpublikationen</c:v>
                </c:pt>
                <c:pt idx="4">
                  <c:v>Vorträge auf Disziplinspezifischer Konferenz</c:v>
                </c:pt>
                <c:pt idx="5">
                  <c:v>Soziale Medien</c:v>
                </c:pt>
                <c:pt idx="6">
                  <c:v>Printmedien</c:v>
                </c:pt>
                <c:pt idx="7">
                  <c:v>Mailinglisten, Newsletter und Blogs</c:v>
                </c:pt>
                <c:pt idx="8">
                  <c:v>Abteilungs- oder Gruppenwebseiten</c:v>
                </c:pt>
                <c:pt idx="9">
                  <c:v>Direkter Austausch</c:v>
                </c:pt>
              </c:strCache>
            </c:strRef>
          </c:cat>
          <c:val>
            <c:numRef>
              <c:f>'4 - Anfragen'!$C$36:$C$45</c:f>
              <c:numCache>
                <c:formatCode>0%</c:formatCode>
                <c:ptCount val="10"/>
                <c:pt idx="0">
                  <c:v>0.10638297872340426</c:v>
                </c:pt>
                <c:pt idx="1">
                  <c:v>3.1914893617021274E-2</c:v>
                </c:pt>
                <c:pt idx="2">
                  <c:v>6.3829787234042548E-2</c:v>
                </c:pt>
                <c:pt idx="3">
                  <c:v>0.18085106382978725</c:v>
                </c:pt>
                <c:pt idx="4">
                  <c:v>0.26595744680851063</c:v>
                </c:pt>
                <c:pt idx="5">
                  <c:v>0.30851063829787234</c:v>
                </c:pt>
                <c:pt idx="6">
                  <c:v>0.36170212765957449</c:v>
                </c:pt>
                <c:pt idx="7">
                  <c:v>0.5957446808510638</c:v>
                </c:pt>
                <c:pt idx="8">
                  <c:v>0.61702127659574468</c:v>
                </c:pt>
                <c:pt idx="9">
                  <c:v>0.68085106382978722</c:v>
                </c:pt>
              </c:numCache>
            </c:numRef>
          </c:val>
          <c:extLst>
            <c:ext xmlns:c16="http://schemas.microsoft.com/office/drawing/2014/chart" uri="{C3380CC4-5D6E-409C-BE32-E72D297353CC}">
              <c16:uniqueId val="{0000000A-011F-4246-964D-C28E8C3D9CBC}"/>
            </c:ext>
          </c:extLst>
        </c:ser>
        <c:dLbls>
          <c:dLblPos val="outEnd"/>
          <c:showLegendKey val="0"/>
          <c:showVal val="1"/>
          <c:showCatName val="0"/>
          <c:showSerName val="0"/>
          <c:showPercent val="0"/>
          <c:showBubbleSize val="0"/>
        </c:dLbls>
        <c:gapWidth val="30"/>
        <c:axId val="665798896"/>
        <c:axId val="665796272"/>
      </c:barChart>
      <c:valAx>
        <c:axId val="665796272"/>
        <c:scaling>
          <c:orientation val="minMax"/>
          <c:max val="0.70000000000000007"/>
        </c:scaling>
        <c:delete val="0"/>
        <c:axPos val="b"/>
        <c:majorGridlines>
          <c:spPr>
            <a:prstGeom prst="rect">
              <a:avLst/>
            </a:prstGeom>
            <a:ln w="9525" cap="flat" cmpd="sng" algn="ctr">
              <a:solidFill>
                <a:schemeClr val="tx1">
                  <a:lumMod val="15000"/>
                  <a:lumOff val="85000"/>
                </a:schemeClr>
              </a:solidFill>
              <a:round/>
            </a:ln>
            <a:effectLst/>
          </c:spPr>
        </c:majorGridlines>
        <c:numFmt formatCode="0%" sourceLinked="0"/>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665798896"/>
        <c:crosses val="autoZero"/>
        <c:crossBetween val="between"/>
      </c:valAx>
      <c:catAx>
        <c:axId val="665798896"/>
        <c:scaling>
          <c:orientation val="minMax"/>
        </c:scaling>
        <c:delete val="0"/>
        <c:axPos val="l"/>
        <c:numFmt formatCode="General" sourceLinked="1"/>
        <c:majorTickMark val="none"/>
        <c:minorTickMark val="none"/>
        <c:tickLblPos val="nextTo"/>
        <c:spPr>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baseline="0">
                <a:solidFill>
                  <a:schemeClr val="tx1">
                    <a:lumMod val="65000"/>
                    <a:lumOff val="35000"/>
                  </a:schemeClr>
                </a:solidFill>
                <a:latin typeface="+mn-lt"/>
                <a:ea typeface="+mn-ea"/>
                <a:cs typeface="+mn-cs"/>
              </a:defRPr>
            </a:pPr>
            <a:endParaRPr lang="en-DE"/>
          </a:p>
        </c:txPr>
        <c:crossAx val="665796272"/>
        <c:crosses val="autoZero"/>
        <c:auto val="1"/>
        <c:lblAlgn val="ctr"/>
        <c:lblOffset val="100"/>
        <c:noMultiLvlLbl val="0"/>
      </c:catAx>
      <c:spPr>
        <a:prstGeom prst="rect">
          <a:avLst/>
        </a:prstGeom>
        <a:noFill/>
        <a:ln>
          <a:noFill/>
        </a:ln>
        <a:effectLst/>
      </c:spPr>
    </c:plotArea>
    <c:plotVisOnly val="1"/>
    <c:dispBlanksAs val="gap"/>
    <c:showDLblsOverMax val="0"/>
  </c:chart>
  <c:spPr>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1564051264752153E-2"/>
          <c:y val="5.0951576307553488E-2"/>
          <c:w val="0.91545627840380639"/>
          <c:h val="0.73563827517425473"/>
        </c:manualLayout>
      </c:layout>
      <c:barChart>
        <c:barDir val="col"/>
        <c:grouping val="stacked"/>
        <c:varyColors val="0"/>
        <c:ser>
          <c:idx val="0"/>
          <c:order val="0"/>
          <c:tx>
            <c:strRef>
              <c:f>'4 - Anfragen'!$A$69</c:f>
              <c:strCache>
                <c:ptCount val="1"/>
                <c:pt idx="0">
                  <c:v>Ad-hoc</c:v>
                </c:pt>
              </c:strCache>
            </c:strRef>
          </c:tx>
          <c:spPr>
            <a:prstGeom prst="rect">
              <a:avLst/>
            </a:prstGeom>
            <a:solidFill>
              <a:srgbClr val="D0CA16"/>
            </a:solidFill>
            <a:ln>
              <a:noFill/>
            </a:ln>
            <a:effectLst/>
          </c:spPr>
          <c:invertIfNegative val="0"/>
          <c:cat>
            <c:strRef>
              <c:f>('4 - Anfragen'!$C$68,'4 - Anfragen'!$E$68,'4 - Anfragen'!$G$68)</c:f>
              <c:strCache>
                <c:ptCount val="3"/>
                <c:pt idx="0">
                  <c:v>Anfragen für neue FDM-Dienste</c:v>
                </c:pt>
                <c:pt idx="1">
                  <c:v>Änderungswünsche bestehender Dienste</c:v>
                </c:pt>
                <c:pt idx="2">
                  <c:v>Meldung von Problemen bei bestehenden Diensten</c:v>
                </c:pt>
              </c:strCache>
            </c:strRef>
          </c:cat>
          <c:val>
            <c:numRef>
              <c:f>('4 - Anfragen'!$C$69,'4 - Anfragen'!$E$69,'4 - Anfragen'!$G$69)</c:f>
              <c:numCache>
                <c:formatCode>0%</c:formatCode>
                <c:ptCount val="3"/>
                <c:pt idx="0">
                  <c:v>0.23404255319148937</c:v>
                </c:pt>
                <c:pt idx="1">
                  <c:v>0.18085106382978725</c:v>
                </c:pt>
                <c:pt idx="2">
                  <c:v>8.5106382978723402E-2</c:v>
                </c:pt>
              </c:numCache>
            </c:numRef>
          </c:val>
          <c:extLst>
            <c:ext xmlns:c16="http://schemas.microsoft.com/office/drawing/2014/chart" uri="{C3380CC4-5D6E-409C-BE32-E72D297353CC}">
              <c16:uniqueId val="{00000000-BC1E-41B7-B965-509B4C6EF9F0}"/>
            </c:ext>
          </c:extLst>
        </c:ser>
        <c:ser>
          <c:idx val="1"/>
          <c:order val="1"/>
          <c:tx>
            <c:strRef>
              <c:f>'4 - Anfragen'!$A$70</c:f>
              <c:strCache>
                <c:ptCount val="1"/>
                <c:pt idx="0">
                  <c:v>Direkte Kommunikation an Einrichtungsleitung</c:v>
                </c:pt>
              </c:strCache>
            </c:strRef>
          </c:tx>
          <c:spPr>
            <a:prstGeom prst="rect">
              <a:avLst/>
            </a:prstGeom>
            <a:solidFill>
              <a:srgbClr val="A09D12"/>
            </a:solidFill>
            <a:ln>
              <a:noFill/>
            </a:ln>
            <a:effectLst/>
          </c:spPr>
          <c:invertIfNegative val="0"/>
          <c:cat>
            <c:strRef>
              <c:f>('4 - Anfragen'!$C$68,'4 - Anfragen'!$E$68,'4 - Anfragen'!$G$68)</c:f>
              <c:strCache>
                <c:ptCount val="3"/>
                <c:pt idx="0">
                  <c:v>Anfragen für neue FDM-Dienste</c:v>
                </c:pt>
                <c:pt idx="1">
                  <c:v>Änderungswünsche bestehender Dienste</c:v>
                </c:pt>
                <c:pt idx="2">
                  <c:v>Meldung von Problemen bei bestehenden Diensten</c:v>
                </c:pt>
              </c:strCache>
            </c:strRef>
          </c:cat>
          <c:val>
            <c:numRef>
              <c:f>('4 - Anfragen'!$C$70,'4 - Anfragen'!$E$70,'4 - Anfragen'!$G$70)</c:f>
              <c:numCache>
                <c:formatCode>0%</c:formatCode>
                <c:ptCount val="3"/>
                <c:pt idx="0">
                  <c:v>6.3829787234042548E-2</c:v>
                </c:pt>
                <c:pt idx="1">
                  <c:v>5.3191489361702128E-2</c:v>
                </c:pt>
                <c:pt idx="2">
                  <c:v>3.1914893617021274E-2</c:v>
                </c:pt>
              </c:numCache>
            </c:numRef>
          </c:val>
          <c:extLst>
            <c:ext xmlns:c16="http://schemas.microsoft.com/office/drawing/2014/chart" uri="{C3380CC4-5D6E-409C-BE32-E72D297353CC}">
              <c16:uniqueId val="{00000001-BC1E-41B7-B965-509B4C6EF9F0}"/>
            </c:ext>
          </c:extLst>
        </c:ser>
        <c:ser>
          <c:idx val="2"/>
          <c:order val="2"/>
          <c:tx>
            <c:strRef>
              <c:f>'4 - Anfragen'!$A$71</c:f>
              <c:strCache>
                <c:ptCount val="1"/>
                <c:pt idx="0">
                  <c:v>Direkte Kommunikation an Mitarbeitende</c:v>
                </c:pt>
              </c:strCache>
            </c:strRef>
          </c:tx>
          <c:spPr>
            <a:prstGeom prst="rect">
              <a:avLst/>
            </a:prstGeom>
            <a:solidFill>
              <a:schemeClr val="accent4"/>
            </a:solidFill>
            <a:ln>
              <a:noFill/>
            </a:ln>
            <a:effectLst/>
          </c:spPr>
          <c:invertIfNegative val="0"/>
          <c:cat>
            <c:strRef>
              <c:f>('4 - Anfragen'!$C$68,'4 - Anfragen'!$E$68,'4 - Anfragen'!$G$68)</c:f>
              <c:strCache>
                <c:ptCount val="3"/>
                <c:pt idx="0">
                  <c:v>Anfragen für neue FDM-Dienste</c:v>
                </c:pt>
                <c:pt idx="1">
                  <c:v>Änderungswünsche bestehender Dienste</c:v>
                </c:pt>
                <c:pt idx="2">
                  <c:v>Meldung von Problemen bei bestehenden Diensten</c:v>
                </c:pt>
              </c:strCache>
            </c:strRef>
          </c:cat>
          <c:val>
            <c:numRef>
              <c:f>('4 - Anfragen'!$C$71,'4 - Anfragen'!$E$71,'4 - Anfragen'!$G$71)</c:f>
              <c:numCache>
                <c:formatCode>0%</c:formatCode>
                <c:ptCount val="3"/>
                <c:pt idx="0">
                  <c:v>0.24468085106382978</c:v>
                </c:pt>
                <c:pt idx="1">
                  <c:v>0.28723404255319152</c:v>
                </c:pt>
                <c:pt idx="2">
                  <c:v>0.26595744680851063</c:v>
                </c:pt>
              </c:numCache>
            </c:numRef>
          </c:val>
          <c:extLst>
            <c:ext xmlns:c16="http://schemas.microsoft.com/office/drawing/2014/chart" uri="{C3380CC4-5D6E-409C-BE32-E72D297353CC}">
              <c16:uniqueId val="{00000002-BC1E-41B7-B965-509B4C6EF9F0}"/>
            </c:ext>
          </c:extLst>
        </c:ser>
        <c:ser>
          <c:idx val="3"/>
          <c:order val="3"/>
          <c:tx>
            <c:strRef>
              <c:f>'4 - Anfragen'!$A$72</c:f>
              <c:strCache>
                <c:ptCount val="1"/>
                <c:pt idx="0">
                  <c:v>Informelle Kommunikation</c:v>
                </c:pt>
              </c:strCache>
            </c:strRef>
          </c:tx>
          <c:spPr>
            <a:prstGeom prst="rect">
              <a:avLst/>
            </a:prstGeom>
            <a:solidFill>
              <a:schemeClr val="accent4">
                <a:lumMod val="75000"/>
              </a:schemeClr>
            </a:solidFill>
            <a:ln>
              <a:noFill/>
            </a:ln>
            <a:effectLst/>
          </c:spPr>
          <c:invertIfNegative val="0"/>
          <c:cat>
            <c:strRef>
              <c:f>('4 - Anfragen'!$C$68,'4 - Anfragen'!$E$68,'4 - Anfragen'!$G$68)</c:f>
              <c:strCache>
                <c:ptCount val="3"/>
                <c:pt idx="0">
                  <c:v>Anfragen für neue FDM-Dienste</c:v>
                </c:pt>
                <c:pt idx="1">
                  <c:v>Änderungswünsche bestehender Dienste</c:v>
                </c:pt>
                <c:pt idx="2">
                  <c:v>Meldung von Problemen bei bestehenden Diensten</c:v>
                </c:pt>
              </c:strCache>
            </c:strRef>
          </c:cat>
          <c:val>
            <c:numRef>
              <c:f>('4 - Anfragen'!$C$72,'4 - Anfragen'!$E$72,'4 - Anfragen'!$G$72)</c:f>
              <c:numCache>
                <c:formatCode>0%</c:formatCode>
                <c:ptCount val="3"/>
                <c:pt idx="0">
                  <c:v>5.3191489361702128E-2</c:v>
                </c:pt>
                <c:pt idx="1">
                  <c:v>5.3191489361702128E-2</c:v>
                </c:pt>
                <c:pt idx="2">
                  <c:v>3.1914893617021274E-2</c:v>
                </c:pt>
              </c:numCache>
            </c:numRef>
          </c:val>
          <c:extLst>
            <c:ext xmlns:c16="http://schemas.microsoft.com/office/drawing/2014/chart" uri="{C3380CC4-5D6E-409C-BE32-E72D297353CC}">
              <c16:uniqueId val="{00000003-BC1E-41B7-B965-509B4C6EF9F0}"/>
            </c:ext>
          </c:extLst>
        </c:ser>
        <c:ser>
          <c:idx val="4"/>
          <c:order val="4"/>
          <c:tx>
            <c:strRef>
              <c:f>'4 - Anfragen'!$A$73</c:f>
              <c:strCache>
                <c:ptCount val="1"/>
                <c:pt idx="0">
                  <c:v>Hotline oder Support</c:v>
                </c:pt>
              </c:strCache>
            </c:strRef>
          </c:tx>
          <c:spPr>
            <a:prstGeom prst="rect">
              <a:avLst/>
            </a:prstGeom>
            <a:solidFill>
              <a:schemeClr val="accent4">
                <a:lumMod val="60000"/>
                <a:lumOff val="40000"/>
              </a:schemeClr>
            </a:solidFill>
            <a:ln>
              <a:noFill/>
            </a:ln>
            <a:effectLst/>
          </c:spPr>
          <c:invertIfNegative val="0"/>
          <c:cat>
            <c:strRef>
              <c:f>('4 - Anfragen'!$C$68,'4 - Anfragen'!$E$68,'4 - Anfragen'!$G$68)</c:f>
              <c:strCache>
                <c:ptCount val="3"/>
                <c:pt idx="0">
                  <c:v>Anfragen für neue FDM-Dienste</c:v>
                </c:pt>
                <c:pt idx="1">
                  <c:v>Änderungswünsche bestehender Dienste</c:v>
                </c:pt>
                <c:pt idx="2">
                  <c:v>Meldung von Problemen bei bestehenden Diensten</c:v>
                </c:pt>
              </c:strCache>
            </c:strRef>
          </c:cat>
          <c:val>
            <c:numRef>
              <c:f>('4 - Anfragen'!$C$73,'4 - Anfragen'!$E$73,'4 - Anfragen'!$G$73)</c:f>
              <c:numCache>
                <c:formatCode>0%</c:formatCode>
                <c:ptCount val="3"/>
                <c:pt idx="0">
                  <c:v>0.10638297872340426</c:v>
                </c:pt>
                <c:pt idx="1">
                  <c:v>7.4468085106382975E-2</c:v>
                </c:pt>
                <c:pt idx="2">
                  <c:v>0.26595744680851063</c:v>
                </c:pt>
              </c:numCache>
            </c:numRef>
          </c:val>
          <c:extLst>
            <c:ext xmlns:c16="http://schemas.microsoft.com/office/drawing/2014/chart" uri="{C3380CC4-5D6E-409C-BE32-E72D297353CC}">
              <c16:uniqueId val="{00000004-BC1E-41B7-B965-509B4C6EF9F0}"/>
            </c:ext>
          </c:extLst>
        </c:ser>
        <c:ser>
          <c:idx val="5"/>
          <c:order val="5"/>
          <c:tx>
            <c:strRef>
              <c:f>'4 - Anfragen'!$A$74</c:f>
              <c:strCache>
                <c:ptCount val="1"/>
                <c:pt idx="0">
                  <c:v>Keine Antwort</c:v>
                </c:pt>
              </c:strCache>
            </c:strRef>
          </c:tx>
          <c:spPr>
            <a:prstGeom prst="rect">
              <a:avLst/>
            </a:prstGeom>
            <a:solidFill>
              <a:schemeClr val="bg2"/>
            </a:solidFill>
            <a:ln>
              <a:noFill/>
            </a:ln>
            <a:effectLst/>
          </c:spPr>
          <c:invertIfNegative val="0"/>
          <c:cat>
            <c:strRef>
              <c:f>('4 - Anfragen'!$C$68,'4 - Anfragen'!$E$68,'4 - Anfragen'!$G$68)</c:f>
              <c:strCache>
                <c:ptCount val="3"/>
                <c:pt idx="0">
                  <c:v>Anfragen für neue FDM-Dienste</c:v>
                </c:pt>
                <c:pt idx="1">
                  <c:v>Änderungswünsche bestehender Dienste</c:v>
                </c:pt>
                <c:pt idx="2">
                  <c:v>Meldung von Problemen bei bestehenden Diensten</c:v>
                </c:pt>
              </c:strCache>
            </c:strRef>
          </c:cat>
          <c:val>
            <c:numRef>
              <c:f>('4 - Anfragen'!$C$74,'4 - Anfragen'!$E$74,'4 - Anfragen'!$G$74)</c:f>
              <c:numCache>
                <c:formatCode>0%</c:formatCode>
                <c:ptCount val="3"/>
                <c:pt idx="0">
                  <c:v>0.2978723404255319</c:v>
                </c:pt>
                <c:pt idx="1">
                  <c:v>0.35106382978723405</c:v>
                </c:pt>
                <c:pt idx="2">
                  <c:v>0.31914893617021278</c:v>
                </c:pt>
              </c:numCache>
            </c:numRef>
          </c:val>
          <c:extLst>
            <c:ext xmlns:c16="http://schemas.microsoft.com/office/drawing/2014/chart" uri="{C3380CC4-5D6E-409C-BE32-E72D297353CC}">
              <c16:uniqueId val="{00000005-BC1E-41B7-B965-509B4C6EF9F0}"/>
            </c:ext>
          </c:extLst>
        </c:ser>
        <c:dLbls>
          <c:showLegendKey val="0"/>
          <c:showVal val="0"/>
          <c:showCatName val="0"/>
          <c:showSerName val="0"/>
          <c:showPercent val="0"/>
          <c:showBubbleSize val="0"/>
        </c:dLbls>
        <c:gapWidth val="30"/>
        <c:overlap val="100"/>
        <c:axId val="453122600"/>
        <c:axId val="453118008"/>
      </c:barChart>
      <c:catAx>
        <c:axId val="453122600"/>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453118008"/>
        <c:crosses val="autoZero"/>
        <c:auto val="1"/>
        <c:lblAlgn val="ctr"/>
        <c:lblOffset val="100"/>
        <c:noMultiLvlLbl val="0"/>
      </c:catAx>
      <c:valAx>
        <c:axId val="453118008"/>
        <c:scaling>
          <c:orientation val="minMax"/>
          <c:max val="1"/>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453122600"/>
        <c:crosses val="autoZero"/>
        <c:crossBetween val="between"/>
      </c:valAx>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legend>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32841395293807674"/>
          <c:y val="9.1072470107903175E-2"/>
          <c:w val="0.65061159211017949"/>
          <c:h val="0.84627150772820059"/>
        </c:manualLayout>
      </c:layout>
      <c:barChart>
        <c:barDir val="bar"/>
        <c:grouping val="clustered"/>
        <c:varyColors val="0"/>
        <c:ser>
          <c:idx val="1"/>
          <c:order val="0"/>
          <c:tx>
            <c:strRef>
              <c:f>'4 - Anfragen'!$C$95</c:f>
              <c:strCache>
                <c:ptCount val="1"/>
                <c:pt idx="0">
                  <c:v>Relative Häufigkeit</c:v>
                </c:pt>
              </c:strCache>
            </c:strRef>
          </c:tx>
          <c:spPr>
            <a:prstGeom prst="rect">
              <a:avLst/>
            </a:prstGeom>
            <a:solidFill>
              <a:srgbClr val="A09D12"/>
            </a:solidFill>
            <a:ln>
              <a:noFill/>
            </a:ln>
            <a:effectLst/>
          </c:spPr>
          <c:invertIfNegative val="0"/>
          <c:dPt>
            <c:idx val="0"/>
            <c:invertIfNegative val="0"/>
            <c:bubble3D val="0"/>
            <c:spPr>
              <a:prstGeom prst="rect">
                <a:avLst/>
              </a:prstGeom>
              <a:solidFill>
                <a:schemeClr val="bg2"/>
              </a:solidFill>
              <a:ln>
                <a:noFill/>
              </a:ln>
              <a:effectLst/>
            </c:spPr>
            <c:extLst>
              <c:ext xmlns:c16="http://schemas.microsoft.com/office/drawing/2014/chart" uri="{C3380CC4-5D6E-409C-BE32-E72D297353CC}">
                <c16:uniqueId val="{00000001-EF6C-4465-9BD3-FEE6E2C3C059}"/>
              </c:ext>
            </c:extLst>
          </c:dPt>
          <c:dPt>
            <c:idx val="1"/>
            <c:invertIfNegative val="0"/>
            <c:bubble3D val="0"/>
            <c:extLst>
              <c:ext xmlns:c16="http://schemas.microsoft.com/office/drawing/2014/chart" uri="{C3380CC4-5D6E-409C-BE32-E72D297353CC}">
                <c16:uniqueId val="{00000002-EF6C-4465-9BD3-FEE6E2C3C059}"/>
              </c:ext>
            </c:extLst>
          </c:dPt>
          <c:dPt>
            <c:idx val="2"/>
            <c:invertIfNegative val="0"/>
            <c:bubble3D val="0"/>
            <c:extLst>
              <c:ext xmlns:c16="http://schemas.microsoft.com/office/drawing/2014/chart" uri="{C3380CC4-5D6E-409C-BE32-E72D297353CC}">
                <c16:uniqueId val="{00000003-EF6C-4465-9BD3-FEE6E2C3C059}"/>
              </c:ext>
            </c:extLst>
          </c:dPt>
          <c:dPt>
            <c:idx val="3"/>
            <c:invertIfNegative val="0"/>
            <c:bubble3D val="0"/>
            <c:extLst>
              <c:ext xmlns:c16="http://schemas.microsoft.com/office/drawing/2014/chart" uri="{C3380CC4-5D6E-409C-BE32-E72D297353CC}">
                <c16:uniqueId val="{00000004-EF6C-4465-9BD3-FEE6E2C3C059}"/>
              </c:ext>
            </c:extLst>
          </c:dPt>
          <c:dPt>
            <c:idx val="4"/>
            <c:invertIfNegative val="0"/>
            <c:bubble3D val="0"/>
            <c:extLst>
              <c:ext xmlns:c16="http://schemas.microsoft.com/office/drawing/2014/chart" uri="{C3380CC4-5D6E-409C-BE32-E72D297353CC}">
                <c16:uniqueId val="{00000005-EF6C-4465-9BD3-FEE6E2C3C059}"/>
              </c:ext>
            </c:extLst>
          </c:dPt>
          <c:dPt>
            <c:idx val="5"/>
            <c:invertIfNegative val="0"/>
            <c:bubble3D val="0"/>
            <c:extLst>
              <c:ext xmlns:c16="http://schemas.microsoft.com/office/drawing/2014/chart" uri="{C3380CC4-5D6E-409C-BE32-E72D297353CC}">
                <c16:uniqueId val="{00000006-EF6C-4465-9BD3-FEE6E2C3C059}"/>
              </c:ext>
            </c:extLst>
          </c:dPt>
          <c:dPt>
            <c:idx val="6"/>
            <c:invertIfNegative val="0"/>
            <c:bubble3D val="0"/>
            <c:extLst>
              <c:ext xmlns:c16="http://schemas.microsoft.com/office/drawing/2014/chart" uri="{C3380CC4-5D6E-409C-BE32-E72D297353CC}">
                <c16:uniqueId val="{00000007-EF6C-4465-9BD3-FEE6E2C3C05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'4 - Anfragen'!$A$96:$A$103</c:f>
              <c:strCache>
                <c:ptCount val="8"/>
                <c:pt idx="0">
                  <c:v>Keine Antwort</c:v>
                </c:pt>
                <c:pt idx="1">
                  <c:v>Es ist geplant</c:v>
                </c:pt>
                <c:pt idx="2">
                  <c:v>Nein</c:v>
                </c:pt>
                <c:pt idx="3">
                  <c:v>Ja, wenn neue Dienste angefragt werden</c:v>
                </c:pt>
                <c:pt idx="4">
                  <c:v>Ja, wenn Änderungswünsche kommuniziert werden</c:v>
                </c:pt>
                <c:pt idx="5">
                  <c:v>Ja, wenn Probleme gemeldet werden</c:v>
                </c:pt>
                <c:pt idx="6">
                  <c:v>Es wäre wünschenswert, ist aber (noch) nicht in Planung</c:v>
                </c:pt>
                <c:pt idx="7">
                  <c:v>Ja, immer</c:v>
                </c:pt>
              </c:strCache>
            </c:strRef>
          </c:cat>
          <c:val>
            <c:numRef>
              <c:f>'4 - Anfragen'!$B$96:$B$103</c:f>
              <c:numCache>
                <c:formatCode>General</c:formatCode>
                <c:ptCount val="8"/>
                <c:pt idx="0">
                  <c:v>5</c:v>
                </c:pt>
                <c:pt idx="1">
                  <c:v>5</c:v>
                </c:pt>
                <c:pt idx="2">
                  <c:v>5</c:v>
                </c:pt>
                <c:pt idx="3">
                  <c:v>7</c:v>
                </c:pt>
                <c:pt idx="4">
                  <c:v>7</c:v>
                </c:pt>
                <c:pt idx="5">
                  <c:v>8</c:v>
                </c:pt>
                <c:pt idx="6">
                  <c:v>19</c:v>
                </c:pt>
                <c:pt idx="7">
                  <c:v>38</c:v>
                </c:pt>
              </c:numCache>
            </c:numRef>
          </c:val>
          <c:extLst>
            <c:ext xmlns:c16="http://schemas.microsoft.com/office/drawing/2014/chart" uri="{C3380CC4-5D6E-409C-BE32-E72D297353CC}">
              <c16:uniqueId val="{00000008-EF6C-4465-9BD3-FEE6E2C3C059}"/>
            </c:ext>
          </c:extLst>
        </c:ser>
        <c:dLbls>
          <c:dLblPos val="outEnd"/>
          <c:showLegendKey val="0"/>
          <c:showVal val="1"/>
          <c:showCatName val="0"/>
          <c:showSerName val="0"/>
          <c:showPercent val="0"/>
          <c:showBubbleSize val="0"/>
        </c:dLbls>
        <c:gapWidth val="30"/>
        <c:axId val="581670040"/>
        <c:axId val="581668400"/>
      </c:barChart>
      <c:valAx>
        <c:axId val="581668400"/>
        <c:scaling>
          <c:orientation val="minMax"/>
        </c:scaling>
        <c:delete val="0"/>
        <c:axPos val="b"/>
        <c:majorGridlines>
          <c:spPr>
            <a:prstGeom prst="rect">
              <a:avLst/>
            </a:prstGeom>
            <a:ln w="9525" cap="flat" cmpd="sng" algn="ctr">
              <a:solidFill>
                <a:schemeClr val="tx1">
                  <a:lumMod val="15000"/>
                  <a:lumOff val="85000"/>
                </a:schemeClr>
              </a:solidFill>
              <a:round/>
            </a:ln>
            <a:effectLst/>
          </c:spPr>
        </c:majorGridlines>
        <c:numFmt formatCode="General"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81670040"/>
        <c:crosses val="autoZero"/>
        <c:crossBetween val="between"/>
      </c:valAx>
      <c:catAx>
        <c:axId val="581670040"/>
        <c:scaling>
          <c:orientation val="minMax"/>
        </c:scaling>
        <c:delete val="0"/>
        <c:axPos val="l"/>
        <c:numFmt formatCode="General" sourceLinked="1"/>
        <c:majorTickMark val="none"/>
        <c:minorTickMark val="none"/>
        <c:tickLblPos val="nextTo"/>
        <c:spPr>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81668400"/>
        <c:crosses val="autoZero"/>
        <c:auto val="1"/>
        <c:lblAlgn val="ctr"/>
        <c:lblOffset val="100"/>
        <c:noMultiLvlLbl val="0"/>
      </c:catAx>
      <c:spPr>
        <a:prstGeom prst="rect">
          <a:avLst/>
        </a:prstGeom>
        <a:noFill/>
        <a:ln>
          <a:noFill/>
        </a:ln>
        <a:effectLst/>
      </c:spPr>
    </c:plotArea>
    <c:plotVisOnly val="1"/>
    <c:dispBlanksAs val="gap"/>
    <c:showDLblsOverMax val="0"/>
  </c:chart>
  <c:spPr>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stacked"/>
        <c:varyColors val="0"/>
        <c:ser>
          <c:idx val="0"/>
          <c:order val="0"/>
          <c:tx>
            <c:strRef>
              <c:f>'4 - Anfragen'!$B$149</c:f>
              <c:strCache>
                <c:ptCount val="1"/>
                <c:pt idx="0">
                  <c:v>kein</c:v>
                </c:pt>
              </c:strCache>
            </c:strRef>
          </c:tx>
          <c:spPr>
            <a:prstGeom prst="rect">
              <a:avLst/>
            </a:prstGeom>
            <a:solidFill>
              <a:schemeClr val="accent4">
                <a:lumMod val="40000"/>
                <a:lumOff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baseline="0">
                    <a:solidFill>
                      <a:schemeClr val="tx1">
                        <a:lumMod val="75000"/>
                        <a:lumOff val="25000"/>
                      </a:schemeClr>
                    </a:solidFill>
                    <a:latin typeface="+mn-lt"/>
                    <a:ea typeface="+mn-ea"/>
                    <a:cs typeface="+mn-cs"/>
                  </a:defRPr>
                </a:pPr>
                <a:endParaRPr lang="en-DE"/>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('4 - Anfragen'!$A$152,'4 - Anfragen'!$A$155,'4 - Anfragen'!$A$158)</c:f>
              <c:strCache>
                <c:ptCount val="3"/>
                <c:pt idx="0">
                  <c:v>Einfluss der Anfragen auf die Gestaltung</c:v>
                </c:pt>
                <c:pt idx="1">
                  <c:v>Einfluss der Anfragen auf die Strategie</c:v>
                </c:pt>
                <c:pt idx="2">
                  <c:v>Einfluss einer institutionellen Richtlinie</c:v>
                </c:pt>
              </c:strCache>
            </c:strRef>
          </c:cat>
          <c:val>
            <c:numRef>
              <c:f>('4 - Anfragen'!$B$152,'4 - Anfragen'!$B$155,'4 - Anfragen'!$B$158)</c:f>
              <c:numCache>
                <c:formatCode>0%</c:formatCode>
                <c:ptCount val="3"/>
                <c:pt idx="0">
                  <c:v>2.7777777777777776E-2</c:v>
                </c:pt>
                <c:pt idx="1">
                  <c:v>2.7777777777777776E-2</c:v>
                </c:pt>
                <c:pt idx="2">
                  <c:v>7.407407407407407E-2</c:v>
                </c:pt>
              </c:numCache>
            </c:numRef>
          </c:val>
          <c:extLst>
            <c:ext xmlns:c16="http://schemas.microsoft.com/office/drawing/2014/chart" uri="{C3380CC4-5D6E-409C-BE32-E72D297353CC}">
              <c16:uniqueId val="{00000000-FE19-448E-9394-E1D2FBE2B1E6}"/>
            </c:ext>
          </c:extLst>
        </c:ser>
        <c:ser>
          <c:idx val="1"/>
          <c:order val="1"/>
          <c:tx>
            <c:strRef>
              <c:f>'4 - Anfragen'!$C$149</c:f>
              <c:strCache>
                <c:ptCount val="1"/>
                <c:pt idx="0">
                  <c:v>wenig</c:v>
                </c:pt>
              </c:strCache>
            </c:strRef>
          </c:tx>
          <c:spPr>
            <a:prstGeom prst="rect">
              <a:avLst/>
            </a:prstGeom>
            <a:solidFill>
              <a:schemeClr val="accent4">
                <a:lumMod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baseline="0">
                    <a:solidFill>
                      <a:schemeClr val="tx1">
                        <a:lumMod val="75000"/>
                        <a:lumOff val="25000"/>
                      </a:schemeClr>
                    </a:solidFill>
                    <a:latin typeface="+mn-lt"/>
                    <a:ea typeface="+mn-ea"/>
                    <a:cs typeface="+mn-cs"/>
                  </a:defRPr>
                </a:pPr>
                <a:endParaRPr lang="en-DE"/>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('4 - Anfragen'!$A$152,'4 - Anfragen'!$A$155,'4 - Anfragen'!$A$158)</c:f>
              <c:strCache>
                <c:ptCount val="3"/>
                <c:pt idx="0">
                  <c:v>Einfluss der Anfragen auf die Gestaltung</c:v>
                </c:pt>
                <c:pt idx="1">
                  <c:v>Einfluss der Anfragen auf die Strategie</c:v>
                </c:pt>
                <c:pt idx="2">
                  <c:v>Einfluss einer institutionellen Richtlinie</c:v>
                </c:pt>
              </c:strCache>
            </c:strRef>
          </c:cat>
          <c:val>
            <c:numRef>
              <c:f>('4 - Anfragen'!$C$152,'4 - Anfragen'!$C$155,'4 - Anfragen'!$C$158)</c:f>
              <c:numCache>
                <c:formatCode>0%</c:formatCode>
                <c:ptCount val="3"/>
                <c:pt idx="0">
                  <c:v>3.7037037037037035E-2</c:v>
                </c:pt>
                <c:pt idx="1">
                  <c:v>0.1388888888888889</c:v>
                </c:pt>
                <c:pt idx="2">
                  <c:v>0.19444444444444445</c:v>
                </c:pt>
              </c:numCache>
            </c:numRef>
          </c:val>
          <c:extLst>
            <c:ext xmlns:c16="http://schemas.microsoft.com/office/drawing/2014/chart" uri="{C3380CC4-5D6E-409C-BE32-E72D297353CC}">
              <c16:uniqueId val="{00000001-FE19-448E-9394-E1D2FBE2B1E6}"/>
            </c:ext>
          </c:extLst>
        </c:ser>
        <c:ser>
          <c:idx val="2"/>
          <c:order val="2"/>
          <c:tx>
            <c:strRef>
              <c:f>'4 - Anfragen'!$D$149</c:f>
              <c:strCache>
                <c:ptCount val="1"/>
                <c:pt idx="0">
                  <c:v>ausreichend</c:v>
                </c:pt>
              </c:strCache>
            </c:strRef>
          </c:tx>
          <c:spPr>
            <a:prstGeom prst="rect">
              <a:avLst/>
            </a:prstGeom>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baseline="0">
                    <a:solidFill>
                      <a:schemeClr val="tx1">
                        <a:lumMod val="75000"/>
                        <a:lumOff val="25000"/>
                      </a:schemeClr>
                    </a:solidFill>
                    <a:latin typeface="+mn-lt"/>
                    <a:ea typeface="+mn-ea"/>
                    <a:cs typeface="+mn-cs"/>
                  </a:defRPr>
                </a:pPr>
                <a:endParaRPr lang="en-DE"/>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('4 - Anfragen'!$A$152,'4 - Anfragen'!$A$155,'4 - Anfragen'!$A$158)</c:f>
              <c:strCache>
                <c:ptCount val="3"/>
                <c:pt idx="0">
                  <c:v>Einfluss der Anfragen auf die Gestaltung</c:v>
                </c:pt>
                <c:pt idx="1">
                  <c:v>Einfluss der Anfragen auf die Strategie</c:v>
                </c:pt>
                <c:pt idx="2">
                  <c:v>Einfluss einer institutionellen Richtlinie</c:v>
                </c:pt>
              </c:strCache>
            </c:strRef>
          </c:cat>
          <c:val>
            <c:numRef>
              <c:f>('4 - Anfragen'!$D$152,'4 - Anfragen'!$D$155,'4 - Anfragen'!$D$158)</c:f>
              <c:numCache>
                <c:formatCode>0%</c:formatCode>
                <c:ptCount val="3"/>
                <c:pt idx="0">
                  <c:v>0.17592592592592593</c:v>
                </c:pt>
                <c:pt idx="1">
                  <c:v>0.25925925925925924</c:v>
                </c:pt>
                <c:pt idx="2">
                  <c:v>0.21296296296296297</c:v>
                </c:pt>
              </c:numCache>
            </c:numRef>
          </c:val>
          <c:extLst>
            <c:ext xmlns:c16="http://schemas.microsoft.com/office/drawing/2014/chart" uri="{C3380CC4-5D6E-409C-BE32-E72D297353CC}">
              <c16:uniqueId val="{00000002-FE19-448E-9394-E1D2FBE2B1E6}"/>
            </c:ext>
          </c:extLst>
        </c:ser>
        <c:ser>
          <c:idx val="3"/>
          <c:order val="3"/>
          <c:tx>
            <c:strRef>
              <c:f>'4 - Anfragen'!$E$149</c:f>
              <c:strCache>
                <c:ptCount val="1"/>
                <c:pt idx="0">
                  <c:v>stark</c:v>
                </c:pt>
              </c:strCache>
            </c:strRef>
          </c:tx>
          <c:spPr>
            <a:prstGeom prst="rect">
              <a:avLst/>
            </a:prstGeom>
            <a:solidFill>
              <a:srgbClr val="A09D1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baseline="0">
                    <a:solidFill>
                      <a:schemeClr val="tx1">
                        <a:lumMod val="75000"/>
                        <a:lumOff val="25000"/>
                      </a:schemeClr>
                    </a:solidFill>
                    <a:latin typeface="+mn-lt"/>
                    <a:ea typeface="+mn-ea"/>
                    <a:cs typeface="+mn-cs"/>
                  </a:defRPr>
                </a:pPr>
                <a:endParaRPr lang="en-DE"/>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('4 - Anfragen'!$A$152,'4 - Anfragen'!$A$155,'4 - Anfragen'!$A$158)</c:f>
              <c:strCache>
                <c:ptCount val="3"/>
                <c:pt idx="0">
                  <c:v>Einfluss der Anfragen auf die Gestaltung</c:v>
                </c:pt>
                <c:pt idx="1">
                  <c:v>Einfluss der Anfragen auf die Strategie</c:v>
                </c:pt>
                <c:pt idx="2">
                  <c:v>Einfluss einer institutionellen Richtlinie</c:v>
                </c:pt>
              </c:strCache>
            </c:strRef>
          </c:cat>
          <c:val>
            <c:numRef>
              <c:f>('4 - Anfragen'!$E$152,'4 - Anfragen'!$E$155,'4 - Anfragen'!$E$158)</c:f>
              <c:numCache>
                <c:formatCode>0%</c:formatCode>
                <c:ptCount val="3"/>
                <c:pt idx="0">
                  <c:v>0.33333333333333331</c:v>
                </c:pt>
                <c:pt idx="1">
                  <c:v>0.20370370370370369</c:v>
                </c:pt>
                <c:pt idx="2">
                  <c:v>0.15740740740740741</c:v>
                </c:pt>
              </c:numCache>
            </c:numRef>
          </c:val>
          <c:extLst>
            <c:ext xmlns:c16="http://schemas.microsoft.com/office/drawing/2014/chart" uri="{C3380CC4-5D6E-409C-BE32-E72D297353CC}">
              <c16:uniqueId val="{00000003-FE19-448E-9394-E1D2FBE2B1E6}"/>
            </c:ext>
          </c:extLst>
        </c:ser>
        <c:ser>
          <c:idx val="4"/>
          <c:order val="4"/>
          <c:tx>
            <c:strRef>
              <c:f>'4 - Anfragen'!$F$149</c:f>
              <c:strCache>
                <c:ptCount val="1"/>
                <c:pt idx="0">
                  <c:v>sehr stark</c:v>
                </c:pt>
              </c:strCache>
            </c:strRef>
          </c:tx>
          <c:spPr>
            <a:prstGeom prst="rect">
              <a:avLst/>
            </a:prstGeom>
            <a:solidFill>
              <a:srgbClr val="D0CA1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baseline="0">
                    <a:solidFill>
                      <a:schemeClr val="tx1">
                        <a:lumMod val="75000"/>
                        <a:lumOff val="25000"/>
                      </a:schemeClr>
                    </a:solidFill>
                    <a:latin typeface="+mn-lt"/>
                    <a:ea typeface="+mn-ea"/>
                    <a:cs typeface="+mn-cs"/>
                  </a:defRPr>
                </a:pPr>
                <a:endParaRPr lang="en-DE"/>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('4 - Anfragen'!$A$152,'4 - Anfragen'!$A$155,'4 - Anfragen'!$A$158)</c:f>
              <c:strCache>
                <c:ptCount val="3"/>
                <c:pt idx="0">
                  <c:v>Einfluss der Anfragen auf die Gestaltung</c:v>
                </c:pt>
                <c:pt idx="1">
                  <c:v>Einfluss der Anfragen auf die Strategie</c:v>
                </c:pt>
                <c:pt idx="2">
                  <c:v>Einfluss einer institutionellen Richtlinie</c:v>
                </c:pt>
              </c:strCache>
            </c:strRef>
          </c:cat>
          <c:val>
            <c:numRef>
              <c:f>('4 - Anfragen'!$F$152,'4 - Anfragen'!$F$155,'4 - Anfragen'!$F$158)</c:f>
              <c:numCache>
                <c:formatCode>0%</c:formatCode>
                <c:ptCount val="3"/>
                <c:pt idx="0">
                  <c:v>0.12037037037037036</c:v>
                </c:pt>
                <c:pt idx="1">
                  <c:v>6.4814814814814811E-2</c:v>
                </c:pt>
                <c:pt idx="2">
                  <c:v>9.2592592592592587E-2</c:v>
                </c:pt>
              </c:numCache>
            </c:numRef>
          </c:val>
          <c:extLst>
            <c:ext xmlns:c16="http://schemas.microsoft.com/office/drawing/2014/chart" uri="{C3380CC4-5D6E-409C-BE32-E72D297353CC}">
              <c16:uniqueId val="{00000004-FE19-448E-9394-E1D2FBE2B1E6}"/>
            </c:ext>
          </c:extLst>
        </c:ser>
        <c:ser>
          <c:idx val="5"/>
          <c:order val="5"/>
          <c:tx>
            <c:strRef>
              <c:f>'4 - Anfragen'!$G$149</c:f>
              <c:strCache>
                <c:ptCount val="1"/>
                <c:pt idx="0">
                  <c:v>Keine Antwort</c:v>
                </c:pt>
              </c:strCache>
            </c:strRef>
          </c:tx>
          <c:spPr>
            <a:prstGeom prst="rect">
              <a:avLst/>
            </a:prstGeom>
            <a:solidFill>
              <a:schemeClr val="bg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baseline="0">
                    <a:solidFill>
                      <a:schemeClr val="tx1">
                        <a:lumMod val="75000"/>
                        <a:lumOff val="25000"/>
                      </a:schemeClr>
                    </a:solidFill>
                    <a:latin typeface="+mn-lt"/>
                    <a:ea typeface="+mn-ea"/>
                    <a:cs typeface="+mn-cs"/>
                  </a:defRPr>
                </a:pPr>
                <a:endParaRPr lang="en-DE"/>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('4 - Anfragen'!$A$152,'4 - Anfragen'!$A$155,'4 - Anfragen'!$A$158)</c:f>
              <c:strCache>
                <c:ptCount val="3"/>
                <c:pt idx="0">
                  <c:v>Einfluss der Anfragen auf die Gestaltung</c:v>
                </c:pt>
                <c:pt idx="1">
                  <c:v>Einfluss der Anfragen auf die Strategie</c:v>
                </c:pt>
                <c:pt idx="2">
                  <c:v>Einfluss einer institutionellen Richtlinie</c:v>
                </c:pt>
              </c:strCache>
            </c:strRef>
          </c:cat>
          <c:val>
            <c:numRef>
              <c:f>('4 - Anfragen'!$G$152,'4 - Anfragen'!$G$155,'4 - Anfragen'!$G$158)</c:f>
              <c:numCache>
                <c:formatCode>0%</c:formatCode>
                <c:ptCount val="3"/>
                <c:pt idx="0">
                  <c:v>0.30555555555555558</c:v>
                </c:pt>
                <c:pt idx="1">
                  <c:v>0.30555555555555558</c:v>
                </c:pt>
                <c:pt idx="2">
                  <c:v>0.26851851851851855</c:v>
                </c:pt>
              </c:numCache>
            </c:numRef>
          </c:val>
          <c:extLst>
            <c:ext xmlns:c16="http://schemas.microsoft.com/office/drawing/2014/chart" uri="{C3380CC4-5D6E-409C-BE32-E72D297353CC}">
              <c16:uniqueId val="{00000005-FE19-448E-9394-E1D2FBE2B1E6}"/>
            </c:ext>
          </c:extLst>
        </c:ser>
        <c:dLbls>
          <c:dLblPos val="ctr"/>
          <c:showLegendKey val="0"/>
          <c:showVal val="1"/>
          <c:showCatName val="0"/>
          <c:showSerName val="0"/>
          <c:showPercent val="0"/>
          <c:showBubbleSize val="0"/>
        </c:dLbls>
        <c:gapWidth val="150"/>
        <c:overlap val="100"/>
        <c:axId val="438818312"/>
        <c:axId val="438819952"/>
      </c:barChart>
      <c:catAx>
        <c:axId val="438818312"/>
        <c:scaling>
          <c:orientation val="minMax"/>
        </c:scaling>
        <c:delete val="0"/>
        <c:axPos val="l"/>
        <c:numFmt formatCode="General" sourceLinked="1"/>
        <c:majorTickMark val="none"/>
        <c:minorTickMark val="none"/>
        <c:tickLblPos val="nextTo"/>
        <c:spPr>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438819952"/>
        <c:crosses val="autoZero"/>
        <c:auto val="1"/>
        <c:lblAlgn val="ctr"/>
        <c:lblOffset val="100"/>
        <c:noMultiLvlLbl val="0"/>
      </c:catAx>
      <c:valAx>
        <c:axId val="438819952"/>
        <c:scaling>
          <c:orientation val="minMax"/>
          <c:max val="1"/>
        </c:scaling>
        <c:delete val="0"/>
        <c:axPos val="b"/>
        <c:majorGridlines>
          <c:spPr>
            <a:prstGeom prst="rect">
              <a:avLst/>
            </a:prstGeom>
            <a:ln w="9525" cap="flat" cmpd="sng" algn="ctr">
              <a:solidFill>
                <a:schemeClr val="tx1">
                  <a:lumMod val="15000"/>
                  <a:lumOff val="85000"/>
                </a:schemeClr>
              </a:solidFill>
              <a:round/>
            </a:ln>
            <a:effectLst/>
          </c:spPr>
        </c:majorGridlines>
        <c:numFmt formatCode="0%" sourceLinked="0"/>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438818312"/>
        <c:crosses val="autoZero"/>
        <c:crossBetween val="between"/>
      </c:valAx>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legend>
    <c:plotVisOnly val="1"/>
    <c:dispBlanksAs val="gap"/>
    <c:showDLblsOverMax val="0"/>
  </c:chart>
  <c:spPr>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38987706729313609"/>
          <c:y val="3.2407407407407406E-2"/>
          <c:w val="0.58900745840143554"/>
          <c:h val="0.94907407407407407"/>
        </c:manualLayout>
      </c:layout>
      <c:barChart>
        <c:barDir val="bar"/>
        <c:grouping val="clustered"/>
        <c:varyColors val="0"/>
        <c:ser>
          <c:idx val="0"/>
          <c:order val="0"/>
          <c:spPr>
            <a:prstGeom prst="rect">
              <a:avLst/>
            </a:prstGeom>
            <a:solidFill>
              <a:srgbClr val="A09D12"/>
            </a:solidFill>
            <a:ln>
              <a:noFill/>
            </a:ln>
            <a:effectLst/>
          </c:spPr>
          <c:invertIfNegative val="0"/>
          <c:dPt>
            <c:idx val="0"/>
            <c:invertIfNegative val="0"/>
            <c:bubble3D val="0"/>
            <c:extLst>
              <c:ext xmlns:c16="http://schemas.microsoft.com/office/drawing/2014/chart" uri="{C3380CC4-5D6E-409C-BE32-E72D297353CC}">
                <c16:uniqueId val="{00000000-C86C-43B2-8068-3D15C3BAA37F}"/>
              </c:ext>
            </c:extLst>
          </c:dPt>
          <c:dPt>
            <c:idx val="1"/>
            <c:invertIfNegative val="0"/>
            <c:bubble3D val="0"/>
            <c:extLst>
              <c:ext xmlns:c16="http://schemas.microsoft.com/office/drawing/2014/chart" uri="{C3380CC4-5D6E-409C-BE32-E72D297353CC}">
                <c16:uniqueId val="{00000001-C86C-43B2-8068-3D15C3BAA37F}"/>
              </c:ext>
            </c:extLst>
          </c:dPt>
          <c:dPt>
            <c:idx val="2"/>
            <c:invertIfNegative val="0"/>
            <c:bubble3D val="0"/>
            <c:extLst>
              <c:ext xmlns:c16="http://schemas.microsoft.com/office/drawing/2014/chart" uri="{C3380CC4-5D6E-409C-BE32-E72D297353CC}">
                <c16:uniqueId val="{00000002-C86C-43B2-8068-3D15C3BAA37F}"/>
              </c:ext>
            </c:extLst>
          </c:dPt>
          <c:dPt>
            <c:idx val="3"/>
            <c:invertIfNegative val="0"/>
            <c:bubble3D val="0"/>
            <c:extLst>
              <c:ext xmlns:c16="http://schemas.microsoft.com/office/drawing/2014/chart" uri="{C3380CC4-5D6E-409C-BE32-E72D297353CC}">
                <c16:uniqueId val="{00000003-C86C-43B2-8068-3D15C3BAA37F}"/>
              </c:ext>
            </c:extLst>
          </c:dPt>
          <c:dPt>
            <c:idx val="4"/>
            <c:invertIfNegative val="0"/>
            <c:bubble3D val="0"/>
            <c:extLst>
              <c:ext xmlns:c16="http://schemas.microsoft.com/office/drawing/2014/chart" uri="{C3380CC4-5D6E-409C-BE32-E72D297353CC}">
                <c16:uniqueId val="{00000004-C86C-43B2-8068-3D15C3BAA37F}"/>
              </c:ext>
            </c:extLst>
          </c:dPt>
          <c:dPt>
            <c:idx val="5"/>
            <c:invertIfNegative val="0"/>
            <c:bubble3D val="0"/>
            <c:extLst>
              <c:ext xmlns:c16="http://schemas.microsoft.com/office/drawing/2014/chart" uri="{C3380CC4-5D6E-409C-BE32-E72D297353CC}">
                <c16:uniqueId val="{00000005-C86C-43B2-8068-3D15C3BAA37F}"/>
              </c:ext>
            </c:extLst>
          </c:dPt>
          <c:dPt>
            <c:idx val="6"/>
            <c:invertIfNegative val="0"/>
            <c:bubble3D val="0"/>
            <c:extLst>
              <c:ext xmlns:c16="http://schemas.microsoft.com/office/drawing/2014/chart" uri="{C3380CC4-5D6E-409C-BE32-E72D297353CC}">
                <c16:uniqueId val="{00000006-C86C-43B2-8068-3D15C3BAA37F}"/>
              </c:ext>
            </c:extLst>
          </c:dPt>
          <c:dLbls>
            <c:spPr>
              <a:noFill/>
              <a:ln>
                <a:noFill/>
              </a:ln>
              <a:effectLst/>
            </c:spPr>
            <c:txPr>
              <a:bodyPr rot="0" spcFirstLastPara="1" vertOverflow="ellipsis" vert="horz" wrap="square" lIns="38100" tIns="19050" rIns="38100" bIns="19050" anchor="ctr" anchorCtr="1">
                <a:spAutoFit/>
              </a:bodyPr>
              <a:lstStyle/>
              <a:p>
                <a:pPr>
                  <a:defRPr sz="1100" b="0" i="0" u="none" strike="noStrike"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'5 - Generisch'!$A$5:$A$12</c:f>
              <c:strCache>
                <c:ptCount val="8"/>
                <c:pt idx="0">
                  <c:v>Graduiertenzentrum</c:v>
                </c:pt>
                <c:pt idx="1">
                  <c:v>Universitätsverwaltung</c:v>
                </c:pt>
                <c:pt idx="2">
                  <c:v>Sonstiges</c:v>
                </c:pt>
                <c:pt idx="3">
                  <c:v>Servicebereich Forschung/Forschungsförderung</c:v>
                </c:pt>
                <c:pt idx="4">
                  <c:v>Institut/Fachbereich</c:v>
                </c:pt>
                <c:pt idx="5">
                  <c:v>Rechenzentrum</c:v>
                </c:pt>
                <c:pt idx="6">
                  <c:v>Spezielles Zentrum, FDM-Büro, Exzellenzinitiativen</c:v>
                </c:pt>
                <c:pt idx="7">
                  <c:v>Bibliothek</c:v>
                </c:pt>
              </c:strCache>
            </c:strRef>
          </c:cat>
          <c:val>
            <c:numRef>
              <c:f>'5 - Generisch'!$C$5:$C$12</c:f>
              <c:numCache>
                <c:formatCode>0%</c:formatCode>
                <c:ptCount val="8"/>
                <c:pt idx="0">
                  <c:v>0</c:v>
                </c:pt>
                <c:pt idx="1">
                  <c:v>1.0638297872340425E-2</c:v>
                </c:pt>
                <c:pt idx="2">
                  <c:v>3.1914893617021274E-2</c:v>
                </c:pt>
                <c:pt idx="3">
                  <c:v>9.5744680851063829E-2</c:v>
                </c:pt>
                <c:pt idx="4">
                  <c:v>0.1276595744680851</c:v>
                </c:pt>
                <c:pt idx="5">
                  <c:v>0.13829787234042554</c:v>
                </c:pt>
                <c:pt idx="6">
                  <c:v>0.23404255319148937</c:v>
                </c:pt>
                <c:pt idx="7">
                  <c:v>0.52127659574468088</c:v>
                </c:pt>
              </c:numCache>
            </c:numRef>
          </c:val>
          <c:extLst>
            <c:ext xmlns:c16="http://schemas.microsoft.com/office/drawing/2014/chart" uri="{C3380CC4-5D6E-409C-BE32-E72D297353CC}">
              <c16:uniqueId val="{00000007-C86C-43B2-8068-3D15C3BAA37F}"/>
            </c:ext>
          </c:extLst>
        </c:ser>
        <c:dLbls>
          <c:dLblPos val="outEnd"/>
          <c:showLegendKey val="0"/>
          <c:showVal val="1"/>
          <c:showCatName val="0"/>
          <c:showSerName val="0"/>
          <c:showPercent val="0"/>
          <c:showBubbleSize val="0"/>
        </c:dLbls>
        <c:gapWidth val="30"/>
        <c:axId val="506792280"/>
        <c:axId val="506787032"/>
      </c:barChart>
      <c:valAx>
        <c:axId val="506787032"/>
        <c:scaling>
          <c:orientation val="minMax"/>
        </c:scaling>
        <c:delete val="0"/>
        <c:axPos val="b"/>
        <c:majorGridlines>
          <c:spPr>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06792280"/>
        <c:crosses val="autoZero"/>
        <c:crossBetween val="between"/>
      </c:valAx>
      <c:catAx>
        <c:axId val="506792280"/>
        <c:scaling>
          <c:orientation val="minMax"/>
        </c:scaling>
        <c:delete val="0"/>
        <c:axPos val="l"/>
        <c:numFmt formatCode="General" sourceLinked="1"/>
        <c:majorTickMark val="none"/>
        <c:minorTickMark val="none"/>
        <c:tickLblPos val="nextTo"/>
        <c:spPr>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baseline="0">
                <a:solidFill>
                  <a:schemeClr val="tx1">
                    <a:lumMod val="65000"/>
                    <a:lumOff val="35000"/>
                  </a:schemeClr>
                </a:solidFill>
                <a:latin typeface="+mn-lt"/>
                <a:ea typeface="+mn-ea"/>
                <a:cs typeface="+mn-cs"/>
              </a:defRPr>
            </a:pPr>
            <a:endParaRPr lang="en-DE"/>
          </a:p>
        </c:txPr>
        <c:crossAx val="506787032"/>
        <c:crosses val="autoZero"/>
        <c:auto val="1"/>
        <c:lblAlgn val="ctr"/>
        <c:lblOffset val="100"/>
        <c:noMultiLvlLbl val="0"/>
      </c:catAx>
      <c:spPr>
        <a:prstGeom prst="rect">
          <a:avLst/>
        </a:prstGeom>
        <a:noFill/>
        <a:ln>
          <a:noFill/>
        </a:ln>
        <a:effectLst/>
      </c:spPr>
    </c:plotArea>
    <c:plotVisOnly val="1"/>
    <c:dispBlanksAs val="gap"/>
    <c:showDLblsOverMax val="0"/>
  </c:chart>
  <c:spPr>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1"/>
          <c:order val="0"/>
          <c:tx>
            <c:strRef>
              <c:f>'5 - Generisch'!$C$36</c:f>
              <c:strCache>
                <c:ptCount val="1"/>
                <c:pt idx="0">
                  <c:v>Relative Häufigkeit</c:v>
                </c:pt>
              </c:strCache>
            </c:strRef>
          </c:tx>
          <c:spPr>
            <a:prstGeom prst="rect">
              <a:avLst/>
            </a:prstGeom>
            <a:solidFill>
              <a:srgbClr val="A09D12"/>
            </a:solidFill>
            <a:ln>
              <a:noFill/>
            </a:ln>
            <a:effectLst/>
          </c:spPr>
          <c:invertIfNegative val="0"/>
          <c:cat>
            <c:strRef>
              <c:f>'5 - Generisch'!$A$37:$A$39</c:f>
              <c:strCache>
                <c:ptCount val="3"/>
                <c:pt idx="0">
                  <c:v>Deutschland</c:v>
                </c:pt>
                <c:pt idx="1">
                  <c:v>Österreich</c:v>
                </c:pt>
                <c:pt idx="2">
                  <c:v>Schweiz</c:v>
                </c:pt>
              </c:strCache>
            </c:strRef>
          </c:cat>
          <c:val>
            <c:numRef>
              <c:f>'5 - Generisch'!$C$37:$C$39</c:f>
              <c:numCache>
                <c:formatCode>0%</c:formatCode>
                <c:ptCount val="3"/>
                <c:pt idx="0">
                  <c:v>0.94936708860759489</c:v>
                </c:pt>
                <c:pt idx="1">
                  <c:v>0</c:v>
                </c:pt>
                <c:pt idx="2">
                  <c:v>5.0632911392405063E-2</c:v>
                </c:pt>
              </c:numCache>
            </c:numRef>
          </c:val>
          <c:extLst>
            <c:ext xmlns:c16="http://schemas.microsoft.com/office/drawing/2014/chart" uri="{C3380CC4-5D6E-409C-BE32-E72D297353CC}">
              <c16:uniqueId val="{00000000-4562-4B83-AB0F-1E0F12324A3C}"/>
            </c:ext>
          </c:extLst>
        </c:ser>
        <c:dLbls>
          <c:showLegendKey val="0"/>
          <c:showVal val="0"/>
          <c:showCatName val="0"/>
          <c:showSerName val="0"/>
          <c:showPercent val="0"/>
          <c:showBubbleSize val="0"/>
        </c:dLbls>
        <c:gapWidth val="219"/>
        <c:overlap val="-27"/>
        <c:axId val="541767704"/>
        <c:axId val="541769016"/>
      </c:barChart>
      <c:catAx>
        <c:axId val="541767704"/>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41769016"/>
        <c:crosses val="autoZero"/>
        <c:auto val="1"/>
        <c:lblAlgn val="ctr"/>
        <c:lblOffset val="100"/>
        <c:noMultiLvlLbl val="0"/>
      </c:catAx>
      <c:valAx>
        <c:axId val="541769016"/>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541767704"/>
        <c:crosses val="autoZero"/>
        <c:crossBetween val="between"/>
      </c:valAx>
      <c:spPr>
        <a:prstGeom prst="rect">
          <a:avLst/>
        </a:prstGeom>
        <a:noFill/>
        <a:ln>
          <a:noFill/>
        </a:ln>
        <a:effectLst/>
      </c:spPr>
    </c:plotArea>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1"/>
          <c:order val="0"/>
          <c:tx>
            <c:strRef>
              <c:f>'5 - Generisch'!$C$60</c:f>
              <c:strCache>
                <c:ptCount val="1"/>
                <c:pt idx="0">
                  <c:v>Relative Häufigkeit</c:v>
                </c:pt>
              </c:strCache>
            </c:strRef>
          </c:tx>
          <c:spPr>
            <a:prstGeom prst="rect">
              <a:avLst/>
            </a:prstGeom>
            <a:solidFill>
              <a:srgbClr val="A09D12"/>
            </a:solidFill>
            <a:ln>
              <a:noFill/>
            </a:ln>
            <a:effectLst/>
          </c:spPr>
          <c:invertIfNegative val="0"/>
          <c:dPt>
            <c:idx val="16"/>
            <c:invertIfNegative val="0"/>
            <c:bubble3D val="0"/>
            <c:spPr>
              <a:prstGeom prst="rect">
                <a:avLst/>
              </a:prstGeom>
              <a:solidFill>
                <a:schemeClr val="bg2"/>
              </a:solidFill>
              <a:ln>
                <a:noFill/>
              </a:ln>
              <a:effectLst/>
            </c:spPr>
            <c:extLst>
              <c:ext xmlns:c16="http://schemas.microsoft.com/office/drawing/2014/chart" uri="{C3380CC4-5D6E-409C-BE32-E72D297353CC}">
                <c16:uniqueId val="{00000001-90DA-4578-BDDC-10E0C5CFD85A}"/>
              </c:ext>
            </c:extLst>
          </c:dPt>
          <c:cat>
            <c:strRef>
              <c:f>'5 - Generisch'!$A$61:$A$77</c:f>
              <c:strCache>
                <c:ptCount val="17"/>
                <c:pt idx="0">
                  <c:v>Baden-Württemberg</c:v>
                </c:pt>
                <c:pt idx="1">
                  <c:v>Bayern</c:v>
                </c:pt>
                <c:pt idx="2">
                  <c:v>Berlin</c:v>
                </c:pt>
                <c:pt idx="3">
                  <c:v>Brandenburg</c:v>
                </c:pt>
                <c:pt idx="4">
                  <c:v>Bremen</c:v>
                </c:pt>
                <c:pt idx="5">
                  <c:v>Hamburg</c:v>
                </c:pt>
                <c:pt idx="6">
                  <c:v>Hessen</c:v>
                </c:pt>
                <c:pt idx="7">
                  <c:v>Mecklenburg-Vorpommern</c:v>
                </c:pt>
                <c:pt idx="8">
                  <c:v>Niedersachsen</c:v>
                </c:pt>
                <c:pt idx="9">
                  <c:v>Nordrhein Westfalen</c:v>
                </c:pt>
                <c:pt idx="10">
                  <c:v>Rheinland-Pfalz</c:v>
                </c:pt>
                <c:pt idx="11">
                  <c:v>Saarland</c:v>
                </c:pt>
                <c:pt idx="12">
                  <c:v>Sachsen</c:v>
                </c:pt>
                <c:pt idx="13">
                  <c:v>Sachsen-Anhalt</c:v>
                </c:pt>
                <c:pt idx="14">
                  <c:v>Schleswig-Holstein</c:v>
                </c:pt>
                <c:pt idx="15">
                  <c:v>Thüringen</c:v>
                </c:pt>
                <c:pt idx="16">
                  <c:v>Keine Antwort</c:v>
                </c:pt>
              </c:strCache>
            </c:strRef>
          </c:cat>
          <c:val>
            <c:numRef>
              <c:f>'5 - Generisch'!$C$61:$C$77</c:f>
              <c:numCache>
                <c:formatCode>0%</c:formatCode>
                <c:ptCount val="17"/>
                <c:pt idx="0">
                  <c:v>8.5106382978723402E-2</c:v>
                </c:pt>
                <c:pt idx="1">
                  <c:v>7.4468085106382975E-2</c:v>
                </c:pt>
                <c:pt idx="2">
                  <c:v>2.1276595744680851E-2</c:v>
                </c:pt>
                <c:pt idx="3">
                  <c:v>4.2553191489361701E-2</c:v>
                </c:pt>
                <c:pt idx="4">
                  <c:v>1.0638297872340425E-2</c:v>
                </c:pt>
                <c:pt idx="5">
                  <c:v>4.2553191489361701E-2</c:v>
                </c:pt>
                <c:pt idx="6">
                  <c:v>0.10638297872340426</c:v>
                </c:pt>
                <c:pt idx="7">
                  <c:v>1.0638297872340425E-2</c:v>
                </c:pt>
                <c:pt idx="8">
                  <c:v>9.5744680851063829E-2</c:v>
                </c:pt>
                <c:pt idx="9">
                  <c:v>0.1276595744680851</c:v>
                </c:pt>
                <c:pt idx="10">
                  <c:v>2.1276595744680851E-2</c:v>
                </c:pt>
                <c:pt idx="11">
                  <c:v>0</c:v>
                </c:pt>
                <c:pt idx="12">
                  <c:v>4.2553191489361701E-2</c:v>
                </c:pt>
                <c:pt idx="13">
                  <c:v>0</c:v>
                </c:pt>
                <c:pt idx="14">
                  <c:v>2.1276595744680851E-2</c:v>
                </c:pt>
                <c:pt idx="15">
                  <c:v>4.2553191489361701E-2</c:v>
                </c:pt>
                <c:pt idx="16">
                  <c:v>0.25531914893617019</c:v>
                </c:pt>
              </c:numCache>
            </c:numRef>
          </c:val>
          <c:extLst>
            <c:ext xmlns:c16="http://schemas.microsoft.com/office/drawing/2014/chart" uri="{C3380CC4-5D6E-409C-BE32-E72D297353CC}">
              <c16:uniqueId val="{00000002-90DA-4578-BDDC-10E0C5CFD85A}"/>
            </c:ext>
          </c:extLst>
        </c:ser>
        <c:dLbls>
          <c:showLegendKey val="0"/>
          <c:showVal val="0"/>
          <c:showCatName val="0"/>
          <c:showSerName val="0"/>
          <c:showPercent val="0"/>
          <c:showBubbleSize val="0"/>
        </c:dLbls>
        <c:gapWidth val="30"/>
        <c:overlap val="-27"/>
        <c:axId val="457049320"/>
        <c:axId val="457049648"/>
      </c:barChart>
      <c:catAx>
        <c:axId val="457049320"/>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baseline="0">
                <a:solidFill>
                  <a:schemeClr val="tx1">
                    <a:lumMod val="65000"/>
                    <a:lumOff val="35000"/>
                  </a:schemeClr>
                </a:solidFill>
                <a:latin typeface="+mn-lt"/>
                <a:ea typeface="+mn-ea"/>
                <a:cs typeface="+mn-cs"/>
              </a:defRPr>
            </a:pPr>
            <a:endParaRPr lang="en-DE"/>
          </a:p>
        </c:txPr>
        <c:crossAx val="457049648"/>
        <c:crosses val="autoZero"/>
        <c:auto val="1"/>
        <c:lblAlgn val="ctr"/>
        <c:lblOffset val="100"/>
        <c:noMultiLvlLbl val="0"/>
      </c:catAx>
      <c:valAx>
        <c:axId val="457049648"/>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crossAx val="457049320"/>
        <c:crosses val="autoZero"/>
        <c:crossBetween val="between"/>
      </c:valAx>
      <c:spPr>
        <a:prstGeom prst="rect">
          <a:avLst/>
        </a:prstGeom>
        <a:noFill/>
        <a:ln>
          <a:noFill/>
        </a:ln>
        <a:effectLst/>
      </c:spPr>
    </c:plotArea>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explosion val="4"/>
            <c:spPr>
              <a:prstGeom prst="rect">
                <a:avLst/>
              </a:prstGeom>
              <a:solidFill>
                <a:srgbClr val="A09D12"/>
              </a:solidFill>
              <a:ln w="19050">
                <a:solidFill>
                  <a:schemeClr val="lt1"/>
                </a:solidFill>
              </a:ln>
              <a:effectLst/>
            </c:spPr>
            <c:extLst>
              <c:ext xmlns:c16="http://schemas.microsoft.com/office/drawing/2014/chart" uri="{C3380CC4-5D6E-409C-BE32-E72D297353CC}">
                <c16:uniqueId val="{00000001-F116-4751-B3D8-B0966CFD5BD9}"/>
              </c:ext>
            </c:extLst>
          </c:dPt>
          <c:dPt>
            <c:idx val="1"/>
            <c:bubble3D val="0"/>
            <c:spPr>
              <a:prstGeom prst="rect">
                <a:avLst/>
              </a:prstGeom>
              <a:solidFill>
                <a:srgbClr val="D0CA16"/>
              </a:solidFill>
              <a:ln w="19050">
                <a:solidFill>
                  <a:schemeClr val="lt1"/>
                </a:solidFill>
              </a:ln>
              <a:effectLst/>
            </c:spPr>
            <c:extLst>
              <c:ext xmlns:c16="http://schemas.microsoft.com/office/drawing/2014/chart" uri="{C3380CC4-5D6E-409C-BE32-E72D297353CC}">
                <c16:uniqueId val="{00000003-F116-4751-B3D8-B0966CFD5BD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baseline="0">
                    <a:solidFill>
                      <a:schemeClr val="tx1">
                        <a:lumMod val="75000"/>
                        <a:lumOff val="25000"/>
                      </a:schemeClr>
                    </a:solidFill>
                    <a:latin typeface="+mn-lt"/>
                    <a:ea typeface="+mn-ea"/>
                    <a:cs typeface="+mn-cs"/>
                  </a:defRPr>
                </a:pPr>
                <a:endParaRPr lang="en-DE"/>
              </a:p>
            </c:txPr>
            <c:dLblPos val="bestFit"/>
            <c:showLegendKey val="0"/>
            <c:showVal val="1"/>
            <c:showCatName val="0"/>
            <c:showSerName val="0"/>
            <c:showPercent val="0"/>
            <c:showBubbleSize val="0"/>
            <c:showLeaderLines val="1"/>
            <c:leaderLines>
              <c:spPr>
                <a:prstGeom prst="rect">
                  <a:avLst/>
                </a:prstGeom>
                <a:ln w="9525" cap="flat" cmpd="sng" algn="ctr">
                  <a:solidFill>
                    <a:schemeClr val="tx1">
                      <a:lumMod val="35000"/>
                      <a:lumOff val="65000"/>
                    </a:schemeClr>
                  </a:solidFill>
                  <a:round/>
                </a:ln>
                <a:effectLst/>
              </c:spPr>
            </c:leaderLines>
            <c:extLst>
              <c:ext xmlns:c15="http://schemas.microsoft.com/office/drawing/2012/chart" uri="{CE6537A1-D6FC-4f65-9D91-7224C49458BB}">
                <c15:spPr xmlns:c15="http://schemas.microsoft.com/office/drawing/2012/chart">
                  <a:prstGeom prst="rect">
                    <a:avLst/>
                  </a:prstGeom>
                </c15:spPr>
              </c:ext>
            </c:extLst>
          </c:dLbls>
          <c:cat>
            <c:strRef>
              <c:f>'5 - Generisch'!$B$112:$C$112</c:f>
              <c:strCache>
                <c:ptCount val="2"/>
                <c:pt idx="0">
                  <c:v>Vollständig</c:v>
                </c:pt>
                <c:pt idx="1">
                  <c:v>Unvollständig</c:v>
                </c:pt>
              </c:strCache>
            </c:strRef>
          </c:cat>
          <c:val>
            <c:numRef>
              <c:f>'5 - Generisch'!$B$114:$C$114</c:f>
              <c:numCache>
                <c:formatCode>0%</c:formatCode>
                <c:ptCount val="2"/>
                <c:pt idx="0">
                  <c:v>0.54255319148936165</c:v>
                </c:pt>
                <c:pt idx="1">
                  <c:v>0.45744680851063829</c:v>
                </c:pt>
              </c:numCache>
            </c:numRef>
          </c:val>
          <c:extLst>
            <c:ext xmlns:c16="http://schemas.microsoft.com/office/drawing/2014/chart" uri="{C3380CC4-5D6E-409C-BE32-E72D297353CC}">
              <c16:uniqueId val="{00000004-F116-4751-B3D8-B0966CFD5BD9}"/>
            </c:ext>
          </c:extLst>
        </c:ser>
        <c:dLbls>
          <c:dLblPos val="bestFit"/>
          <c:showLegendKey val="0"/>
          <c:showVal val="1"/>
          <c:showCatName val="0"/>
          <c:showSerName val="0"/>
          <c:showPercent val="0"/>
          <c:showBubbleSize val="0"/>
          <c:showLeaderLines val="1"/>
        </c:dLbls>
        <c:firstSliceAng val="0"/>
      </c:pieChart>
      <c:spPr>
        <a:prstGeom prst="rect">
          <a:avLst/>
        </a:prstGeom>
        <a:noFill/>
        <a:ln>
          <a:noFill/>
        </a:ln>
        <a:effectLst/>
      </c:spPr>
    </c:plotArea>
    <c:legend>
      <c:legendPos val="b"/>
      <c:layout>
        <c:manualLayout>
          <c:xMode val="edge"/>
          <c:yMode val="edge"/>
          <c:x val="0.76876334208223973"/>
          <c:y val="0.35705963837853599"/>
          <c:w val="0.17913998250218721"/>
          <c:h val="0.21238480606590843"/>
        </c:manualLayout>
      </c:layout>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DE"/>
        </a:p>
      </c:txPr>
    </c:legend>
    <c:plotVisOnly val="1"/>
    <c:dispBlanksAs val="gap"/>
    <c:showDLblsOverMax val="0"/>
  </c:chart>
  <c:spPr>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'6 - Abhängigkeiten'!$A$4</c:f>
              <c:strCache>
                <c:ptCount val="1"/>
                <c:pt idx="0">
                  <c:v>Bibliothek</c:v>
                </c:pt>
              </c:strCache>
            </c:strRef>
          </c:tx>
          <c:spPr>
            <a:solidFill>
              <a:schemeClr val="accent4">
                <a:lumMod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Abhängigkeiten'!$B$3:$F$3</c:f>
              <c:strCache>
                <c:ptCount val="5"/>
                <c:pt idx="0">
                  <c:v>&lt;1</c:v>
                </c:pt>
                <c:pt idx="1">
                  <c:v>1 bis 5</c:v>
                </c:pt>
                <c:pt idx="2">
                  <c:v>6 bis 10 </c:v>
                </c:pt>
                <c:pt idx="3">
                  <c:v>&gt;10</c:v>
                </c:pt>
                <c:pt idx="4">
                  <c:v>keine Angabe</c:v>
                </c:pt>
              </c:strCache>
            </c:strRef>
          </c:cat>
          <c:val>
            <c:numRef>
              <c:f>'6 - Abhängigkeiten'!$B$4:$F$4</c:f>
              <c:numCache>
                <c:formatCode>General</c:formatCode>
                <c:ptCount val="5"/>
                <c:pt idx="0">
                  <c:v>3</c:v>
                </c:pt>
                <c:pt idx="1">
                  <c:v>42</c:v>
                </c:pt>
                <c:pt idx="2">
                  <c:v>20</c:v>
                </c:pt>
                <c:pt idx="3">
                  <c:v>2</c:v>
                </c:pt>
                <c:pt idx="4">
                  <c:v>4</c:v>
                </c:pt>
              </c:numCache>
            </c:numRef>
          </c:val>
          <c:extLst>
            <c:ext xmlns:c16="http://schemas.microsoft.com/office/drawing/2014/chart" uri="{C3380CC4-5D6E-409C-BE32-E72D297353CC}">
              <c16:uniqueId val="{00000000-9771-48D0-90F7-EE4B871F8F5B}"/>
            </c:ext>
          </c:extLst>
        </c:ser>
        <c:ser>
          <c:idx val="1"/>
          <c:order val="1"/>
          <c:tx>
            <c:strRef>
              <c:f>'6 - Abhängigkeiten'!$A$5</c:f>
              <c:strCache>
                <c:ptCount val="1"/>
                <c:pt idx="0">
                  <c:v>Rechenzentrum</c:v>
                </c:pt>
              </c:strCache>
            </c:strRef>
          </c:tx>
          <c:spPr>
            <a:solidFill>
              <a:srgbClr val="A09D1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Abhängigkeiten'!$B$3:$F$3</c:f>
              <c:strCache>
                <c:ptCount val="5"/>
                <c:pt idx="0">
                  <c:v>&lt;1</c:v>
                </c:pt>
                <c:pt idx="1">
                  <c:v>1 bis 5</c:v>
                </c:pt>
                <c:pt idx="2">
                  <c:v>6 bis 10 </c:v>
                </c:pt>
                <c:pt idx="3">
                  <c:v>&gt;10</c:v>
                </c:pt>
                <c:pt idx="4">
                  <c:v>keine Angabe</c:v>
                </c:pt>
              </c:strCache>
            </c:strRef>
          </c:cat>
          <c:val>
            <c:numRef>
              <c:f>'6 - Abhängigkeiten'!$B$5:$F$5</c:f>
              <c:numCache>
                <c:formatCode>General</c:formatCode>
                <c:ptCount val="5"/>
                <c:pt idx="0">
                  <c:v>1</c:v>
                </c:pt>
                <c:pt idx="1">
                  <c:v>38</c:v>
                </c:pt>
                <c:pt idx="2">
                  <c:v>19</c:v>
                </c:pt>
                <c:pt idx="3">
                  <c:v>1</c:v>
                </c:pt>
                <c:pt idx="4">
                  <c:v>2</c:v>
                </c:pt>
              </c:numCache>
            </c:numRef>
          </c:val>
          <c:extLst>
            <c:ext xmlns:c16="http://schemas.microsoft.com/office/drawing/2014/chart" uri="{C3380CC4-5D6E-409C-BE32-E72D297353CC}">
              <c16:uniqueId val="{00000001-9771-48D0-90F7-EE4B871F8F5B}"/>
            </c:ext>
          </c:extLst>
        </c:ser>
        <c:ser>
          <c:idx val="2"/>
          <c:order val="2"/>
          <c:tx>
            <c:strRef>
              <c:f>'6 - Abhängigkeiten'!$A$6</c:f>
              <c:strCache>
                <c:ptCount val="1"/>
                <c:pt idx="0">
                  <c:v>FDM-Büro</c:v>
                </c:pt>
              </c:strCache>
            </c:strRef>
          </c:tx>
          <c:spPr>
            <a:solidFill>
              <a:schemeClr val="accent1">
                <a:lumMod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Abhängigkeiten'!$B$3:$F$3</c:f>
              <c:strCache>
                <c:ptCount val="5"/>
                <c:pt idx="0">
                  <c:v>&lt;1</c:v>
                </c:pt>
                <c:pt idx="1">
                  <c:v>1 bis 5</c:v>
                </c:pt>
                <c:pt idx="2">
                  <c:v>6 bis 10 </c:v>
                </c:pt>
                <c:pt idx="3">
                  <c:v>&gt;10</c:v>
                </c:pt>
                <c:pt idx="4">
                  <c:v>keine Angabe</c:v>
                </c:pt>
              </c:strCache>
            </c:strRef>
          </c:cat>
          <c:val>
            <c:numRef>
              <c:f>'6 - Abhängigkeiten'!$B$6:$F$6</c:f>
              <c:numCache>
                <c:formatCode>General</c:formatCode>
                <c:ptCount val="5"/>
                <c:pt idx="0">
                  <c:v>0</c:v>
                </c:pt>
                <c:pt idx="1">
                  <c:v>1</c:v>
                </c:pt>
                <c:pt idx="2">
                  <c:v>6</c:v>
                </c:pt>
                <c:pt idx="3">
                  <c:v>0</c:v>
                </c:pt>
                <c:pt idx="4">
                  <c:v>0</c:v>
                </c:pt>
              </c:numCache>
            </c:numRef>
          </c:val>
          <c:extLst>
            <c:ext xmlns:c16="http://schemas.microsoft.com/office/drawing/2014/chart" uri="{C3380CC4-5D6E-409C-BE32-E72D297353CC}">
              <c16:uniqueId val="{00000002-9771-48D0-90F7-EE4B871F8F5B}"/>
            </c:ext>
          </c:extLst>
        </c:ser>
        <c:ser>
          <c:idx val="3"/>
          <c:order val="3"/>
          <c:tx>
            <c:strRef>
              <c:f>'6 - Abhängigkeiten'!$A$7</c:f>
              <c:strCache>
                <c:ptCount val="1"/>
                <c:pt idx="0">
                  <c:v>Forschungsförderung</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Abhängigkeiten'!$B$3:$F$3</c:f>
              <c:strCache>
                <c:ptCount val="5"/>
                <c:pt idx="0">
                  <c:v>&lt;1</c:v>
                </c:pt>
                <c:pt idx="1">
                  <c:v>1 bis 5</c:v>
                </c:pt>
                <c:pt idx="2">
                  <c:v>6 bis 10 </c:v>
                </c:pt>
                <c:pt idx="3">
                  <c:v>&gt;10</c:v>
                </c:pt>
                <c:pt idx="4">
                  <c:v>keine Angabe</c:v>
                </c:pt>
              </c:strCache>
            </c:strRef>
          </c:cat>
          <c:val>
            <c:numRef>
              <c:f>'6 - Abhängigkeiten'!$B$7:$F$7</c:f>
              <c:numCache>
                <c:formatCode>General</c:formatCode>
                <c:ptCount val="5"/>
                <c:pt idx="0">
                  <c:v>0</c:v>
                </c:pt>
                <c:pt idx="1">
                  <c:v>4</c:v>
                </c:pt>
                <c:pt idx="2">
                  <c:v>2</c:v>
                </c:pt>
                <c:pt idx="3">
                  <c:v>2</c:v>
                </c:pt>
                <c:pt idx="4">
                  <c:v>0</c:v>
                </c:pt>
              </c:numCache>
            </c:numRef>
          </c:val>
          <c:extLst>
            <c:ext xmlns:c16="http://schemas.microsoft.com/office/drawing/2014/chart" uri="{C3380CC4-5D6E-409C-BE32-E72D297353CC}">
              <c16:uniqueId val="{00000003-9771-48D0-90F7-EE4B871F8F5B}"/>
            </c:ext>
          </c:extLst>
        </c:ser>
        <c:ser>
          <c:idx val="4"/>
          <c:order val="4"/>
          <c:tx>
            <c:strRef>
              <c:f>'6 - Abhängigkeiten'!$A$8</c:f>
              <c:strCache>
                <c:ptCount val="1"/>
                <c:pt idx="0">
                  <c:v>Institut / Fachbereich</c:v>
                </c:pt>
              </c:strCache>
            </c:strRef>
          </c:tx>
          <c:spPr>
            <a:solidFill>
              <a:srgbClr val="DFCA1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Abhängigkeiten'!$B$3:$F$3</c:f>
              <c:strCache>
                <c:ptCount val="5"/>
                <c:pt idx="0">
                  <c:v>&lt;1</c:v>
                </c:pt>
                <c:pt idx="1">
                  <c:v>1 bis 5</c:v>
                </c:pt>
                <c:pt idx="2">
                  <c:v>6 bis 10 </c:v>
                </c:pt>
                <c:pt idx="3">
                  <c:v>&gt;10</c:v>
                </c:pt>
                <c:pt idx="4">
                  <c:v>keine Angabe</c:v>
                </c:pt>
              </c:strCache>
            </c:strRef>
          </c:cat>
          <c:val>
            <c:numRef>
              <c:f>'6 - Abhängigkeiten'!$B$8:$F$8</c:f>
              <c:numCache>
                <c:formatCode>General</c:formatCode>
                <c:ptCount val="5"/>
                <c:pt idx="0">
                  <c:v>0</c:v>
                </c:pt>
                <c:pt idx="1">
                  <c:v>11</c:v>
                </c:pt>
                <c:pt idx="2">
                  <c:v>6</c:v>
                </c:pt>
                <c:pt idx="3">
                  <c:v>1</c:v>
                </c:pt>
                <c:pt idx="4">
                  <c:v>2</c:v>
                </c:pt>
              </c:numCache>
            </c:numRef>
          </c:val>
          <c:extLst>
            <c:ext xmlns:c16="http://schemas.microsoft.com/office/drawing/2014/chart" uri="{C3380CC4-5D6E-409C-BE32-E72D297353CC}">
              <c16:uniqueId val="{00000004-9771-48D0-90F7-EE4B871F8F5B}"/>
            </c:ext>
          </c:extLst>
        </c:ser>
        <c:ser>
          <c:idx val="5"/>
          <c:order val="5"/>
          <c:tx>
            <c:strRef>
              <c:f>'6 - Abhängigkeiten'!$A$9</c:f>
              <c:strCache>
                <c:ptCount val="1"/>
                <c:pt idx="0">
                  <c:v>Graduiertenzentrum</c:v>
                </c:pt>
              </c:strCache>
            </c:strRef>
          </c:tx>
          <c:spPr>
            <a:solidFill>
              <a:schemeClr val="accent4">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Abhängigkeiten'!$B$3:$F$3</c:f>
              <c:strCache>
                <c:ptCount val="5"/>
                <c:pt idx="0">
                  <c:v>&lt;1</c:v>
                </c:pt>
                <c:pt idx="1">
                  <c:v>1 bis 5</c:v>
                </c:pt>
                <c:pt idx="2">
                  <c:v>6 bis 10 </c:v>
                </c:pt>
                <c:pt idx="3">
                  <c:v>&gt;10</c:v>
                </c:pt>
                <c:pt idx="4">
                  <c:v>keine Angabe</c:v>
                </c:pt>
              </c:strCache>
            </c:strRef>
          </c:cat>
          <c:val>
            <c:numRef>
              <c:f>'6 - Abhängigkeiten'!$B$9:$F$9</c:f>
              <c:numCache>
                <c:formatCode>General</c:formatCode>
                <c:ptCount val="5"/>
                <c:pt idx="0">
                  <c:v>3</c:v>
                </c:pt>
                <c:pt idx="1">
                  <c:v>19</c:v>
                </c:pt>
                <c:pt idx="2">
                  <c:v>3</c:v>
                </c:pt>
                <c:pt idx="3">
                  <c:v>2</c:v>
                </c:pt>
                <c:pt idx="4">
                  <c:v>1</c:v>
                </c:pt>
              </c:numCache>
            </c:numRef>
          </c:val>
          <c:extLst>
            <c:ext xmlns:c16="http://schemas.microsoft.com/office/drawing/2014/chart" uri="{C3380CC4-5D6E-409C-BE32-E72D297353CC}">
              <c16:uniqueId val="{00000008-9771-48D0-90F7-EE4B871F8F5B}"/>
            </c:ext>
          </c:extLst>
        </c:ser>
        <c:ser>
          <c:idx val="6"/>
          <c:order val="6"/>
          <c:tx>
            <c:strRef>
              <c:f>'6 - Abhängigkeiten'!$A$10</c:f>
              <c:strCache>
                <c:ptCount val="1"/>
                <c:pt idx="0">
                  <c:v>Universitätsverwaltung</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Abhängigkeiten'!$B$3:$F$3</c:f>
              <c:strCache>
                <c:ptCount val="5"/>
                <c:pt idx="0">
                  <c:v>&lt;1</c:v>
                </c:pt>
                <c:pt idx="1">
                  <c:v>1 bis 5</c:v>
                </c:pt>
                <c:pt idx="2">
                  <c:v>6 bis 10 </c:v>
                </c:pt>
                <c:pt idx="3">
                  <c:v>&gt;10</c:v>
                </c:pt>
                <c:pt idx="4">
                  <c:v>keine Angabe</c:v>
                </c:pt>
              </c:strCache>
            </c:strRef>
          </c:cat>
          <c:val>
            <c:numRef>
              <c:f>'6 - Abhängigkeiten'!$B$10:$F$10</c:f>
              <c:numCache>
                <c:formatCode>General</c:formatCode>
                <c:ptCount val="5"/>
                <c:pt idx="0">
                  <c:v>0</c:v>
                </c:pt>
                <c:pt idx="1">
                  <c:v>9</c:v>
                </c:pt>
                <c:pt idx="2">
                  <c:v>1</c:v>
                </c:pt>
                <c:pt idx="3">
                  <c:v>0</c:v>
                </c:pt>
                <c:pt idx="4">
                  <c:v>0</c:v>
                </c:pt>
              </c:numCache>
            </c:numRef>
          </c:val>
          <c:extLst>
            <c:ext xmlns:c16="http://schemas.microsoft.com/office/drawing/2014/chart" uri="{C3380CC4-5D6E-409C-BE32-E72D297353CC}">
              <c16:uniqueId val="{00000009-9771-48D0-90F7-EE4B871F8F5B}"/>
            </c:ext>
          </c:extLst>
        </c:ser>
        <c:ser>
          <c:idx val="7"/>
          <c:order val="7"/>
          <c:tx>
            <c:strRef>
              <c:f>'6 - Abhängigkeiten'!$A$11</c:f>
              <c:strCache>
                <c:ptCount val="1"/>
                <c:pt idx="0">
                  <c:v>Medienzentrum</c:v>
                </c:pt>
              </c:strCache>
            </c:strRef>
          </c:tx>
          <c:spPr>
            <a:solidFill>
              <a:schemeClr val="accent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Abhängigkeiten'!$B$3:$F$3</c:f>
              <c:strCache>
                <c:ptCount val="5"/>
                <c:pt idx="0">
                  <c:v>&lt;1</c:v>
                </c:pt>
                <c:pt idx="1">
                  <c:v>1 bis 5</c:v>
                </c:pt>
                <c:pt idx="2">
                  <c:v>6 bis 10 </c:v>
                </c:pt>
                <c:pt idx="3">
                  <c:v>&gt;10</c:v>
                </c:pt>
                <c:pt idx="4">
                  <c:v>keine Angabe</c:v>
                </c:pt>
              </c:strCache>
            </c:strRef>
          </c:cat>
          <c:val>
            <c:numRef>
              <c:f>'6 - Abhängigkeiten'!$B$11:$F$11</c:f>
              <c:numCache>
                <c:formatCode>General</c:formatCode>
                <c:ptCount val="5"/>
                <c:pt idx="0">
                  <c:v>1</c:v>
                </c:pt>
                <c:pt idx="1">
                  <c:v>18</c:v>
                </c:pt>
                <c:pt idx="2">
                  <c:v>15</c:v>
                </c:pt>
                <c:pt idx="3">
                  <c:v>2</c:v>
                </c:pt>
                <c:pt idx="4">
                  <c:v>2</c:v>
                </c:pt>
              </c:numCache>
            </c:numRef>
          </c:val>
          <c:extLst>
            <c:ext xmlns:c16="http://schemas.microsoft.com/office/drawing/2014/chart" uri="{C3380CC4-5D6E-409C-BE32-E72D297353CC}">
              <c16:uniqueId val="{0000000A-9771-48D0-90F7-EE4B871F8F5B}"/>
            </c:ext>
          </c:extLst>
        </c:ser>
        <c:dLbls>
          <c:dLblPos val="outEnd"/>
          <c:showLegendKey val="0"/>
          <c:showVal val="1"/>
          <c:showCatName val="0"/>
          <c:showSerName val="0"/>
          <c:showPercent val="0"/>
          <c:showBubbleSize val="0"/>
        </c:dLbls>
        <c:gapWidth val="219"/>
        <c:overlap val="-27"/>
        <c:axId val="387931728"/>
        <c:axId val="387934024"/>
      </c:barChart>
      <c:catAx>
        <c:axId val="3879317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DE"/>
          </a:p>
        </c:txPr>
        <c:crossAx val="387934024"/>
        <c:crosses val="autoZero"/>
        <c:auto val="1"/>
        <c:lblAlgn val="ctr"/>
        <c:lblOffset val="100"/>
        <c:noMultiLvlLbl val="0"/>
      </c:catAx>
      <c:valAx>
        <c:axId val="38793402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DE"/>
          </a:p>
        </c:txPr>
        <c:crossAx val="38793172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'6 - Abhängigkeiten'!$A$36</c:f>
              <c:strCache>
                <c:ptCount val="1"/>
                <c:pt idx="0">
                  <c:v>Ja</c:v>
                </c:pt>
              </c:strCache>
            </c:strRef>
          </c:tx>
          <c:spPr>
            <a:solidFill>
              <a:srgbClr val="A09D1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Abhängigkeiten'!$B$35:$F$35</c:f>
              <c:strCache>
                <c:ptCount val="5"/>
                <c:pt idx="0">
                  <c:v>&lt;1</c:v>
                </c:pt>
                <c:pt idx="1">
                  <c:v>1 bis 5</c:v>
                </c:pt>
                <c:pt idx="2">
                  <c:v>6 bis 10</c:v>
                </c:pt>
                <c:pt idx="3">
                  <c:v>&gt;10 </c:v>
                </c:pt>
                <c:pt idx="4">
                  <c:v>keine Angabe</c:v>
                </c:pt>
              </c:strCache>
            </c:strRef>
          </c:cat>
          <c:val>
            <c:numRef>
              <c:f>'6 - Abhängigkeiten'!$B$36:$F$36</c:f>
              <c:numCache>
                <c:formatCode>General</c:formatCode>
                <c:ptCount val="5"/>
                <c:pt idx="0">
                  <c:v>2</c:v>
                </c:pt>
                <c:pt idx="1">
                  <c:v>39</c:v>
                </c:pt>
                <c:pt idx="2">
                  <c:v>19</c:v>
                </c:pt>
                <c:pt idx="3">
                  <c:v>2</c:v>
                </c:pt>
                <c:pt idx="4">
                  <c:v>0</c:v>
                </c:pt>
              </c:numCache>
            </c:numRef>
          </c:val>
          <c:extLst>
            <c:ext xmlns:c16="http://schemas.microsoft.com/office/drawing/2014/chart" uri="{C3380CC4-5D6E-409C-BE32-E72D297353CC}">
              <c16:uniqueId val="{00000000-CC41-46C6-9509-872481389780}"/>
            </c:ext>
          </c:extLst>
        </c:ser>
        <c:ser>
          <c:idx val="1"/>
          <c:order val="1"/>
          <c:tx>
            <c:strRef>
              <c:f>'6 - Abhängigkeiten'!$A$37</c:f>
              <c:strCache>
                <c:ptCount val="1"/>
                <c:pt idx="0">
                  <c:v>Nein</c:v>
                </c:pt>
              </c:strCache>
            </c:strRef>
          </c:tx>
          <c:spPr>
            <a:solidFill>
              <a:schemeClr val="accent4">
                <a:lumMod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Abhängigkeiten'!$B$35:$F$35</c:f>
              <c:strCache>
                <c:ptCount val="5"/>
                <c:pt idx="0">
                  <c:v>&lt;1</c:v>
                </c:pt>
                <c:pt idx="1">
                  <c:v>1 bis 5</c:v>
                </c:pt>
                <c:pt idx="2">
                  <c:v>6 bis 10</c:v>
                </c:pt>
                <c:pt idx="3">
                  <c:v>&gt;10 </c:v>
                </c:pt>
                <c:pt idx="4">
                  <c:v>keine Angabe</c:v>
                </c:pt>
              </c:strCache>
            </c:strRef>
          </c:cat>
          <c:val>
            <c:numRef>
              <c:f>'6 - Abhängigkeiten'!$B$37:$F$37</c:f>
              <c:numCache>
                <c:formatCode>General</c:formatCode>
                <c:ptCount val="5"/>
                <c:pt idx="0">
                  <c:v>0</c:v>
                </c:pt>
                <c:pt idx="1">
                  <c:v>5</c:v>
                </c:pt>
                <c:pt idx="2">
                  <c:v>0</c:v>
                </c:pt>
                <c:pt idx="3">
                  <c:v>0</c:v>
                </c:pt>
                <c:pt idx="4">
                  <c:v>2</c:v>
                </c:pt>
              </c:numCache>
            </c:numRef>
          </c:val>
          <c:extLst>
            <c:ext xmlns:c16="http://schemas.microsoft.com/office/drawing/2014/chart" uri="{C3380CC4-5D6E-409C-BE32-E72D297353CC}">
              <c16:uniqueId val="{00000001-CC41-46C6-9509-872481389780}"/>
            </c:ext>
          </c:extLst>
        </c:ser>
        <c:ser>
          <c:idx val="2"/>
          <c:order val="2"/>
          <c:tx>
            <c:strRef>
              <c:f>'6 - Abhängigkeiten'!$A$38</c:f>
              <c:strCache>
                <c:ptCount val="1"/>
                <c:pt idx="0">
                  <c:v>Ist in der Entwicklung</c:v>
                </c:pt>
              </c:strCache>
            </c:strRef>
          </c:tx>
          <c:spPr>
            <a:solidFill>
              <a:schemeClr val="accent1">
                <a:lumMod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Abhängigkeiten'!$B$35:$F$35</c:f>
              <c:strCache>
                <c:ptCount val="5"/>
                <c:pt idx="0">
                  <c:v>&lt;1</c:v>
                </c:pt>
                <c:pt idx="1">
                  <c:v>1 bis 5</c:v>
                </c:pt>
                <c:pt idx="2">
                  <c:v>6 bis 10</c:v>
                </c:pt>
                <c:pt idx="3">
                  <c:v>&gt;10 </c:v>
                </c:pt>
                <c:pt idx="4">
                  <c:v>keine Angabe</c:v>
                </c:pt>
              </c:strCache>
            </c:strRef>
          </c:cat>
          <c:val>
            <c:numRef>
              <c:f>'6 - Abhängigkeiten'!$B$38:$F$38</c:f>
              <c:numCache>
                <c:formatCode>General</c:formatCode>
                <c:ptCount val="5"/>
                <c:pt idx="0">
                  <c:v>1</c:v>
                </c:pt>
                <c:pt idx="1">
                  <c:v>7</c:v>
                </c:pt>
                <c:pt idx="2">
                  <c:v>2</c:v>
                </c:pt>
                <c:pt idx="3">
                  <c:v>0</c:v>
                </c:pt>
                <c:pt idx="4">
                  <c:v>0</c:v>
                </c:pt>
              </c:numCache>
            </c:numRef>
          </c:val>
          <c:extLst>
            <c:ext xmlns:c16="http://schemas.microsoft.com/office/drawing/2014/chart" uri="{C3380CC4-5D6E-409C-BE32-E72D297353CC}">
              <c16:uniqueId val="{00000002-CC41-46C6-9509-872481389780}"/>
            </c:ext>
          </c:extLst>
        </c:ser>
        <c:ser>
          <c:idx val="3"/>
          <c:order val="3"/>
          <c:tx>
            <c:strRef>
              <c:f>'6 - Abhängigkeiten'!$A$39</c:f>
              <c:strCache>
                <c:ptCount val="1"/>
                <c:pt idx="0">
                  <c:v>FDM wird in einer oder mehreren anderen Richtlinien behandelt</c:v>
                </c:pt>
              </c:strCache>
            </c:strRef>
          </c:tx>
          <c:spPr>
            <a:solidFill>
              <a:srgbClr val="DFCA1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Abhängigkeiten'!$B$35:$F$35</c:f>
              <c:strCache>
                <c:ptCount val="5"/>
                <c:pt idx="0">
                  <c:v>&lt;1</c:v>
                </c:pt>
                <c:pt idx="1">
                  <c:v>1 bis 5</c:v>
                </c:pt>
                <c:pt idx="2">
                  <c:v>6 bis 10</c:v>
                </c:pt>
                <c:pt idx="3">
                  <c:v>&gt;10 </c:v>
                </c:pt>
                <c:pt idx="4">
                  <c:v>keine Angabe</c:v>
                </c:pt>
              </c:strCache>
            </c:strRef>
          </c:cat>
          <c:val>
            <c:numRef>
              <c:f>'6 - Abhängigkeiten'!$B$39:$F$39</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3-CC41-46C6-9509-872481389780}"/>
            </c:ext>
          </c:extLst>
        </c:ser>
        <c:ser>
          <c:idx val="4"/>
          <c:order val="4"/>
          <c:tx>
            <c:strRef>
              <c:f>'6 - Abhängigkeiten'!$A$40</c:f>
              <c:strCache>
                <c:ptCount val="1"/>
                <c:pt idx="0">
                  <c:v>Es gibt eine über-institutionelle (Förder-) Richtlinie</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Abhängigkeiten'!$B$35:$F$35</c:f>
              <c:strCache>
                <c:ptCount val="5"/>
                <c:pt idx="0">
                  <c:v>&lt;1</c:v>
                </c:pt>
                <c:pt idx="1">
                  <c:v>1 bis 5</c:v>
                </c:pt>
                <c:pt idx="2">
                  <c:v>6 bis 10</c:v>
                </c:pt>
                <c:pt idx="3">
                  <c:v>&gt;10 </c:v>
                </c:pt>
                <c:pt idx="4">
                  <c:v>keine Angabe</c:v>
                </c:pt>
              </c:strCache>
            </c:strRef>
          </c:cat>
          <c:val>
            <c:numRef>
              <c:f>'6 - Abhängigkeiten'!$B$40:$F$40</c:f>
              <c:numCache>
                <c:formatCode>General</c:formatCode>
                <c:ptCount val="5"/>
                <c:pt idx="0">
                  <c:v>1</c:v>
                </c:pt>
                <c:pt idx="1">
                  <c:v>0</c:v>
                </c:pt>
                <c:pt idx="2">
                  <c:v>1</c:v>
                </c:pt>
                <c:pt idx="3">
                  <c:v>0</c:v>
                </c:pt>
                <c:pt idx="4">
                  <c:v>0</c:v>
                </c:pt>
              </c:numCache>
            </c:numRef>
          </c:val>
          <c:extLst>
            <c:ext xmlns:c16="http://schemas.microsoft.com/office/drawing/2014/chart" uri="{C3380CC4-5D6E-409C-BE32-E72D297353CC}">
              <c16:uniqueId val="{00000004-CC41-46C6-9509-872481389780}"/>
            </c:ext>
          </c:extLst>
        </c:ser>
        <c:dLbls>
          <c:dLblPos val="outEnd"/>
          <c:showLegendKey val="0"/>
          <c:showVal val="1"/>
          <c:showCatName val="0"/>
          <c:showSerName val="0"/>
          <c:showPercent val="0"/>
          <c:showBubbleSize val="0"/>
        </c:dLbls>
        <c:gapWidth val="219"/>
        <c:overlap val="-27"/>
        <c:axId val="496979864"/>
        <c:axId val="496986096"/>
      </c:barChart>
      <c:catAx>
        <c:axId val="4969798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DE"/>
          </a:p>
        </c:txPr>
        <c:crossAx val="496986096"/>
        <c:crosses val="autoZero"/>
        <c:auto val="1"/>
        <c:lblAlgn val="ctr"/>
        <c:lblOffset val="100"/>
        <c:noMultiLvlLbl val="0"/>
      </c:catAx>
      <c:valAx>
        <c:axId val="49698609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DE"/>
          </a:p>
        </c:txPr>
        <c:crossAx val="4969798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'6 - Abhängigkeiten'!$A$65</c:f>
              <c:strCache>
                <c:ptCount val="1"/>
                <c:pt idx="0">
                  <c:v>Regelmäßiger Austausch</c:v>
                </c:pt>
              </c:strCache>
            </c:strRef>
          </c:tx>
          <c:spPr>
            <a:solidFill>
              <a:srgbClr val="A09D1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Abhängigkeiten'!$B$64:$F$64</c:f>
              <c:strCache>
                <c:ptCount val="5"/>
                <c:pt idx="0">
                  <c:v>&lt;1</c:v>
                </c:pt>
                <c:pt idx="1">
                  <c:v>1 bis 5</c:v>
                </c:pt>
                <c:pt idx="2">
                  <c:v>6 bis 10</c:v>
                </c:pt>
                <c:pt idx="3">
                  <c:v>&gt;10</c:v>
                </c:pt>
                <c:pt idx="4">
                  <c:v>keine Angabe</c:v>
                </c:pt>
              </c:strCache>
            </c:strRef>
          </c:cat>
          <c:val>
            <c:numRef>
              <c:f>'6 - Abhängigkeiten'!$B$65:$F$65</c:f>
              <c:numCache>
                <c:formatCode>General</c:formatCode>
                <c:ptCount val="5"/>
                <c:pt idx="0">
                  <c:v>1</c:v>
                </c:pt>
                <c:pt idx="1">
                  <c:v>34</c:v>
                </c:pt>
                <c:pt idx="2">
                  <c:v>17</c:v>
                </c:pt>
                <c:pt idx="3">
                  <c:v>2</c:v>
                </c:pt>
                <c:pt idx="4">
                  <c:v>1</c:v>
                </c:pt>
              </c:numCache>
            </c:numRef>
          </c:val>
          <c:extLst>
            <c:ext xmlns:c16="http://schemas.microsoft.com/office/drawing/2014/chart" uri="{C3380CC4-5D6E-409C-BE32-E72D297353CC}">
              <c16:uniqueId val="{00000000-62CE-42D3-A21A-552898157817}"/>
            </c:ext>
          </c:extLst>
        </c:ser>
        <c:ser>
          <c:idx val="1"/>
          <c:order val="1"/>
          <c:tx>
            <c:strRef>
              <c:f>'6 - Abhängigkeiten'!$A$66</c:f>
              <c:strCache>
                <c:ptCount val="1"/>
                <c:pt idx="0">
                  <c:v>Bedarfsgerechter Austausch (Ad-Hoc)</c:v>
                </c:pt>
              </c:strCache>
            </c:strRef>
          </c:tx>
          <c:spPr>
            <a:solidFill>
              <a:schemeClr val="accent4">
                <a:lumMod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Abhängigkeiten'!$B$64:$F$64</c:f>
              <c:strCache>
                <c:ptCount val="5"/>
                <c:pt idx="0">
                  <c:v>&lt;1</c:v>
                </c:pt>
                <c:pt idx="1">
                  <c:v>1 bis 5</c:v>
                </c:pt>
                <c:pt idx="2">
                  <c:v>6 bis 10</c:v>
                </c:pt>
                <c:pt idx="3">
                  <c:v>&gt;10</c:v>
                </c:pt>
                <c:pt idx="4">
                  <c:v>keine Angabe</c:v>
                </c:pt>
              </c:strCache>
            </c:strRef>
          </c:cat>
          <c:val>
            <c:numRef>
              <c:f>'6 - Abhängigkeiten'!$B$66:$F$66</c:f>
              <c:numCache>
                <c:formatCode>General</c:formatCode>
                <c:ptCount val="5"/>
                <c:pt idx="0">
                  <c:v>2</c:v>
                </c:pt>
                <c:pt idx="1">
                  <c:v>34</c:v>
                </c:pt>
                <c:pt idx="2">
                  <c:v>18</c:v>
                </c:pt>
                <c:pt idx="3">
                  <c:v>2</c:v>
                </c:pt>
                <c:pt idx="4">
                  <c:v>2</c:v>
                </c:pt>
              </c:numCache>
            </c:numRef>
          </c:val>
          <c:extLst>
            <c:ext xmlns:c16="http://schemas.microsoft.com/office/drawing/2014/chart" uri="{C3380CC4-5D6E-409C-BE32-E72D297353CC}">
              <c16:uniqueId val="{00000001-62CE-42D3-A21A-552898157817}"/>
            </c:ext>
          </c:extLst>
        </c:ser>
        <c:ser>
          <c:idx val="2"/>
          <c:order val="2"/>
          <c:tx>
            <c:strRef>
              <c:f>'6 - Abhängigkeiten'!$A$67</c:f>
              <c:strCache>
                <c:ptCount val="1"/>
                <c:pt idx="0">
                  <c:v>Gemeinsame Organisation und Durchführung von Veranstaltungen</c:v>
                </c:pt>
              </c:strCache>
            </c:strRef>
          </c:tx>
          <c:spPr>
            <a:solidFill>
              <a:schemeClr val="accent1">
                <a:lumMod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Abhängigkeiten'!$B$64:$F$64</c:f>
              <c:strCache>
                <c:ptCount val="5"/>
                <c:pt idx="0">
                  <c:v>&lt;1</c:v>
                </c:pt>
                <c:pt idx="1">
                  <c:v>1 bis 5</c:v>
                </c:pt>
                <c:pt idx="2">
                  <c:v>6 bis 10</c:v>
                </c:pt>
                <c:pt idx="3">
                  <c:v>&gt;10</c:v>
                </c:pt>
                <c:pt idx="4">
                  <c:v>keine Angabe</c:v>
                </c:pt>
              </c:strCache>
            </c:strRef>
          </c:cat>
          <c:val>
            <c:numRef>
              <c:f>'6 - Abhängigkeiten'!$B$67:$F$67</c:f>
              <c:numCache>
                <c:formatCode>General</c:formatCode>
                <c:ptCount val="5"/>
                <c:pt idx="0">
                  <c:v>1</c:v>
                </c:pt>
                <c:pt idx="1">
                  <c:v>26</c:v>
                </c:pt>
                <c:pt idx="2">
                  <c:v>16</c:v>
                </c:pt>
                <c:pt idx="3">
                  <c:v>1</c:v>
                </c:pt>
                <c:pt idx="4">
                  <c:v>1</c:v>
                </c:pt>
              </c:numCache>
            </c:numRef>
          </c:val>
          <c:extLst>
            <c:ext xmlns:c16="http://schemas.microsoft.com/office/drawing/2014/chart" uri="{C3380CC4-5D6E-409C-BE32-E72D297353CC}">
              <c16:uniqueId val="{00000002-62CE-42D3-A21A-552898157817}"/>
            </c:ext>
          </c:extLst>
        </c:ser>
        <c:ser>
          <c:idx val="3"/>
          <c:order val="3"/>
          <c:tx>
            <c:strRef>
              <c:f>'6 - Abhängigkeiten'!$A$68</c:f>
              <c:strCache>
                <c:ptCount val="1"/>
                <c:pt idx="0">
                  <c:v>Koorperationen in Verbänden (DINI)</c:v>
                </c:pt>
              </c:strCache>
            </c:strRef>
          </c:tx>
          <c:spPr>
            <a:solidFill>
              <a:srgbClr val="DFCA1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Abhängigkeiten'!$B$64:$F$64</c:f>
              <c:strCache>
                <c:ptCount val="5"/>
                <c:pt idx="0">
                  <c:v>&lt;1</c:v>
                </c:pt>
                <c:pt idx="1">
                  <c:v>1 bis 5</c:v>
                </c:pt>
                <c:pt idx="2">
                  <c:v>6 bis 10</c:v>
                </c:pt>
                <c:pt idx="3">
                  <c:v>&gt;10</c:v>
                </c:pt>
                <c:pt idx="4">
                  <c:v>keine Angabe</c:v>
                </c:pt>
              </c:strCache>
            </c:strRef>
          </c:cat>
          <c:val>
            <c:numRef>
              <c:f>'6 - Abhängigkeiten'!$B$68:$F$68</c:f>
              <c:numCache>
                <c:formatCode>General</c:formatCode>
                <c:ptCount val="5"/>
                <c:pt idx="0">
                  <c:v>1</c:v>
                </c:pt>
                <c:pt idx="1">
                  <c:v>8</c:v>
                </c:pt>
                <c:pt idx="2">
                  <c:v>13</c:v>
                </c:pt>
                <c:pt idx="3">
                  <c:v>0</c:v>
                </c:pt>
                <c:pt idx="4">
                  <c:v>0</c:v>
                </c:pt>
              </c:numCache>
            </c:numRef>
          </c:val>
          <c:extLst>
            <c:ext xmlns:c16="http://schemas.microsoft.com/office/drawing/2014/chart" uri="{C3380CC4-5D6E-409C-BE32-E72D297353CC}">
              <c16:uniqueId val="{00000003-62CE-42D3-A21A-552898157817}"/>
            </c:ext>
          </c:extLst>
        </c:ser>
        <c:ser>
          <c:idx val="4"/>
          <c:order val="4"/>
          <c:tx>
            <c:strRef>
              <c:f>'6 - Abhängigkeiten'!$A$69</c:f>
              <c:strCache>
                <c:ptCount val="1"/>
                <c:pt idx="0">
                  <c:v>Koorperationen in einer Landesinitiative</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Abhängigkeiten'!$B$64:$F$64</c:f>
              <c:strCache>
                <c:ptCount val="5"/>
                <c:pt idx="0">
                  <c:v>&lt;1</c:v>
                </c:pt>
                <c:pt idx="1">
                  <c:v>1 bis 5</c:v>
                </c:pt>
                <c:pt idx="2">
                  <c:v>6 bis 10</c:v>
                </c:pt>
                <c:pt idx="3">
                  <c:v>&gt;10</c:v>
                </c:pt>
                <c:pt idx="4">
                  <c:v>keine Angabe</c:v>
                </c:pt>
              </c:strCache>
            </c:strRef>
          </c:cat>
          <c:val>
            <c:numRef>
              <c:f>'6 - Abhängigkeiten'!$B$69:$F$69</c:f>
              <c:numCache>
                <c:formatCode>General</c:formatCode>
                <c:ptCount val="5"/>
                <c:pt idx="0">
                  <c:v>3</c:v>
                </c:pt>
                <c:pt idx="1">
                  <c:v>31</c:v>
                </c:pt>
                <c:pt idx="2">
                  <c:v>8</c:v>
                </c:pt>
                <c:pt idx="3">
                  <c:v>1</c:v>
                </c:pt>
                <c:pt idx="4">
                  <c:v>1</c:v>
                </c:pt>
              </c:numCache>
            </c:numRef>
          </c:val>
          <c:extLst>
            <c:ext xmlns:c16="http://schemas.microsoft.com/office/drawing/2014/chart" uri="{C3380CC4-5D6E-409C-BE32-E72D297353CC}">
              <c16:uniqueId val="{00000004-62CE-42D3-A21A-552898157817}"/>
            </c:ext>
          </c:extLst>
        </c:ser>
        <c:ser>
          <c:idx val="5"/>
          <c:order val="5"/>
          <c:tx>
            <c:strRef>
              <c:f>'6 - Abhängigkeiten'!$A$70</c:f>
              <c:strCache>
                <c:ptCount val="1"/>
                <c:pt idx="0">
                  <c:v>Keine Koorperation</c:v>
                </c:pt>
              </c:strCache>
            </c:strRef>
          </c:tx>
          <c:spPr>
            <a:solidFill>
              <a:schemeClr val="accent4">
                <a:lumMod val="20000"/>
                <a:lumOff val="8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 Abhängigkeiten'!$B$64:$F$64</c:f>
              <c:strCache>
                <c:ptCount val="5"/>
                <c:pt idx="0">
                  <c:v>&lt;1</c:v>
                </c:pt>
                <c:pt idx="1">
                  <c:v>1 bis 5</c:v>
                </c:pt>
                <c:pt idx="2">
                  <c:v>6 bis 10</c:v>
                </c:pt>
                <c:pt idx="3">
                  <c:v>&gt;10</c:v>
                </c:pt>
                <c:pt idx="4">
                  <c:v>keine Angabe</c:v>
                </c:pt>
              </c:strCache>
            </c:strRef>
          </c:cat>
          <c:val>
            <c:numRef>
              <c:f>'6 - Abhängigkeiten'!$B$70:$F$70</c:f>
              <c:numCache>
                <c:formatCode>General</c:formatCode>
                <c:ptCount val="5"/>
                <c:pt idx="0">
                  <c:v>0</c:v>
                </c:pt>
                <c:pt idx="1">
                  <c:v>4</c:v>
                </c:pt>
                <c:pt idx="2">
                  <c:v>1</c:v>
                </c:pt>
                <c:pt idx="3">
                  <c:v>0</c:v>
                </c:pt>
                <c:pt idx="4">
                  <c:v>0</c:v>
                </c:pt>
              </c:numCache>
            </c:numRef>
          </c:val>
          <c:extLst>
            <c:ext xmlns:c16="http://schemas.microsoft.com/office/drawing/2014/chart" uri="{C3380CC4-5D6E-409C-BE32-E72D297353CC}">
              <c16:uniqueId val="{00000005-62CE-42D3-A21A-552898157817}"/>
            </c:ext>
          </c:extLst>
        </c:ser>
        <c:dLbls>
          <c:dLblPos val="outEnd"/>
          <c:showLegendKey val="0"/>
          <c:showVal val="1"/>
          <c:showCatName val="0"/>
          <c:showSerName val="0"/>
          <c:showPercent val="0"/>
          <c:showBubbleSize val="0"/>
        </c:dLbls>
        <c:gapWidth val="219"/>
        <c:overlap val="-27"/>
        <c:axId val="496995280"/>
        <c:axId val="496987080"/>
      </c:barChart>
      <c:catAx>
        <c:axId val="4969952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DE"/>
          </a:p>
        </c:txPr>
        <c:crossAx val="496987080"/>
        <c:crosses val="autoZero"/>
        <c:auto val="1"/>
        <c:lblAlgn val="ctr"/>
        <c:lblOffset val="100"/>
        <c:noMultiLvlLbl val="0"/>
      </c:catAx>
      <c:valAx>
        <c:axId val="49698708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DE"/>
          </a:p>
        </c:txPr>
        <c:crossAx val="49699528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8740157499999996" l="0.7" r="0.7" t="0.78740157499999996" header="0.3" footer="0.3"/>
    <c:pageSetup/>
  </c:printSettings>
</c:chartSpace>
</file>

<file path=xl/charts/colors1.xml><?xml version="1.0" encoding="utf-8"?>
<cs:colorStyle xmlns:cs="http://schemas.microsoft.com/office/drawing/2012/chartStyle" xmlns:a="http://schemas.openxmlformats.org/drawingml/2006/main" meth="withinLinear" id="17">
  <a:schemeClr val="accent4"/>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dk1"/>
    </cs:fontRef>
    <cs:spPr bwMode="auto">
      <a:prstGeom prst="rect">
        <a:avLst/>
      </a:prstGeom>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75000"/>
            <a:lumOff val="25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bwMode="auto">
      <a:prstGeom prst="rect">
        <a:avLst/>
      </a:prstGeom>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dk1"/>
    </cs:fontRef>
    <cs:spPr bwMode="auto">
      <a:prstGeom prst="rect">
        <a:avLst/>
      </a:prstGeom>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75000"/>
            <a:lumOff val="25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bwMode="auto">
      <a:prstGeom prst="rect">
        <a:avLst/>
      </a:prstGeom>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dk1"/>
    </cs:fontRef>
    <cs:spPr bwMode="auto">
      <a:prstGeom prst="rect">
        <a:avLst/>
      </a:prstGeom>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75000"/>
            <a:lumOff val="25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bwMode="auto">
      <a:prstGeom prst="rect">
        <a:avLst/>
      </a:prstGeom>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dk1"/>
    </cs:fontRef>
    <cs:spPr bwMode="auto">
      <a:prstGeom prst="rect">
        <a:avLst/>
      </a:prstGeom>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75000"/>
            <a:lumOff val="25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bwMode="auto">
      <a:prstGeom prst="rect">
        <a:avLst/>
      </a:prstGeom>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8.xml"/><Relationship Id="rId7" Type="http://schemas.openxmlformats.org/officeDocument/2006/relationships/chart" Target="../charts/chart12.xml"/><Relationship Id="rId2" Type="http://schemas.openxmlformats.org/officeDocument/2006/relationships/chart" Target="../charts/chart7.xml"/><Relationship Id="rId1" Type="http://schemas.openxmlformats.org/officeDocument/2006/relationships/chart" Target="../charts/chart6.xml"/><Relationship Id="rId6" Type="http://schemas.openxmlformats.org/officeDocument/2006/relationships/chart" Target="../charts/chart11.xml"/><Relationship Id="rId5" Type="http://schemas.openxmlformats.org/officeDocument/2006/relationships/chart" Target="../charts/chart10.xml"/><Relationship Id="rId4" Type="http://schemas.openxmlformats.org/officeDocument/2006/relationships/chart" Target="../charts/chart9.xml"/></Relationships>
</file>

<file path=xl/drawings/_rels/drawing3.xml.rels><?xml version="1.0" encoding="UTF-8" standalone="yes"?>
<Relationships xmlns="http://schemas.openxmlformats.org/package/2006/relationships"><Relationship Id="rId3" Type="http://schemas.openxmlformats.org/officeDocument/2006/relationships/chart" Target="../charts/chart15.xml"/><Relationship Id="rId2" Type="http://schemas.openxmlformats.org/officeDocument/2006/relationships/chart" Target="../charts/chart14.xml"/><Relationship Id="rId1" Type="http://schemas.openxmlformats.org/officeDocument/2006/relationships/chart" Target="../charts/chart13.xml"/><Relationship Id="rId5" Type="http://schemas.openxmlformats.org/officeDocument/2006/relationships/chart" Target="../charts/chart17.xml"/><Relationship Id="rId4" Type="http://schemas.openxmlformats.org/officeDocument/2006/relationships/chart" Target="../charts/chart1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20.xml"/><Relationship Id="rId2" Type="http://schemas.openxmlformats.org/officeDocument/2006/relationships/chart" Target="../charts/chart19.xml"/><Relationship Id="rId1" Type="http://schemas.openxmlformats.org/officeDocument/2006/relationships/chart" Target="../charts/chart18.xml"/><Relationship Id="rId5" Type="http://schemas.openxmlformats.org/officeDocument/2006/relationships/chart" Target="../charts/chart22.xml"/><Relationship Id="rId4" Type="http://schemas.openxmlformats.org/officeDocument/2006/relationships/chart" Target="../charts/chart21.xml"/></Relationships>
</file>

<file path=xl/drawings/_rels/drawing5.xml.rels><?xml version="1.0" encoding="UTF-8" standalone="yes"?>
<Relationships xmlns="http://schemas.openxmlformats.org/package/2006/relationships"><Relationship Id="rId3" Type="http://schemas.openxmlformats.org/officeDocument/2006/relationships/chart" Target="../charts/chart25.xml"/><Relationship Id="rId2" Type="http://schemas.openxmlformats.org/officeDocument/2006/relationships/chart" Target="../charts/chart24.xml"/><Relationship Id="rId1" Type="http://schemas.openxmlformats.org/officeDocument/2006/relationships/chart" Target="../charts/chart23.xml"/><Relationship Id="rId4" Type="http://schemas.openxmlformats.org/officeDocument/2006/relationships/chart" Target="../charts/chart26.xml"/></Relationships>
</file>

<file path=xl/drawings/_rels/drawing6.xml.rels><?xml version="1.0" encoding="UTF-8" standalone="yes"?>
<Relationships xmlns="http://schemas.openxmlformats.org/package/2006/relationships"><Relationship Id="rId3" Type="http://schemas.openxmlformats.org/officeDocument/2006/relationships/chart" Target="../charts/chart29.xml"/><Relationship Id="rId2" Type="http://schemas.openxmlformats.org/officeDocument/2006/relationships/chart" Target="../charts/chart28.xml"/><Relationship Id="rId1" Type="http://schemas.openxmlformats.org/officeDocument/2006/relationships/chart" Target="../charts/chart27.xml"/></Relationships>
</file>

<file path=xl/drawings/drawing1.xml><?xml version="1.0" encoding="utf-8"?>
<xdr:wsDr xmlns:xdr="http://schemas.openxmlformats.org/drawingml/2006/spreadsheetDrawing" xmlns:a="http://schemas.openxmlformats.org/drawingml/2006/main">
  <xdr:twoCellAnchor>
    <xdr:from>
      <xdr:col>0</xdr:col>
      <xdr:colOff>107949</xdr:colOff>
      <xdr:row>15</xdr:row>
      <xdr:rowOff>117923</xdr:rowOff>
    </xdr:from>
    <xdr:to>
      <xdr:col>4</xdr:col>
      <xdr:colOff>1495424</xdr:colOff>
      <xdr:row>34</xdr:row>
      <xdr:rowOff>98420</xdr:rowOff>
    </xdr:to>
    <xdr:graphicFrame macro="">
      <xdr:nvGraphicFramePr>
        <xdr:cNvPr id="4" name="Diagramm 3">
          <a:extLst>
            <a:ext uri="{FF2B5EF4-FFF2-40B4-BE49-F238E27FC236}">
              <a16:creationId xmlns:a16="http://schemas.microsoft.com/office/drawing/2014/main" id="{00000000-0008-0000-02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9525</xdr:colOff>
      <xdr:row>42</xdr:row>
      <xdr:rowOff>122555</xdr:rowOff>
    </xdr:from>
    <xdr:to>
      <xdr:col>2</xdr:col>
      <xdr:colOff>85725</xdr:colOff>
      <xdr:row>57</xdr:row>
      <xdr:rowOff>97790</xdr:rowOff>
    </xdr:to>
    <xdr:graphicFrame macro="">
      <xdr:nvGraphicFramePr>
        <xdr:cNvPr id="3" name="Diagramm 2">
          <a:extLst>
            <a:ext uri="{FF2B5EF4-FFF2-40B4-BE49-F238E27FC236}">
              <a16:creationId xmlns:a16="http://schemas.microsoft.com/office/drawing/2014/main" i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34925</xdr:colOff>
      <xdr:row>68</xdr:row>
      <xdr:rowOff>133350</xdr:rowOff>
    </xdr:from>
    <xdr:to>
      <xdr:col>3</xdr:col>
      <xdr:colOff>619125</xdr:colOff>
      <xdr:row>88</xdr:row>
      <xdr:rowOff>76200</xdr:rowOff>
    </xdr:to>
    <xdr:graphicFrame macro="">
      <xdr:nvGraphicFramePr>
        <xdr:cNvPr id="5" name="Diagramm 4">
          <a:extLst>
            <a:ext uri="{FF2B5EF4-FFF2-40B4-BE49-F238E27FC236}">
              <a16:creationId xmlns:a16="http://schemas.microsoft.com/office/drawing/2014/main" id="{00000000-0008-0000-02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116</xdr:row>
      <xdr:rowOff>0</xdr:rowOff>
    </xdr:from>
    <xdr:to>
      <xdr:col>4</xdr:col>
      <xdr:colOff>889000</xdr:colOff>
      <xdr:row>130</xdr:row>
      <xdr:rowOff>165100</xdr:rowOff>
    </xdr:to>
    <xdr:graphicFrame macro="">
      <xdr:nvGraphicFramePr>
        <xdr:cNvPr id="6" name="Diagramm 5">
          <a:extLst>
            <a:ext uri="{FF2B5EF4-FFF2-40B4-BE49-F238E27FC236}">
              <a16:creationId xmlns:a16="http://schemas.microsoft.com/office/drawing/2014/main" id="{00000000-0008-0000-02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0</xdr:colOff>
      <xdr:row>166</xdr:row>
      <xdr:rowOff>59266</xdr:rowOff>
    </xdr:from>
    <xdr:to>
      <xdr:col>9</xdr:col>
      <xdr:colOff>76199</xdr:colOff>
      <xdr:row>185</xdr:row>
      <xdr:rowOff>110066</xdr:rowOff>
    </xdr:to>
    <xdr:graphicFrame macro="">
      <xdr:nvGraphicFramePr>
        <xdr:cNvPr id="9" name="Diagramm 8">
          <a:extLst>
            <a:ext uri="{FF2B5EF4-FFF2-40B4-BE49-F238E27FC236}">
              <a16:creationId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3175</xdr:colOff>
      <xdr:row>8</xdr:row>
      <xdr:rowOff>127000</xdr:rowOff>
    </xdr:from>
    <xdr:to>
      <xdr:col>2</xdr:col>
      <xdr:colOff>508000</xdr:colOff>
      <xdr:row>23</xdr:row>
      <xdr:rowOff>107950</xdr:rowOff>
    </xdr:to>
    <xdr:graphicFrame macro="">
      <xdr:nvGraphicFramePr>
        <xdr:cNvPr id="2" name="Diagramm 1">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41</xdr:row>
      <xdr:rowOff>169333</xdr:rowOff>
    </xdr:from>
    <xdr:to>
      <xdr:col>3</xdr:col>
      <xdr:colOff>183444</xdr:colOff>
      <xdr:row>56</xdr:row>
      <xdr:rowOff>40922</xdr:rowOff>
    </xdr:to>
    <xdr:graphicFrame macro="">
      <xdr:nvGraphicFramePr>
        <xdr:cNvPr id="3" name="Diagramm 2">
          <a:extLst>
            <a:ext uri="{FF2B5EF4-FFF2-40B4-BE49-F238E27FC236}">
              <a16:creationId xmlns:a16="http://schemas.microsoft.com/office/drawing/2014/main"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71</xdr:row>
      <xdr:rowOff>56442</xdr:rowOff>
    </xdr:from>
    <xdr:to>
      <xdr:col>2</xdr:col>
      <xdr:colOff>730250</xdr:colOff>
      <xdr:row>84</xdr:row>
      <xdr:rowOff>76199</xdr:rowOff>
    </xdr:to>
    <xdr:graphicFrame macro="">
      <xdr:nvGraphicFramePr>
        <xdr:cNvPr id="4" name="Diagramm 3">
          <a:extLst>
            <a:ext uri="{FF2B5EF4-FFF2-40B4-BE49-F238E27FC236}">
              <a16:creationId xmlns:a16="http://schemas.microsoft.com/office/drawing/2014/main"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100</xdr:row>
      <xdr:rowOff>42332</xdr:rowOff>
    </xdr:from>
    <xdr:to>
      <xdr:col>2</xdr:col>
      <xdr:colOff>518583</xdr:colOff>
      <xdr:row>113</xdr:row>
      <xdr:rowOff>66673</xdr:rowOff>
    </xdr:to>
    <xdr:graphicFrame macro="">
      <xdr:nvGraphicFramePr>
        <xdr:cNvPr id="5" name="Diagramm 4">
          <a:extLst>
            <a:ext uri="{FF2B5EF4-FFF2-40B4-BE49-F238E27FC236}">
              <a16:creationId xmlns:a16="http://schemas.microsoft.com/office/drawing/2014/main" id="{00000000-0008-0000-03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0</xdr:colOff>
      <xdr:row>165</xdr:row>
      <xdr:rowOff>42333</xdr:rowOff>
    </xdr:from>
    <xdr:to>
      <xdr:col>2</xdr:col>
      <xdr:colOff>656167</xdr:colOff>
      <xdr:row>178</xdr:row>
      <xdr:rowOff>114300</xdr:rowOff>
    </xdr:to>
    <xdr:graphicFrame macro="">
      <xdr:nvGraphicFramePr>
        <xdr:cNvPr id="6" name="Diagramm 5">
          <a:extLst>
            <a:ext uri="{FF2B5EF4-FFF2-40B4-BE49-F238E27FC236}">
              <a16:creationId xmlns:a16="http://schemas.microsoft.com/office/drawing/2014/main" id="{00000000-0008-0000-03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1</xdr:colOff>
      <xdr:row>201</xdr:row>
      <xdr:rowOff>174812</xdr:rowOff>
    </xdr:from>
    <xdr:to>
      <xdr:col>6</xdr:col>
      <xdr:colOff>112889</xdr:colOff>
      <xdr:row>216</xdr:row>
      <xdr:rowOff>116541</xdr:rowOff>
    </xdr:to>
    <xdr:graphicFrame macro="">
      <xdr:nvGraphicFramePr>
        <xdr:cNvPr id="8" name="Diagramm 7">
          <a:extLst>
            <a:ext uri="{FF2B5EF4-FFF2-40B4-BE49-F238E27FC236}">
              <a16:creationId xmlns:a16="http://schemas.microsoft.com/office/drawing/2014/main" id="{00000000-0008-0000-03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0</xdr:colOff>
      <xdr:row>137</xdr:row>
      <xdr:rowOff>126999</xdr:rowOff>
    </xdr:from>
    <xdr:to>
      <xdr:col>8</xdr:col>
      <xdr:colOff>747888</xdr:colOff>
      <xdr:row>152</xdr:row>
      <xdr:rowOff>162277</xdr:rowOff>
    </xdr:to>
    <xdr:graphicFrame macro="">
      <xdr:nvGraphicFramePr>
        <xdr:cNvPr id="9" name="Diagramm 8">
          <a:extLst>
            <a:ext uri="{FF2B5EF4-FFF2-40B4-BE49-F238E27FC236}">
              <a16:creationId xmlns:a16="http://schemas.microsoft.com/office/drawing/2014/main" id="{00000000-0008-0000-03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7</xdr:row>
      <xdr:rowOff>165100</xdr:rowOff>
    </xdr:from>
    <xdr:to>
      <xdr:col>6</xdr:col>
      <xdr:colOff>374650</xdr:colOff>
      <xdr:row>22</xdr:row>
      <xdr:rowOff>146050</xdr:rowOff>
    </xdr:to>
    <xdr:graphicFrame macro="">
      <xdr:nvGraphicFramePr>
        <xdr:cNvPr id="3" name="Diagramm 2">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32</xdr:row>
      <xdr:rowOff>107950</xdr:rowOff>
    </xdr:from>
    <xdr:to>
      <xdr:col>5</xdr:col>
      <xdr:colOff>717549</xdr:colOff>
      <xdr:row>47</xdr:row>
      <xdr:rowOff>88900</xdr:rowOff>
    </xdr:to>
    <xdr:graphicFrame macro="">
      <xdr:nvGraphicFramePr>
        <xdr:cNvPr id="4" name="Diagramm 3">
          <a:extLst>
            <a:ext uri="{FF2B5EF4-FFF2-40B4-BE49-F238E27FC236}">
              <a16:creationId xmlns:a16="http://schemas.microsoft.com/office/drawing/2014/main" id="{00000000-0008-0000-04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63</xdr:row>
      <xdr:rowOff>38100</xdr:rowOff>
    </xdr:from>
    <xdr:to>
      <xdr:col>3</xdr:col>
      <xdr:colOff>571500</xdr:colOff>
      <xdr:row>78</xdr:row>
      <xdr:rowOff>19050</xdr:rowOff>
    </xdr:to>
    <xdr:graphicFrame macro="">
      <xdr:nvGraphicFramePr>
        <xdr:cNvPr id="5" name="Diagramm 4">
          <a:extLst>
            <a:ext uri="{FF2B5EF4-FFF2-40B4-BE49-F238E27FC236}">
              <a16:creationId xmlns:a16="http://schemas.microsoft.com/office/drawing/2014/main" id="{00000000-0008-0000-04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93</xdr:row>
      <xdr:rowOff>123824</xdr:rowOff>
    </xdr:from>
    <xdr:to>
      <xdr:col>4</xdr:col>
      <xdr:colOff>371475</xdr:colOff>
      <xdr:row>108</xdr:row>
      <xdr:rowOff>104775</xdr:rowOff>
    </xdr:to>
    <xdr:graphicFrame macro="">
      <xdr:nvGraphicFramePr>
        <xdr:cNvPr id="6" name="Diagramm 5">
          <a:extLst>
            <a:ext uri="{FF2B5EF4-FFF2-40B4-BE49-F238E27FC236}">
              <a16:creationId xmlns:a16="http://schemas.microsoft.com/office/drawing/2014/main" id="{00000000-0008-0000-0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xdr:colOff>
      <xdr:row>122</xdr:row>
      <xdr:rowOff>57150</xdr:rowOff>
    </xdr:from>
    <xdr:to>
      <xdr:col>5</xdr:col>
      <xdr:colOff>666751</xdr:colOff>
      <xdr:row>137</xdr:row>
      <xdr:rowOff>38100</xdr:rowOff>
    </xdr:to>
    <xdr:graphicFrame macro="">
      <xdr:nvGraphicFramePr>
        <xdr:cNvPr id="7" name="Diagramm 6">
          <a:extLst>
            <a:ext uri="{FF2B5EF4-FFF2-40B4-BE49-F238E27FC236}">
              <a16:creationId xmlns:a16="http://schemas.microsoft.com/office/drawing/2014/main" id="{00000000-0008-0000-04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16</xdr:row>
      <xdr:rowOff>25400</xdr:rowOff>
    </xdr:from>
    <xdr:to>
      <xdr:col>2</xdr:col>
      <xdr:colOff>2349500</xdr:colOff>
      <xdr:row>31</xdr:row>
      <xdr:rowOff>6350</xdr:rowOff>
    </xdr:to>
    <xdr:graphicFrame macro="">
      <xdr:nvGraphicFramePr>
        <xdr:cNvPr id="2" name="Diagramm 1">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47</xdr:row>
      <xdr:rowOff>138043</xdr:rowOff>
    </xdr:from>
    <xdr:to>
      <xdr:col>3</xdr:col>
      <xdr:colOff>3037</xdr:colOff>
      <xdr:row>62</xdr:row>
      <xdr:rowOff>88900</xdr:rowOff>
    </xdr:to>
    <xdr:graphicFrame macro="">
      <xdr:nvGraphicFramePr>
        <xdr:cNvPr id="3" name="Diagramm 2">
          <a:extLst>
            <a:ext uri="{FF2B5EF4-FFF2-40B4-BE49-F238E27FC236}">
              <a16:creationId xmlns:a16="http://schemas.microsoft.com/office/drawing/2014/main" id="{00000000-0008-0000-05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63500</xdr:colOff>
      <xdr:row>76</xdr:row>
      <xdr:rowOff>44450</xdr:rowOff>
    </xdr:from>
    <xdr:to>
      <xdr:col>2</xdr:col>
      <xdr:colOff>1168768</xdr:colOff>
      <xdr:row>91</xdr:row>
      <xdr:rowOff>25400</xdr:rowOff>
    </xdr:to>
    <xdr:graphicFrame macro="">
      <xdr:nvGraphicFramePr>
        <xdr:cNvPr id="4" name="Diagramm 3">
          <a:extLst>
            <a:ext uri="{FF2B5EF4-FFF2-40B4-BE49-F238E27FC236}">
              <a16:creationId xmlns:a16="http://schemas.microsoft.com/office/drawing/2014/main" id="{00000000-0008-0000-05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104</xdr:row>
      <xdr:rowOff>44450</xdr:rowOff>
    </xdr:from>
    <xdr:to>
      <xdr:col>3</xdr:col>
      <xdr:colOff>266700</xdr:colOff>
      <xdr:row>119</xdr:row>
      <xdr:rowOff>25400</xdr:rowOff>
    </xdr:to>
    <xdr:graphicFrame macro="">
      <xdr:nvGraphicFramePr>
        <xdr:cNvPr id="5" name="Diagramm 4">
          <a:extLst>
            <a:ext uri="{FF2B5EF4-FFF2-40B4-BE49-F238E27FC236}">
              <a16:creationId xmlns:a16="http://schemas.microsoft.com/office/drawing/2014/main" id="{00000000-0008-0000-05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0</xdr:colOff>
      <xdr:row>158</xdr:row>
      <xdr:rowOff>96261</xdr:rowOff>
    </xdr:from>
    <xdr:to>
      <xdr:col>1</xdr:col>
      <xdr:colOff>9202</xdr:colOff>
      <xdr:row>173</xdr:row>
      <xdr:rowOff>119637</xdr:rowOff>
    </xdr:to>
    <xdr:graphicFrame macro="">
      <xdr:nvGraphicFramePr>
        <xdr:cNvPr id="6" name="Diagramm 5">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1</xdr:colOff>
      <xdr:row>14</xdr:row>
      <xdr:rowOff>9525</xdr:rowOff>
    </xdr:from>
    <xdr:to>
      <xdr:col>6</xdr:col>
      <xdr:colOff>335643</xdr:colOff>
      <xdr:row>29</xdr:row>
      <xdr:rowOff>4082</xdr:rowOff>
    </xdr:to>
    <xdr:graphicFrame macro="">
      <xdr:nvGraphicFramePr>
        <xdr:cNvPr id="2" name="Diagramm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41</xdr:row>
      <xdr:rowOff>44450</xdr:rowOff>
    </xdr:from>
    <xdr:to>
      <xdr:col>2</xdr:col>
      <xdr:colOff>406400</xdr:colOff>
      <xdr:row>56</xdr:row>
      <xdr:rowOff>25400</xdr:rowOff>
    </xdr:to>
    <xdr:graphicFrame macro="">
      <xdr:nvGraphicFramePr>
        <xdr:cNvPr id="3" name="Diagramm 2">
          <a:extLst>
            <a:ext uri="{FF2B5EF4-FFF2-40B4-BE49-F238E27FC236}">
              <a16:creationId xmlns:a16="http://schemas.microsoft.com/office/drawing/2014/main" id="{00000000-0008-0000-06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79</xdr:row>
      <xdr:rowOff>50800</xdr:rowOff>
    </xdr:from>
    <xdr:to>
      <xdr:col>6</xdr:col>
      <xdr:colOff>330200</xdr:colOff>
      <xdr:row>94</xdr:row>
      <xdr:rowOff>31750</xdr:rowOff>
    </xdr:to>
    <xdr:graphicFrame macro="">
      <xdr:nvGraphicFramePr>
        <xdr:cNvPr id="5" name="Diagramm 4">
          <a:extLst>
            <a:ext uri="{FF2B5EF4-FFF2-40B4-BE49-F238E27FC236}">
              <a16:creationId xmlns:a16="http://schemas.microsoft.com/office/drawing/2014/main" id="{00000000-0008-0000-06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114</xdr:row>
      <xdr:rowOff>20865</xdr:rowOff>
    </xdr:from>
    <xdr:to>
      <xdr:col>1</xdr:col>
      <xdr:colOff>1215571</xdr:colOff>
      <xdr:row>129</xdr:row>
      <xdr:rowOff>42636</xdr:rowOff>
    </xdr:to>
    <xdr:graphicFrame macro="">
      <xdr:nvGraphicFramePr>
        <xdr:cNvPr id="4" name="Diagramm 3">
          <a:extLst>
            <a:ext uri="{FF2B5EF4-FFF2-40B4-BE49-F238E27FC236}">
              <a16:creationId xmlns:a16="http://schemas.microsoft.com/office/drawing/2014/main" id="{00000000-0008-0000-06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32585</xdr:colOff>
      <xdr:row>11</xdr:row>
      <xdr:rowOff>50132</xdr:rowOff>
    </xdr:from>
    <xdr:to>
      <xdr:col>9</xdr:col>
      <xdr:colOff>33421</xdr:colOff>
      <xdr:row>28</xdr:row>
      <xdr:rowOff>108619</xdr:rowOff>
    </xdr:to>
    <xdr:graphicFrame macro="">
      <xdr:nvGraphicFramePr>
        <xdr:cNvPr id="2" name="Diagramm 1">
          <a:extLst>
            <a:ext uri="{FF2B5EF4-FFF2-40B4-BE49-F238E27FC236}">
              <a16:creationId xmlns:a16="http://schemas.microsoft.com/office/drawing/2014/main" id="{FD0FC3A2-C983-4693-A98A-56D7860F64A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42</xdr:row>
      <xdr:rowOff>21872</xdr:rowOff>
    </xdr:from>
    <xdr:to>
      <xdr:col>9</xdr:col>
      <xdr:colOff>44097</xdr:colOff>
      <xdr:row>57</xdr:row>
      <xdr:rowOff>79375</xdr:rowOff>
    </xdr:to>
    <xdr:graphicFrame macro="">
      <xdr:nvGraphicFramePr>
        <xdr:cNvPr id="3" name="Diagramm 2">
          <a:extLst>
            <a:ext uri="{FF2B5EF4-FFF2-40B4-BE49-F238E27FC236}">
              <a16:creationId xmlns:a16="http://schemas.microsoft.com/office/drawing/2014/main" id="{1966374F-AEA5-4D13-B640-223F7CF587E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70</xdr:row>
      <xdr:rowOff>171450</xdr:rowOff>
    </xdr:from>
    <xdr:to>
      <xdr:col>9</xdr:col>
      <xdr:colOff>50800</xdr:colOff>
      <xdr:row>92</xdr:row>
      <xdr:rowOff>165100</xdr:rowOff>
    </xdr:to>
    <xdr:graphicFrame macro="">
      <xdr:nvGraphicFramePr>
        <xdr:cNvPr id="4" name="Diagramm 3">
          <a:extLst>
            <a:ext uri="{FF2B5EF4-FFF2-40B4-BE49-F238E27FC236}">
              <a16:creationId xmlns:a16="http://schemas.microsoft.com/office/drawing/2014/main" id="{1825B834-DCC0-4B91-99FB-F0E5AD772A7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Anna Lehmann" id="{5A69FA47-475B-2656-4F6A-834A1D730792}"/>
  <person displayName="Carolin Odebrecht" id="{3795A070-5F0B-0CF8-5AB8-ED494D19195F}"/>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bereinigteDaten" displayName="bereinigteDaten" ref="A1:FA95">
  <autoFilter ref="A1:FA95" xr:uid="{00000000-0009-0000-0100-000001000000}">
    <filterColumn colId="1">
      <filters>
        <filter val="0"/>
        <filter val="1"/>
        <filter val="2"/>
        <filter val="3"/>
        <filter val="4"/>
        <filter val="5"/>
      </filters>
    </filterColumn>
  </autoFilter>
  <tableColumns count="157">
    <tableColumn id="1" xr3:uid="{00000000-0010-0000-0000-000001000000}" name="id"/>
    <tableColumn id="2" xr3:uid="{00000000-0010-0000-0000-000002000000}" name="lastpage"/>
    <tableColumn id="3" xr3:uid="{00000000-0010-0000-0000-000003000000}" name="seed"/>
    <tableColumn id="4" xr3:uid="{00000000-0010-0000-0000-000004000000}" name="GQ01[GQ101]"/>
    <tableColumn id="5" xr3:uid="{00000000-0010-0000-0000-000005000000}" name="GQ01[GQ102]"/>
    <tableColumn id="6" xr3:uid="{00000000-0010-0000-0000-000006000000}" name="GQ01[GQ103]"/>
    <tableColumn id="7" xr3:uid="{00000000-0010-0000-0000-000007000000}" name="GQ01[GQ104]"/>
    <tableColumn id="8" xr3:uid="{00000000-0010-0000-0000-000008000000}" name="GQ01[GQ105]"/>
    <tableColumn id="9" xr3:uid="{00000000-0010-0000-0000-000009000000}" name="GQ01[GQ106]"/>
    <tableColumn id="10" xr3:uid="{00000000-0010-0000-0000-00000A000000}" name="GQ01[GQ107]"/>
    <tableColumn id="11" xr3:uid="{00000000-0010-0000-0000-00000B000000}" name="GQ01[other]"/>
    <tableColumn id="12" xr3:uid="{00000000-0010-0000-0000-00000C000000}" name="DQ01[DQ101]"/>
    <tableColumn id="13" xr3:uid="{00000000-0010-0000-0000-00000D000000}" name="DQ01[DQ102]"/>
    <tableColumn id="14" xr3:uid="{00000000-0010-0000-0000-00000E000000}" name="DQ01[DQ103]"/>
    <tableColumn id="15" xr3:uid="{00000000-0010-0000-0000-00000F000000}" name="DQ01[DQ104]"/>
    <tableColumn id="16" xr3:uid="{00000000-0010-0000-0000-000010000000}" name="DQ01[DQ105]"/>
    <tableColumn id="17" xr3:uid="{00000000-0010-0000-0000-000011000000}" name="DQ01[DQ106]"/>
    <tableColumn id="18" xr3:uid="{00000000-0010-0000-0000-000012000000}" name="DQ01[DQ107]"/>
    <tableColumn id="19" xr3:uid="{00000000-0010-0000-0000-000013000000}" name="DQ01[DQ108]"/>
    <tableColumn id="20" xr3:uid="{00000000-0010-0000-0000-000014000000}" name="DQ01[DQ109]"/>
    <tableColumn id="21" xr3:uid="{00000000-0010-0000-0000-000015000000}" name="DQ02"/>
    <tableColumn id="22" xr3:uid="{00000000-0010-0000-0000-000016000000}" name="DQ03[DQ301]"/>
    <tableColumn id="23" xr3:uid="{00000000-0010-0000-0000-000017000000}" name="DQ03[DQ301comment]"/>
    <tableColumn id="24" xr3:uid="{00000000-0010-0000-0000-000018000000}" name="DQ03[DQ302]"/>
    <tableColumn id="25" xr3:uid="{00000000-0010-0000-0000-000019000000}" name="DQ03[DQ302comment]"/>
    <tableColumn id="26" xr3:uid="{00000000-0010-0000-0000-00001A000000}" name="DQ03[DQ303]"/>
    <tableColumn id="27" xr3:uid="{00000000-0010-0000-0000-00001B000000}" name="DQ03[DQ303comment]"/>
    <tableColumn id="28" xr3:uid="{00000000-0010-0000-0000-00001C000000}" name="DQ03[DQ304]"/>
    <tableColumn id="29" xr3:uid="{00000000-0010-0000-0000-00001D000000}" name="DQ03[DQ304comment]"/>
    <tableColumn id="30" xr3:uid="{00000000-0010-0000-0000-00001E000000}" name="DQ03[DQ305]"/>
    <tableColumn id="31" xr3:uid="{00000000-0010-0000-0000-00001F000000}" name="DQ03[DQ305comment]"/>
    <tableColumn id="32" xr3:uid="{00000000-0010-0000-0000-000020000000}" name="DQ03[DQ306]"/>
    <tableColumn id="33" xr3:uid="{00000000-0010-0000-0000-000021000000}" name="DQ03[DQ306comment]"/>
    <tableColumn id="34" xr3:uid="{00000000-0010-0000-0000-000022000000}" name="DQ04"/>
    <tableColumn id="35" xr3:uid="{00000000-0010-0000-0000-000023000000}" name="DQ05[DQ501]"/>
    <tableColumn id="36" xr3:uid="{00000000-0010-0000-0000-000024000000}" name="DQ05[DQ502]"/>
    <tableColumn id="37" xr3:uid="{00000000-0010-0000-0000-000025000000}" name="DQ05[DQ503]"/>
    <tableColumn id="38" xr3:uid="{00000000-0010-0000-0000-000026000000}" name="DQ05[DQ504]"/>
    <tableColumn id="39" xr3:uid="{00000000-0010-0000-0000-000027000000}" name="DQ05[DQ505]"/>
    <tableColumn id="40" xr3:uid="{00000000-0010-0000-0000-000028000000}" name="DQ05[DQ506]"/>
    <tableColumn id="41" xr3:uid="{00000000-0010-0000-0000-000029000000}" name="DQ05[DQ507]"/>
    <tableColumn id="42" xr3:uid="{00000000-0010-0000-0000-00002A000000}" name="DQ05[other]"/>
    <tableColumn id="43" xr3:uid="{00000000-0010-0000-0000-00002B000000}" name="DQ06[DQ601]"/>
    <tableColumn id="44" xr3:uid="{00000000-0010-0000-0000-00002C000000}" name="DQ06[DQ602]"/>
    <tableColumn id="45" xr3:uid="{00000000-0010-0000-0000-00002D000000}" name="DQ06[DQ603]"/>
    <tableColumn id="46" xr3:uid="{00000000-0010-0000-0000-00002E000000}" name="DQ06[DQ604]"/>
    <tableColumn id="47" xr3:uid="{00000000-0010-0000-0000-00002F000000}" name="DQ06[DQ605]"/>
    <tableColumn id="48" xr3:uid="{00000000-0010-0000-0000-000030000000}" name="DQ06[DQ606]"/>
    <tableColumn id="49" xr3:uid="{00000000-0010-0000-0000-000031000000}" name="DQ06[DQ607]"/>
    <tableColumn id="50" xr3:uid="{00000000-0010-0000-0000-000032000000}" name="DQ06[DQ608]"/>
    <tableColumn id="51" xr3:uid="{00000000-0010-0000-0000-000033000000}" name="DQ07"/>
    <tableColumn id="52" xr3:uid="{00000000-0010-0000-0000-000034000000}" name="EQ01"/>
    <tableColumn id="53" xr3:uid="{00000000-0010-0000-0000-000035000000}" name="EQ02[EQ201]"/>
    <tableColumn id="54" xr3:uid="{00000000-0010-0000-0000-000036000000}" name="EQ02[EQ202]"/>
    <tableColumn id="55" xr3:uid="{00000000-0010-0000-0000-000037000000}" name="EQ02[EQ203]"/>
    <tableColumn id="56" xr3:uid="{00000000-0010-0000-0000-000038000000}" name="EQ02[EQ204]"/>
    <tableColumn id="57" xr3:uid="{00000000-0010-0000-0000-000039000000}" name="EQ02[EQ205]"/>
    <tableColumn id="58" xr3:uid="{00000000-0010-0000-0000-00003A000000}" name="EQ02[EQ206]"/>
    <tableColumn id="59" xr3:uid="{00000000-0010-0000-0000-00003B000000}" name="EQ02[EQ207]"/>
    <tableColumn id="60" xr3:uid="{00000000-0010-0000-0000-00003C000000}" name="EQ02[EQ208]"/>
    <tableColumn id="61" xr3:uid="{00000000-0010-0000-0000-00003D000000}" name="EQ02[other]"/>
    <tableColumn id="62" xr3:uid="{00000000-0010-0000-0000-00003E000000}" name="EQ03[EQ301]"/>
    <tableColumn id="63" xr3:uid="{00000000-0010-0000-0000-00003F000000}" name="EQ03[EQ302]"/>
    <tableColumn id="64" xr3:uid="{00000000-0010-0000-0000-000040000000}" name="EQ03[EQ303]"/>
    <tableColumn id="65" xr3:uid="{00000000-0010-0000-0000-000041000000}" name="EQ03[EQ304]"/>
    <tableColumn id="66" xr3:uid="{00000000-0010-0000-0000-000042000000}" name="EQ03[EQ305]"/>
    <tableColumn id="67" xr3:uid="{00000000-0010-0000-0000-000043000000}" name="EQ03[other]"/>
    <tableColumn id="68" xr3:uid="{00000000-0010-0000-0000-000044000000}" name="EQ04[EQ401]"/>
    <tableColumn id="69" xr3:uid="{00000000-0010-0000-0000-000045000000}" name="EQ04[EQ402]"/>
    <tableColumn id="70" xr3:uid="{00000000-0010-0000-0000-000046000000}" name="EQ04[EQ403]"/>
    <tableColumn id="71" xr3:uid="{00000000-0010-0000-0000-000047000000}" name="EQ04[EQ404]"/>
    <tableColumn id="72" xr3:uid="{00000000-0010-0000-0000-000048000000}" name="EQ04[EQ405]"/>
    <tableColumn id="73" xr3:uid="{00000000-0010-0000-0000-000049000000}" name="EQ04[EQ406]"/>
    <tableColumn id="74" xr3:uid="{00000000-0010-0000-0000-00004A000000}" name="EQ04[other]"/>
    <tableColumn id="75" xr3:uid="{00000000-0010-0000-0000-00004B000000}" name="EQ06[EQ601]"/>
    <tableColumn id="76" xr3:uid="{00000000-0010-0000-0000-00004C000000}" name="EQ06[EQ602]"/>
    <tableColumn id="77" xr3:uid="{00000000-0010-0000-0000-00004D000000}" name="EQ06[EQ603]"/>
    <tableColumn id="78" xr3:uid="{00000000-0010-0000-0000-00004E000000}" name="EQ06[EQ604]"/>
    <tableColumn id="79" xr3:uid="{00000000-0010-0000-0000-00004F000000}" name="EQ06[other]"/>
    <tableColumn id="80" xr3:uid="{00000000-0010-0000-0000-000050000000}" name="EQ05[DQ501]"/>
    <tableColumn id="81" xr3:uid="{00000000-0010-0000-0000-000051000000}" name="EQ05[DQ502]"/>
    <tableColumn id="82" xr3:uid="{00000000-0010-0000-0000-000052000000}" name="EQ05[DQ503]"/>
    <tableColumn id="83" xr3:uid="{00000000-0010-0000-0000-000053000000}" name="EQ05[DQ504]"/>
    <tableColumn id="84" xr3:uid="{00000000-0010-0000-0000-000054000000}" name="EQ05[DQ505]"/>
    <tableColumn id="85" xr3:uid="{00000000-0010-0000-0000-000055000000}" name="EQ05[DQ506]"/>
    <tableColumn id="86" xr3:uid="{00000000-0010-0000-0000-000056000000}" name="EQ08"/>
    <tableColumn id="87" xr3:uid="{00000000-0010-0000-0000-000057000000}" name="EQ07"/>
    <tableColumn id="88" xr3:uid="{00000000-0010-0000-0000-000058000000}" name="BQ01"/>
    <tableColumn id="89" xr3:uid="{00000000-0010-0000-0000-000059000000}" name="BQ02"/>
    <tableColumn id="90" xr3:uid="{00000000-0010-0000-0000-00005A000000}" name="BQ03[BQ301]"/>
    <tableColumn id="91" xr3:uid="{00000000-0010-0000-0000-00005B000000}" name="BQ03[BQ301comment]"/>
    <tableColumn id="92" xr3:uid="{00000000-0010-0000-0000-00005C000000}" name="BQ03[BQ302]"/>
    <tableColumn id="93" xr3:uid="{00000000-0010-0000-0000-00005D000000}" name="BQ03[BQ302comment]"/>
    <tableColumn id="94" xr3:uid="{00000000-0010-0000-0000-00005E000000}" name="BQ03[BQ303]"/>
    <tableColumn id="95" xr3:uid="{00000000-0010-0000-0000-00005F000000}" name="BQ03[BQ303comment]"/>
    <tableColumn id="96" xr3:uid="{00000000-0010-0000-0000-000060000000}" name="BQ03[BQ304]"/>
    <tableColumn id="97" xr3:uid="{00000000-0010-0000-0000-000061000000}" name="BQ03[BQ304comment]"/>
    <tableColumn id="98" xr3:uid="{00000000-0010-0000-0000-000062000000}" name="BQ03[BQ305]"/>
    <tableColumn id="99" xr3:uid="{00000000-0010-0000-0000-000063000000}" name="BQ03[BQ305comment]"/>
    <tableColumn id="100" xr3:uid="{00000000-0010-0000-0000-000064000000}" name="BQ03[BQ306]"/>
    <tableColumn id="101" xr3:uid="{00000000-0010-0000-0000-000065000000}" name="BQ03[BQ306comment]"/>
    <tableColumn id="102" xr3:uid="{00000000-0010-0000-0000-000066000000}" name="BQ03[BQ307]"/>
    <tableColumn id="103" xr3:uid="{00000000-0010-0000-0000-000067000000}" name="BQ03[BQ307comment]"/>
    <tableColumn id="104" xr3:uid="{00000000-0010-0000-0000-000068000000}" name="BQ03[BQ308]"/>
    <tableColumn id="105" xr3:uid="{00000000-0010-0000-0000-000069000000}" name="BQ03[BQ308comment]"/>
    <tableColumn id="106" xr3:uid="{00000000-0010-0000-0000-00006A000000}" name="BQ04[BQ401]"/>
    <tableColumn id="107" xr3:uid="{00000000-0010-0000-0000-00006B000000}" name="BQ04[BQ402]"/>
    <tableColumn id="108" xr3:uid="{00000000-0010-0000-0000-00006C000000}" name="BQ04[BQ403]"/>
    <tableColumn id="109" xr3:uid="{00000000-0010-0000-0000-00006D000000}" name="BQ04[BQ404]"/>
    <tableColumn id="110" xr3:uid="{00000000-0010-0000-0000-00006E000000}" name="BQ04[BQ405]"/>
    <tableColumn id="111" xr3:uid="{00000000-0010-0000-0000-00006F000000}" name="BQ04[BQ406]"/>
    <tableColumn id="112" xr3:uid="{00000000-0010-0000-0000-000070000000}" name="BQ04[BQ407]"/>
    <tableColumn id="113" xr3:uid="{00000000-0010-0000-0000-000071000000}" name="BQ04[other]"/>
    <tableColumn id="114" xr3:uid="{00000000-0010-0000-0000-000072000000}" name="BQ05[BQ501]"/>
    <tableColumn id="115" xr3:uid="{00000000-0010-0000-0000-000073000000}" name="BQ05[BQ502]"/>
    <tableColumn id="116" xr3:uid="{00000000-0010-0000-0000-000074000000}" name="BQ05[BQ503]"/>
    <tableColumn id="117" xr3:uid="{00000000-0010-0000-0000-000075000000}" name="BQ05[BQ504]"/>
    <tableColumn id="118" xr3:uid="{00000000-0010-0000-0000-000076000000}" name="BQ05[BQ505]"/>
    <tableColumn id="119" xr3:uid="{00000000-0010-0000-0000-000077000000}" name="BQ05[BQ506]"/>
    <tableColumn id="120" xr3:uid="{00000000-0010-0000-0000-000078000000}" name="BQ05[other]"/>
    <tableColumn id="121" xr3:uid="{00000000-0010-0000-0000-000079000000}" name="AQ01[AQ101]"/>
    <tableColumn id="122" xr3:uid="{00000000-0010-0000-0000-00007A000000}" name="AQ01[AQ102]"/>
    <tableColumn id="123" xr3:uid="{00000000-0010-0000-0000-00007B000000}" name="AQ01[AQ103]"/>
    <tableColumn id="124" xr3:uid="{00000000-0010-0000-0000-00007C000000}" name="AQ01[AQ104]"/>
    <tableColumn id="125" xr3:uid="{00000000-0010-0000-0000-00007D000000}" name="AQ01[AQ105]"/>
    <tableColumn id="126" xr3:uid="{00000000-0010-0000-0000-00007E000000}" name="AQ01[AQ106]"/>
    <tableColumn id="127" xr3:uid="{00000000-0010-0000-0000-00007F000000}" name="AQ01[AQ107]"/>
    <tableColumn id="128" xr3:uid="{00000000-0010-0000-0000-000080000000}" name="AQ01[AQ108]"/>
    <tableColumn id="129" xr3:uid="{00000000-0010-0000-0000-000081000000}" name="AQ01[AQ109]"/>
    <tableColumn id="130" xr3:uid="{00000000-0010-0000-0000-000082000000}" name="AQ01[AQ110]"/>
    <tableColumn id="131" xr3:uid="{00000000-0010-0000-0000-000083000000}" name="AQ01[AQ111]"/>
    <tableColumn id="132" xr3:uid="{00000000-0010-0000-0000-000084000000}" name="AQ01[AQ111comment]"/>
    <tableColumn id="133" xr3:uid="{00000000-0010-0000-0000-000085000000}" name="AQ02[AQ201]"/>
    <tableColumn id="134" xr3:uid="{00000000-0010-0000-0000-000086000000}" name="AQ02[AQ202]"/>
    <tableColumn id="135" xr3:uid="{00000000-0010-0000-0000-000087000000}" name="AQ02[AQ203]"/>
    <tableColumn id="136" xr3:uid="{00000000-0010-0000-0000-000088000000}" name="AQ02[AQ204]"/>
    <tableColumn id="137" xr3:uid="{00000000-0010-0000-0000-000089000000}" name="AQ02[AQ205]"/>
    <tableColumn id="138" xr3:uid="{00000000-0010-0000-0000-00008A000000}" name="AQ02[AQ206]"/>
    <tableColumn id="139" xr3:uid="{00000000-0010-0000-0000-00008B000000}" name="AQ02[AQ207]"/>
    <tableColumn id="140" xr3:uid="{00000000-0010-0000-0000-00008C000000}" name="AQ02[AQ208]"/>
    <tableColumn id="141" xr3:uid="{00000000-0010-0000-0000-00008D000000}" name="AQ02[AQ209]"/>
    <tableColumn id="142" xr3:uid="{00000000-0010-0000-0000-00008E000000}" name="AQ02[AQ209comment]"/>
    <tableColumn id="143" xr3:uid="{00000000-0010-0000-0000-00008F000000}" name="AQ03[AQ301]"/>
    <tableColumn id="144" xr3:uid="{00000000-0010-0000-0000-000090000000}" name="AQ03[AQ302]"/>
    <tableColumn id="145" xr3:uid="{00000000-0010-0000-0000-000091000000}" name="AQ03[AQ303]"/>
    <tableColumn id="146" xr3:uid="{00000000-0010-0000-0000-000092000000}" name="AQ04[AQ401]"/>
    <tableColumn id="147" xr3:uid="{00000000-0010-0000-0000-000093000000}" name="AQ04[AQ402]"/>
    <tableColumn id="148" xr3:uid="{00000000-0010-0000-0000-000094000000}" name="AQ04[AQ403]"/>
    <tableColumn id="149" xr3:uid="{00000000-0010-0000-0000-000095000000}" name="AQ04[AQ404]"/>
    <tableColumn id="150" xr3:uid="{00000000-0010-0000-0000-000096000000}" name="AQ04[AQ405]"/>
    <tableColumn id="151" xr3:uid="{00000000-0010-0000-0000-000097000000}" name="AQ04[AQ406]"/>
    <tableColumn id="152" xr3:uid="{00000000-0010-0000-0000-000098000000}" name="AQ04[AQ407]"/>
    <tableColumn id="153" xr3:uid="{00000000-0010-0000-0000-000099000000}" name="AQ05"/>
    <tableColumn id="154" xr3:uid="{00000000-0010-0000-0000-00009A000000}" name="AQ06"/>
    <tableColumn id="155" xr3:uid="{00000000-0010-0000-0000-00009B000000}" name="GQ02"/>
    <tableColumn id="156" xr3:uid="{00000000-0010-0000-0000-00009C000000}" name="GQ03"/>
    <tableColumn id="157" xr3:uid="{00000000-0010-0000-0000-00009D000000}" name="GQ04"/>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bl_DQ01" displayName="tbl_DQ01" ref="A2:J15">
  <autoFilter ref="A2:J15" xr:uid="{00000000-0009-0000-0100-000002000000}"/>
  <tableColumns count="10">
    <tableColumn id="1" xr3:uid="{00000000-0010-0000-0100-000001000000}" name="DQ01 - Welche Arten von FDM-Diensten werden an Ihrer Einrichtung angeboten?Es gibt Angebote zur ..."/>
    <tableColumn id="2" xr3:uid="{00000000-0010-0000-0100-000002000000}" name="Einführung in FDM" dataDxfId="22"/>
    <tableColumn id="3" xr3:uid="{00000000-0010-0000-0100-000003000000}" name="Organisation" dataDxfId="21"/>
    <tableColumn id="4" xr3:uid="{00000000-0010-0000-0100-000004000000}" name="Dokumentation"/>
    <tableColumn id="5" xr3:uid="{00000000-0010-0000-0100-000005000000}" name="Analyse und Visualisierung"/>
    <tableColumn id="6" xr3:uid="{00000000-0010-0000-0100-000006000000}" name="Kuratierung"/>
    <tableColumn id="7" xr3:uid="{00000000-0010-0000-0100-000007000000}" name="(Nach-)Nutzung" dataDxfId="20"/>
    <tableColumn id="8" xr3:uid="{00000000-0010-0000-0100-000008000000}" name="Archivierung"/>
    <tableColumn id="9" xr3:uid="{00000000-0010-0000-0100-000009000000}" name="Datenpublikation"/>
    <tableColumn id="10" xr3:uid="{00000000-0010-0000-0100-00000A000000}" name="Rechtsberatung"/>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bl_DQ02" displayName="tbl_DQ02" ref="A38:C42">
  <autoFilter ref="A38:C42" xr:uid="{00000000-0009-0000-0100-000003000000}"/>
  <tableColumns count="3">
    <tableColumn id="1" xr3:uid="{00000000-0010-0000-0200-000001000000}" name="DQ02 - Bieten externe Partner FDM-Dienstleistungen an Ihrer Hochschule an?"/>
    <tableColumn id="2" xr3:uid="{00000000-0010-0000-0200-000002000000}" name="Absolute Häufigkeit"/>
    <tableColumn id="3" xr3:uid="{00000000-0010-0000-0200-000003000000}" name="Relative Häufigkeit"/>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bl_DQ03" displayName="tbl_DQ03" ref="A61:C68">
  <autoFilter ref="A61:C68" xr:uid="{00000000-0009-0000-0100-000004000000}"/>
  <sortState ref="A62:C68">
    <sortCondition ref="B62:B68"/>
  </sortState>
  <tableColumns count="3">
    <tableColumn id="1" xr3:uid="{00000000-0010-0000-0300-000001000000}" name="DQ03 - Welche externen Partner gibt es bzw. wie sind diese organisiert? "/>
    <tableColumn id="2" xr3:uid="{00000000-0010-0000-0300-000002000000}" name="Absolute Häufigkeit"/>
    <tableColumn id="3" xr3:uid="{00000000-0010-0000-0300-000003000000}" name="Relative Häufigkeit"/>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bl_DQ05" displayName="tbl_DQ05" ref="A106:C116">
  <autoFilter ref="A106:C116" xr:uid="{00000000-0009-0000-0100-000005000000}"/>
  <sortState ref="A107:C116">
    <sortCondition ref="B107:B116"/>
  </sortState>
  <tableColumns count="3">
    <tableColumn id="1" xr3:uid="{00000000-0010-0000-0400-000001000000}" name="DQ05 - Welche Informationsmaterialien stehen den Forschenden und Mitarbeitenden zu den FDM-Diensten zur Verfügung? "/>
    <tableColumn id="2" xr3:uid="{00000000-0010-0000-0400-000002000000}" name="Absolute Häufigkeit"/>
    <tableColumn id="3" xr3:uid="{00000000-0010-0000-0400-000003000000}" name="Relative Häufigkeit"/>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elle18" displayName="Tabelle18" ref="A136:J144">
  <autoFilter ref="A136:J144" xr:uid="{00000000-0009-0000-0100-000006000000}"/>
  <tableColumns count="10">
    <tableColumn id="1" xr3:uid="{00000000-0010-0000-0500-000001000000}" name="Absolute Häufigkeiten Platzierung"/>
    <tableColumn id="2" xr3:uid="{00000000-0010-0000-0500-000002000000}" name="R1"/>
    <tableColumn id="3" xr3:uid="{00000000-0010-0000-0500-000003000000}" name="R2"/>
    <tableColumn id="4" xr3:uid="{00000000-0010-0000-0500-000004000000}" name="R3"/>
    <tableColumn id="5" xr3:uid="{00000000-0010-0000-0500-000005000000}" name="R4"/>
    <tableColumn id="6" xr3:uid="{00000000-0010-0000-0500-000006000000}" name="R5"/>
    <tableColumn id="7" xr3:uid="{00000000-0010-0000-0500-000007000000}" name="R6"/>
    <tableColumn id="8" xr3:uid="{00000000-0010-0000-0500-000008000000}" name="R7"/>
    <tableColumn id="9" xr3:uid="{00000000-0010-0000-0500-000009000000}" name="R8"/>
    <tableColumn id="10" xr3:uid="{00000000-0010-0000-0500-00000A000000}" name="nicht angegeben*"/>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elle29" displayName="Tabelle29" ref="A146:K154">
  <autoFilter ref="A146:K154" xr:uid="{00000000-0009-0000-0100-000007000000}"/>
  <sortState ref="A147:K154">
    <sortCondition descending="1" ref="J147:J154"/>
  </sortState>
  <tableColumns count="11">
    <tableColumn id="1" xr3:uid="{00000000-0010-0000-0600-000001000000}" name="Relative Häufigkeiten"/>
    <tableColumn id="2" xr3:uid="{00000000-0010-0000-0600-000002000000}" name="Rang 1" dataDxfId="19"/>
    <tableColumn id="3" xr3:uid="{00000000-0010-0000-0600-000003000000}" name="Rang 2" dataDxfId="18"/>
    <tableColumn id="4" xr3:uid="{00000000-0010-0000-0600-000004000000}" name="Rang 3" dataDxfId="17"/>
    <tableColumn id="5" xr3:uid="{00000000-0010-0000-0600-000005000000}" name="Rang 4" dataDxfId="16"/>
    <tableColumn id="6" xr3:uid="{00000000-0010-0000-0600-000006000000}" name="Rang 5" dataDxfId="15"/>
    <tableColumn id="7" xr3:uid="{00000000-0010-0000-0600-000007000000}" name="Rang 6" dataDxfId="14"/>
    <tableColumn id="8" xr3:uid="{00000000-0010-0000-0600-000008000000}" name="Rang 7" dataDxfId="13"/>
    <tableColumn id="9" xr3:uid="{00000000-0010-0000-0600-000009000000}" name="Rang 8" dataDxfId="12"/>
    <tableColumn id="10" xr3:uid="{00000000-0010-0000-0600-00000A000000}" name="nicht angegeben" dataDxfId="11"/>
    <tableColumn id="11" xr3:uid="{00000000-0010-0000-0600-00000B000000}" name="Summe" dataDxfId="10"/>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abelle30" displayName="Tabelle30" ref="A156:I164">
  <autoFilter ref="A156:I164" xr:uid="{00000000-0009-0000-0100-000008000000}"/>
  <tableColumns count="9">
    <tableColumn id="1" xr3:uid="{00000000-0010-0000-0700-000001000000}" name="Kumulierte relative Häufigkeiten"/>
    <tableColumn id="2" xr3:uid="{00000000-0010-0000-0700-000002000000}" name="Rang 1" dataDxfId="9"/>
    <tableColumn id="3" xr3:uid="{00000000-0010-0000-0700-000003000000}" name="Rang 2"/>
    <tableColumn id="4" xr3:uid="{00000000-0010-0000-0700-000004000000}" name="Rang 3"/>
    <tableColumn id="5" xr3:uid="{00000000-0010-0000-0700-000005000000}" name="Rang 4"/>
    <tableColumn id="6" xr3:uid="{00000000-0010-0000-0700-000006000000}" name="Rang 5"/>
    <tableColumn id="7" xr3:uid="{00000000-0010-0000-0700-000007000000}" name="Rang 6"/>
    <tableColumn id="8" xr3:uid="{00000000-0010-0000-0700-000008000000}" name="Rang 7"/>
    <tableColumn id="9" xr3:uid="{00000000-0010-0000-0700-000009000000}" name="Rang 8"/>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bl_EQ01" displayName="tbl_EQ01" ref="A2:C8">
  <autoFilter ref="A2:C8" xr:uid="{00000000-0009-0000-0100-000009000000}"/>
  <tableColumns count="3">
    <tableColumn id="1" xr3:uid="{00000000-0010-0000-0800-000001000000}" name="EQ01 - Seit wann werden an Ihrer Hochschule FDM-Dienste angeboten?"/>
    <tableColumn id="2" xr3:uid="{00000000-0010-0000-0800-000002000000}" name="Absolute Häufigkeit"/>
    <tableColumn id="3" xr3:uid="{00000000-0010-0000-0800-000003000000}" name="Relative Häufigkeit"/>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tbl_EQ02" displayName="tbl_EQ02" ref="A28:D41">
  <autoFilter ref="A28:D41" xr:uid="{00000000-0009-0000-0100-00000A000000}"/>
  <sortState ref="A29:C41">
    <sortCondition ref="B30:B41"/>
  </sortState>
  <tableColumns count="4">
    <tableColumn id="1" xr3:uid="{00000000-0010-0000-0900-000001000000}" name="EQ02 - Welche Einrichtung(en) innerhalb Ihrer Hochschule bieten FDM-Dienstleistungen an? "/>
    <tableColumn id="2" xr3:uid="{00000000-0010-0000-0900-000002000000}" name="Absolute Häufigkeit"/>
    <tableColumn id="3" xr3:uid="{00000000-0010-0000-0900-000003000000}" name="Relative Häufigkeit"/>
    <tableColumn id="4" xr3:uid="{00000000-0010-0000-0900-000004000000}" name="keine antwort "/>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bl_EQ03" displayName="tbl_EQ03" ref="A60:C70">
  <autoFilter ref="A60:C70" xr:uid="{00000000-0009-0000-0100-00000B000000}"/>
  <sortState ref="A61:C70">
    <sortCondition ref="B62:B70"/>
  </sortState>
  <tableColumns count="3">
    <tableColumn id="1" xr3:uid="{00000000-0010-0000-0A00-000001000000}" name="EQ03 - Wie werden FDM-Veranstaltungen an Ihrer Hochschule geplant? "/>
    <tableColumn id="2" xr3:uid="{00000000-0010-0000-0A00-000002000000}" name="Absolute Häufigkeit"/>
    <tableColumn id="3" xr3:uid="{00000000-0010-0000-0A00-000003000000}" name="Relative Häufigkeit"/>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bl_EQ04" displayName="tbl_EQ04" ref="A88:C99">
  <autoFilter ref="A88:C99" xr:uid="{00000000-0009-0000-0100-00000C000000}"/>
  <sortState ref="A89:C99">
    <sortCondition ref="B90:B99"/>
  </sortState>
  <tableColumns count="3">
    <tableColumn id="1" xr3:uid="{00000000-0010-0000-0B00-000001000000}" name="EQ04 - Welche Arten der Kooperationen zwischen den FDM-dienstanbietenden Einrichtungen innerhalb Ihrer Hochschule gibt es? "/>
    <tableColumn id="2" xr3:uid="{00000000-0010-0000-0B00-000002000000}" name="Absolute Häufigkeit"/>
    <tableColumn id="3" xr3:uid="{00000000-0010-0000-0B00-000003000000}" name="Relative Häufigkeit"/>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tbl_EQ06" displayName="tbl_EQ06" ref="A155:C165" totalsRowCount="1">
  <autoFilter ref="A155:C164" xr:uid="{00000000-0009-0000-0100-00000D000000}"/>
  <sortState ref="A156:C162">
    <sortCondition ref="B157:B162"/>
  </sortState>
  <tableColumns count="3">
    <tableColumn id="1" xr3:uid="{00000000-0010-0000-0C00-000001000000}" name="EQ06 - Welche externen Bestimmungen hatten einen Einfluss auf angebotene FDM-Dienstleistungen Ihrer Einrichtung? "/>
    <tableColumn id="2" xr3:uid="{00000000-0010-0000-0C00-000002000000}" name="Absolute Häufigkeit"/>
    <tableColumn id="3" xr3:uid="{00000000-0010-0000-0C00-000003000000}" name="Relative Häufigkeit"/>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D000000}" name="tbl_EQ07" displayName="tbl_EQ07" ref="A182:D190" totalsRowCount="1">
  <autoFilter ref="A182:D189" xr:uid="{00000000-0009-0000-0100-00000E000000}"/>
  <tableColumns count="4">
    <tableColumn id="1" xr3:uid="{00000000-0010-0000-0D00-000001000000}" name="EQ07 - Welchen Einfluss auf strategische Entscheidungen hat bzw. erwarten Sie von einer Richtlinie oder Policy Ihrer Institution? " totalsRowLabel="Mittelwert"/>
    <tableColumn id="2" xr3:uid="{00000000-0010-0000-0D00-000002000000}" name="Absolute Häufigkeit"/>
    <tableColumn id="3" xr3:uid="{00000000-0010-0000-0D00-000003000000}" name="Relative Häufigkeiten"/>
    <tableColumn id="4" xr3:uid="{00000000-0010-0000-0D00-000004000000}" name="Summe" totalsRowFunction="custom">
      <totalsRowFormula>SUM(D189)/SUM(B183:B187)</totalsRowFormula>
    </tableColumn>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E000000}" name="tbl_EQ08" displayName="tbl_EQ08" ref="A194:C201">
  <autoFilter ref="A194:C201" xr:uid="{00000000-0009-0000-0100-00000F000000}"/>
  <sortState ref="A195:C201">
    <sortCondition ref="B194:B201"/>
  </sortState>
  <tableColumns count="3">
    <tableColumn id="1" xr3:uid="{00000000-0010-0000-0E00-000001000000}" name="EQ08 - Gibt es an Ihrer Hochschule eine eigene, institutionelle Richtlinie oder Policy zum Forschungsdatenmanagement? "/>
    <tableColumn id="2" xr3:uid="{00000000-0010-0000-0E00-000002000000}" name="Absolute Häufigkeit"/>
    <tableColumn id="3" xr3:uid="{00000000-0010-0000-0E00-000003000000}" name="Relative Häufigkeiten"/>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F000000}" name="Tabelle31" displayName="Tabelle31" ref="A118:H125">
  <autoFilter ref="A118:H125" xr:uid="{00000000-0009-0000-0100-000010000000}"/>
  <tableColumns count="8">
    <tableColumn id="1" xr3:uid="{00000000-0010-0000-0F00-000001000000}" name="Absolute Häufigkeiten"/>
    <tableColumn id="2" xr3:uid="{00000000-0010-0000-0F00-000002000000}" name="R1" dataDxfId="8"/>
    <tableColumn id="3" xr3:uid="{00000000-0010-0000-0F00-000003000000}" name="R2" dataDxfId="7"/>
    <tableColumn id="4" xr3:uid="{00000000-0010-0000-0F00-000004000000}" name="R3" dataDxfId="6"/>
    <tableColumn id="5" xr3:uid="{00000000-0010-0000-0F00-000005000000}" name="R4" dataDxfId="5"/>
    <tableColumn id="6" xr3:uid="{00000000-0010-0000-0F00-000006000000}" name="R5" dataDxfId="4"/>
    <tableColumn id="7" xr3:uid="{00000000-0010-0000-0F00-000007000000}" name="R6" dataDxfId="3"/>
    <tableColumn id="8" xr3:uid="{00000000-0010-0000-0F00-000008000000}" name="nicht angegeben"/>
  </tableColumns>
  <tableStyleInfo name="TableStyleMedium2"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10000000}" name="tbl_BQ01" displayName="tbl_BQ01" ref="A2:C7">
  <autoFilter ref="A2:C7" xr:uid="{00000000-0009-0000-0100-000011000000}"/>
  <sortState ref="A3:C7">
    <sortCondition ref="B4:B7"/>
  </sortState>
  <tableColumns count="3">
    <tableColumn id="1" xr3:uid="{00000000-0010-0000-1000-000001000000}" name="BQ01 - Werden FDM-Angebote Ihrer Hochschule evaluiert? "/>
    <tableColumn id="2" xr3:uid="{00000000-0010-0000-1000-000002000000}" name="Absolute Häufigkeit"/>
    <tableColumn id="3" xr3:uid="{00000000-0010-0000-1000-000003000000}" name="Relative Häufigkeiten"/>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11000000}" name="tbl_BQ02" displayName="tbl_BQ02" ref="A26:C32">
  <autoFilter ref="A26:C32" xr:uid="{00000000-0009-0000-0100-000012000000}"/>
  <sortState ref="A27:C32">
    <sortCondition ref="B28:B32"/>
  </sortState>
  <tableColumns count="3">
    <tableColumn id="1" xr3:uid="{00000000-0010-0000-1100-000001000000}" name="BQ02 - Wann werden FDM-Angebote evaluiert? "/>
    <tableColumn id="2" xr3:uid="{00000000-0010-0000-1100-000002000000}" name="Absolute Häufigkeit"/>
    <tableColumn id="3" xr3:uid="{00000000-0010-0000-1100-000003000000}" name="Relative Häufigkeiten"/>
  </tableColumns>
  <tableStyleInfo name="TableStyleMedium2"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12000000}" name="tbl_BQ04" displayName="tbl_BQ04" ref="A82:C93">
  <autoFilter ref="A82:C93" xr:uid="{00000000-0009-0000-0100-000013000000}"/>
  <sortState ref="A83:C92">
    <sortCondition ref="B84:B92"/>
  </sortState>
  <tableColumns count="3">
    <tableColumn id="1" xr3:uid="{00000000-0010-0000-1200-000001000000}" name="BQ04 - Wie werden die FDM-Dienstleistungen Ihrer Hochschule bewertet?"/>
    <tableColumn id="2" xr3:uid="{00000000-0010-0000-1200-000002000000}" name="Absolute Häufigkeit"/>
    <tableColumn id="3" xr3:uid="{00000000-0010-0000-1200-000003000000}" name="Relative Häufigkeit"/>
  </tableColumns>
  <tableStyleInfo name="TableStyleMedium2"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13000000}" name="tbl_BQ05" displayName="tbl_BQ05" ref="A112:C121">
  <autoFilter ref="A112:C121" xr:uid="{00000000-0009-0000-0100-000014000000}"/>
  <sortState ref="A113:C121">
    <sortCondition ref="B114:B121"/>
  </sortState>
  <tableColumns count="3">
    <tableColumn id="1" xr3:uid="{00000000-0010-0000-1300-000001000000}" name="BQ05 - Wie werden Angehörige der dienstleistenden Einrichtung(en) professionell für das Forschungsdatenmanagement geschult? "/>
    <tableColumn id="2" xr3:uid="{00000000-0010-0000-1300-000002000000}" name="Absolute Häufigkeit"/>
    <tableColumn id="3" xr3:uid="{00000000-0010-0000-1300-000003000000}" name="Relative Häufigkeit"/>
  </tableColumns>
  <tableStyleInfo name="TableStyleMedium2"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14000000}" name="tbl_BQ03" displayName="tbl_BQ03" ref="A51:C63">
  <autoFilter ref="A51:C63" xr:uid="{00000000-0009-0000-0100-000015000000}"/>
  <sortState ref="A52:C63">
    <sortCondition ref="B53:B63"/>
  </sortState>
  <tableColumns count="3">
    <tableColumn id="1" xr3:uid="{00000000-0010-0000-1400-000001000000}" name="BQ03 - Durch wen werden die FDM-Angebote evaluiert? "/>
    <tableColumn id="2" xr3:uid="{00000000-0010-0000-1400-000002000000}" name="Absolute Häufigkeit"/>
    <tableColumn id="3" xr3:uid="{00000000-0010-0000-1400-000003000000}" name="Relative Häufigkeit" dataDxfId="2"/>
  </tableColumns>
  <tableStyleInfo name="TableStyleMedium2"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15000000}" name="tbl_AQ01" displayName="tbl_AQ01" ref="A2:C16">
  <autoFilter ref="A2:C16" xr:uid="{00000000-0009-0000-0100-000016000000}"/>
  <sortState ref="A3:C15">
    <sortCondition ref="B2:B15"/>
  </sortState>
  <tableColumns count="3">
    <tableColumn id="1" xr3:uid="{00000000-0010-0000-1500-000001000000}" name="AQ01 - Für wen sind die angebotenen FDM-Dienste verfügbar? "/>
    <tableColumn id="2" xr3:uid="{00000000-0010-0000-1500-000002000000}" name="Absolute Häufigkeit"/>
    <tableColumn id="3" xr3:uid="{00000000-0010-0000-1500-000003000000}" name="Relative Häufigkeit"/>
  </tableColumns>
  <tableStyleInfo name="TableStyleMedium2"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16000000}" name="tbl_AQ02" displayName="tbl_AQ02" ref="A35:C47">
  <autoFilter ref="A35:C47" xr:uid="{00000000-0009-0000-0100-000017000000}"/>
  <sortState ref="A36:C46">
    <sortCondition ref="B35:B46"/>
  </sortState>
  <tableColumns count="3">
    <tableColumn id="1" xr3:uid="{00000000-0010-0000-1600-000001000000}" name="AQ02 - Wie werden die FDM-Dienste beworben und kommuniziert? "/>
    <tableColumn id="2" xr3:uid="{00000000-0010-0000-1600-000002000000}" name="Absolute Häufigkeit"/>
    <tableColumn id="3" xr3:uid="{00000000-0010-0000-1600-000003000000}" name="Relative Häufigkeit"/>
  </tableColumns>
  <tableStyleInfo name="TableStyleMedium2"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17000000}" name="tbl_AQ03" displayName="tbl_AQ03" ref="A68:E75">
  <autoFilter ref="A68:E75" xr:uid="{00000000-0009-0000-0100-000018000000}"/>
  <tableColumns count="5">
    <tableColumn id="1" xr3:uid="{00000000-0010-0000-1700-000001000000}" name="AQ03 - Welche Möglichkeiten der Kommunikation zwischen Nutzenden und Mitarbeitenden der Einrichtungen werden hauptsächlich genutzt?"/>
    <tableColumn id="2" xr3:uid="{00000000-0010-0000-1700-000002000000}" name="Absolute Häufigkeit"/>
    <tableColumn id="3" xr3:uid="{00000000-0010-0000-1700-000003000000}" name="Anfragen für neue FDM-Dienste"/>
    <tableColumn id="4" xr3:uid="{00000000-0010-0000-1700-000004000000}" name="Absolute Häufigkeit2"/>
    <tableColumn id="5" xr3:uid="{00000000-0010-0000-1700-000005000000}" name="Änderungswünsche bestehender Dienste"/>
  </tableColumns>
  <tableStyleInfo name="TableStyleMedium2"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18000000}" name="tbl_AQ04" displayName="tbl_AQ04" ref="A95:C103">
  <autoFilter ref="A95:C103" xr:uid="{00000000-0009-0000-0100-000019000000}"/>
  <sortState ref="A96:C103">
    <sortCondition ref="B95:B103"/>
  </sortState>
  <tableColumns count="3">
    <tableColumn id="1" xr3:uid="{00000000-0010-0000-1800-000001000000}" name="AQ04 - Werden Anfragen zu FDM-Diensten systematisch erfasst und bearbeitet? "/>
    <tableColumn id="2" xr3:uid="{00000000-0010-0000-1800-000002000000}" name="Absolute Häufigkeit"/>
    <tableColumn id="3" xr3:uid="{00000000-0010-0000-1800-000003000000}" name="Relative Häufigkeit"/>
  </tableColumns>
  <tableStyleInfo name="TableStyleMedium2"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19000000}" name="tbl_AQ05" displayName="tbl_AQ05" ref="A123:D131">
  <autoFilter ref="A123:D131" xr:uid="{00000000-0009-0000-0100-00001A000000}"/>
  <tableColumns count="4">
    <tableColumn id="1" xr3:uid="{00000000-0010-0000-1900-000001000000}" name="AQ05 - Wie hoch schätzen Sie den Einfluss der Anfragen auf die Gestaltung der FDM-Dienste?" dataDxfId="1"/>
    <tableColumn id="2" xr3:uid="{00000000-0010-0000-1900-000002000000}" name="Absolute Häufigkeit"/>
    <tableColumn id="3" xr3:uid="{00000000-0010-0000-1900-000003000000}" name="Relative Häufigkeiten"/>
    <tableColumn id="4" xr3:uid="{00000000-0010-0000-1900-000004000000}" name="Summe"/>
  </tableColumns>
  <tableStyleInfo name="TableStyleMedium2"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1A000000}" name="tbl_AQ06" displayName="tbl_AQ06" ref="A136:D144">
  <autoFilter ref="A136:D144" xr:uid="{00000000-0009-0000-0100-00001B000000}"/>
  <tableColumns count="4">
    <tableColumn id="1" xr3:uid="{00000000-0010-0000-1A00-000001000000}" name="AQ06 - Wie hoch schätzen Sie den Einfluss der Anfragen auf die strategische Ausrichtung des Forschungsdatenmanagements? "/>
    <tableColumn id="2" xr3:uid="{00000000-0010-0000-1A00-000002000000}" name="Absolute Häufigkeit"/>
    <tableColumn id="3" xr3:uid="{00000000-0010-0000-1A00-000003000000}" name="Relative Häufigkeit"/>
    <tableColumn id="4" xr3:uid="{00000000-0010-0000-1A00-000004000000}" name="Summe"/>
  </tableColumns>
  <tableStyleInfo name="TableStyleMedium2"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1B000000}" name="Tabelle28" displayName="Tabelle28" ref="A149:I158">
  <autoFilter ref="A149:I158" xr:uid="{00000000-0009-0000-0100-00001C000000}"/>
  <tableColumns count="9">
    <tableColumn id="1" xr3:uid="{00000000-0010-0000-1B00-000001000000}" name="Skalenauswertung - AQ05, AQ06, EQ07"/>
    <tableColumn id="2" xr3:uid="{00000000-0010-0000-1B00-000002000000}" name="kein"/>
    <tableColumn id="3" xr3:uid="{00000000-0010-0000-1B00-000003000000}" name="wenig"/>
    <tableColumn id="4" xr3:uid="{00000000-0010-0000-1B00-000004000000}" name="ausreichend"/>
    <tableColumn id="5" xr3:uid="{00000000-0010-0000-1B00-000005000000}" name="stark"/>
    <tableColumn id="6" xr3:uid="{00000000-0010-0000-1B00-000006000000}" name="sehr stark"/>
    <tableColumn id="7" xr3:uid="{00000000-0010-0000-1B00-000007000000}" name="Keine Antwort"/>
    <tableColumn id="8" xr3:uid="{00000000-0010-0000-1B00-000008000000}" name="Gesamt"/>
    <tableColumn id="9" xr3:uid="{00000000-0010-0000-1B00-000009000000}" name="Mittelwert"/>
  </tableColumns>
  <tableStyleInfo name="TableStyleMedium2"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1C000000}" name="tbl_GQ01" displayName="tbl_GQ01" ref="A3:C14">
  <autoFilter ref="A3:C14" xr:uid="{00000000-0009-0000-0100-00001D000000}"/>
  <sortState ref="A4:C13">
    <sortCondition ref="B3:B13"/>
  </sortState>
  <tableColumns count="3">
    <tableColumn id="1" xr3:uid="{00000000-0010-0000-1C00-000001000000}" name="GQ01 -  In welcher Einrichtung an der Hochschule sind Sie beschäftigt? " dataDxfId="0"/>
    <tableColumn id="2" xr3:uid="{00000000-0010-0000-1C00-000002000000}" name="Absolute Häufigkeit"/>
    <tableColumn id="3" xr3:uid="{00000000-0010-0000-1C00-000003000000}" name="Relative Häufigkeit"/>
  </tableColumns>
  <tableStyleInfo name="TableStyleMedium2"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1D000000}" name="tbl_GQ02" displayName="tbl_GQ02" ref="A36:C40">
  <autoFilter ref="A36:C40" xr:uid="{00000000-0009-0000-0100-00001E000000}"/>
  <tableColumns count="3">
    <tableColumn id="1" xr3:uid="{00000000-0010-0000-1D00-000001000000}" name="GQ02 - In welchem Land sind Sie beschäftigt? "/>
    <tableColumn id="2" xr3:uid="{00000000-0010-0000-1D00-000002000000}" name="Absolute Häufigkeit"/>
    <tableColumn id="3" xr3:uid="{00000000-0010-0000-1D00-000003000000}" name="Relative Häufigkeit"/>
  </tableColumns>
  <tableStyleInfo name="TableStyleMedium2"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1E000000}" name="tbl_GQ03" displayName="tbl_GQ03" ref="A60:C78">
  <autoFilter ref="A60:C78" xr:uid="{00000000-0009-0000-0100-00001F000000}"/>
  <tableColumns count="3">
    <tableColumn id="1" xr3:uid="{00000000-0010-0000-1E00-000001000000}" name="GQ03 - In welchem Bundesland befindet sich die Hochschule, an der Sie beschäftigt sind?"/>
    <tableColumn id="2" xr3:uid="{00000000-0010-0000-1E00-000002000000}" name="Absolute Häufigkeit"/>
    <tableColumn id="3" xr3:uid="{00000000-0010-0000-1E00-000003000000}" name="Relative Häufigkeit"/>
  </tableColumns>
  <tableStyleInfo name="TableStyleMedium2"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1F000000}" name="Tabelle32" displayName="Tabelle32" ref="A3:F11">
  <autoFilter ref="A3:F11" xr:uid="{00000000-0009-0000-0100-000020000000}"/>
  <tableColumns count="6">
    <tableColumn id="1" xr3:uid="{00000000-0010-0000-1F00-000001000000}" name="Dienstleistende Einrichtung"/>
    <tableColumn id="2" xr3:uid="{00000000-0010-0000-1F00-000002000000}" name="&lt;1"/>
    <tableColumn id="3" xr3:uid="{00000000-0010-0000-1F00-000003000000}" name="1 bis 5"/>
    <tableColumn id="4" xr3:uid="{00000000-0010-0000-1F00-000004000000}" name="6 bis 10 "/>
    <tableColumn id="5" xr3:uid="{00000000-0010-0000-1F00-000005000000}" name="&gt;10"/>
    <tableColumn id="6" xr3:uid="{00000000-0010-0000-1F00-000006000000}" name="keine Angabe"/>
  </tableColumns>
  <tableStyleInfo name="TableStyleMedium2"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20000000}" name="Tabelle33" displayName="Tabelle33" ref="A35:F41">
  <autoFilter ref="A35:F41" xr:uid="{00000000-0009-0000-0100-000021000000}"/>
  <tableColumns count="6">
    <tableColumn id="1" xr3:uid="{00000000-0010-0000-2000-000001000000}" name="Status der inst. Richtlinie"/>
    <tableColumn id="2" xr3:uid="{00000000-0010-0000-2000-000002000000}" name="&lt;1"/>
    <tableColumn id="3" xr3:uid="{00000000-0010-0000-2000-000003000000}" name="1 bis 5"/>
    <tableColumn id="4" xr3:uid="{00000000-0010-0000-2000-000004000000}" name="6 bis 10"/>
    <tableColumn id="5" xr3:uid="{00000000-0010-0000-2000-000005000000}" name="&gt;10 "/>
    <tableColumn id="6" xr3:uid="{00000000-0010-0000-2000-000006000000}" name="keine Angabe"/>
  </tableColumns>
  <tableStyleInfo name="TableStyleMedium2"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21000000}" name="Tabelle34" displayName="Tabelle34" ref="A64:F70">
  <autoFilter ref="A64:F70" xr:uid="{00000000-0009-0000-0100-000022000000}"/>
  <tableColumns count="6">
    <tableColumn id="1" xr3:uid="{00000000-0010-0000-2100-000001000000}" name="Art der Koorperation "/>
    <tableColumn id="2" xr3:uid="{00000000-0010-0000-2100-000002000000}" name="&lt;1"/>
    <tableColumn id="3" xr3:uid="{00000000-0010-0000-2100-000003000000}" name="1 bis 5"/>
    <tableColumn id="4" xr3:uid="{00000000-0010-0000-2100-000004000000}" name="6 bis 10"/>
    <tableColumn id="5" xr3:uid="{00000000-0010-0000-2100-000005000000}" name="&gt;10"/>
    <tableColumn id="6" xr3:uid="{00000000-0010-0000-2100-000006000000}" name="keine Angabe"/>
  </tableColumns>
  <tableStyleInfo name="TableStyleMedium2"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M141" personId="{3795A070-5F0B-0CF8-5AB8-ED494D19195F}" id="{00760053-00F5-4B50-9AE6-00EA00B300EA}" done="0">
    <text xml:space="preserve">Hier wäre spannend zu sehen, was jeweils ein Teilnehmer zusammen angekreuzt hat. Also was wird zusammen genannt?
</text>
  </threadedComment>
  <threadedComment ref="A195" personId="{5A69FA47-475B-2656-4F6A-834A1D730792}" id="{0013009F-00CB-4DBE-A299-00B900DF00FB}" done="0">
    <text xml:space="preserve">To Do, aus Wortliste
</text>
  </threadedComment>
</ThreadedComments>
</file>

<file path=xl/threadedComments/threadedComment2.xml><?xml version="1.0" encoding="utf-8"?>
<ThreadedComments xmlns="http://schemas.microsoft.com/office/spreadsheetml/2018/threadedcomments" xmlns:x="http://schemas.openxmlformats.org/spreadsheetml/2006/main">
  <threadedComment ref="E64" personId="{5A69FA47-475B-2656-4F6A-834A1D730792}" id="{00B80054-0056-4C45-A967-0048005D00C8}" done="0">
    <text xml:space="preserve">FDM-Verantwortliche sind nach DQ06 häufig von fehlender Zeit und unzureichenden Kenntnissen geplagt
</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12" Type="http://schemas.microsoft.com/office/2017/10/relationships/threadedComment" Target="../threadedComments/threadedComment1.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_rels/sheet4.xml.rels><?xml version="1.0" encoding="UTF-8" standalone="yes"?>
<Relationships xmlns="http://schemas.openxmlformats.org/package/2006/relationships"><Relationship Id="rId8" Type="http://schemas.openxmlformats.org/officeDocument/2006/relationships/table" Target="../tables/table14.xml"/><Relationship Id="rId3" Type="http://schemas.openxmlformats.org/officeDocument/2006/relationships/table" Target="../tables/table9.xml"/><Relationship Id="rId7" Type="http://schemas.openxmlformats.org/officeDocument/2006/relationships/table" Target="../tables/table13.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table" Target="../tables/table12.xml"/><Relationship Id="rId11" Type="http://schemas.microsoft.com/office/2017/10/relationships/threadedComment" Target="../threadedComments/threadedComment2.xml"/><Relationship Id="rId5" Type="http://schemas.openxmlformats.org/officeDocument/2006/relationships/table" Target="../tables/table11.xml"/><Relationship Id="rId10" Type="http://schemas.openxmlformats.org/officeDocument/2006/relationships/table" Target="../tables/table16.xml"/><Relationship Id="rId4" Type="http://schemas.openxmlformats.org/officeDocument/2006/relationships/table" Target="../tables/table10.xml"/><Relationship Id="rId9" Type="http://schemas.openxmlformats.org/officeDocument/2006/relationships/table" Target="../tables/table15.xml"/></Relationships>
</file>

<file path=xl/worksheets/_rels/sheet5.xml.rels><?xml version="1.0" encoding="UTF-8" standalone="yes"?>
<Relationships xmlns="http://schemas.openxmlformats.org/package/2006/relationships"><Relationship Id="rId3" Type="http://schemas.openxmlformats.org/officeDocument/2006/relationships/table" Target="../tables/table18.xml"/><Relationship Id="rId2" Type="http://schemas.openxmlformats.org/officeDocument/2006/relationships/table" Target="../tables/table17.xml"/><Relationship Id="rId1" Type="http://schemas.openxmlformats.org/officeDocument/2006/relationships/drawing" Target="../drawings/drawing3.xml"/><Relationship Id="rId6" Type="http://schemas.openxmlformats.org/officeDocument/2006/relationships/table" Target="../tables/table21.xml"/><Relationship Id="rId5" Type="http://schemas.openxmlformats.org/officeDocument/2006/relationships/table" Target="../tables/table20.xml"/><Relationship Id="rId4" Type="http://schemas.openxmlformats.org/officeDocument/2006/relationships/table" Target="../tables/table19.xml"/></Relationships>
</file>

<file path=xl/worksheets/_rels/sheet6.xml.rels><?xml version="1.0" encoding="UTF-8" standalone="yes"?>
<Relationships xmlns="http://schemas.openxmlformats.org/package/2006/relationships"><Relationship Id="rId8" Type="http://schemas.openxmlformats.org/officeDocument/2006/relationships/table" Target="../tables/table28.xml"/><Relationship Id="rId3" Type="http://schemas.openxmlformats.org/officeDocument/2006/relationships/table" Target="../tables/table23.xml"/><Relationship Id="rId7" Type="http://schemas.openxmlformats.org/officeDocument/2006/relationships/table" Target="../tables/table27.xml"/><Relationship Id="rId2" Type="http://schemas.openxmlformats.org/officeDocument/2006/relationships/table" Target="../tables/table22.xml"/><Relationship Id="rId1" Type="http://schemas.openxmlformats.org/officeDocument/2006/relationships/drawing" Target="../drawings/drawing4.xml"/><Relationship Id="rId6" Type="http://schemas.openxmlformats.org/officeDocument/2006/relationships/table" Target="../tables/table26.xml"/><Relationship Id="rId5" Type="http://schemas.openxmlformats.org/officeDocument/2006/relationships/table" Target="../tables/table25.xml"/><Relationship Id="rId4" Type="http://schemas.openxmlformats.org/officeDocument/2006/relationships/table" Target="../tables/table24.xml"/></Relationships>
</file>

<file path=xl/worksheets/_rels/sheet7.xml.rels><?xml version="1.0" encoding="UTF-8" standalone="yes"?>
<Relationships xmlns="http://schemas.openxmlformats.org/package/2006/relationships"><Relationship Id="rId3" Type="http://schemas.openxmlformats.org/officeDocument/2006/relationships/table" Target="../tables/table30.xml"/><Relationship Id="rId2" Type="http://schemas.openxmlformats.org/officeDocument/2006/relationships/table" Target="../tables/table29.xml"/><Relationship Id="rId1" Type="http://schemas.openxmlformats.org/officeDocument/2006/relationships/drawing" Target="../drawings/drawing5.xml"/><Relationship Id="rId4" Type="http://schemas.openxmlformats.org/officeDocument/2006/relationships/table" Target="../tables/table31.xml"/></Relationships>
</file>

<file path=xl/worksheets/_rels/sheet8.xml.rels><?xml version="1.0" encoding="UTF-8" standalone="yes"?>
<Relationships xmlns="http://schemas.openxmlformats.org/package/2006/relationships"><Relationship Id="rId3" Type="http://schemas.openxmlformats.org/officeDocument/2006/relationships/table" Target="../tables/table32.xml"/><Relationship Id="rId2" Type="http://schemas.openxmlformats.org/officeDocument/2006/relationships/drawing" Target="../drawings/drawing6.xml"/><Relationship Id="rId1" Type="http://schemas.openxmlformats.org/officeDocument/2006/relationships/printerSettings" Target="../printerSettings/printerSettings4.bin"/><Relationship Id="rId5" Type="http://schemas.openxmlformats.org/officeDocument/2006/relationships/table" Target="../tables/table34.xml"/><Relationship Id="rId4" Type="http://schemas.openxmlformats.org/officeDocument/2006/relationships/table" Target="../tables/table3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66"/>
  <sheetViews>
    <sheetView zoomScale="33" workbookViewId="0">
      <selection activeCell="G21" sqref="G21"/>
    </sheetView>
  </sheetViews>
  <sheetFormatPr baseColWidth="10" defaultRowHeight="14.5"/>
  <cols>
    <col min="1" max="1" width="14.1796875" style="2" customWidth="1"/>
    <col min="2" max="2" width="15.81640625" customWidth="1"/>
    <col min="3" max="3" width="20.54296875" customWidth="1"/>
    <col min="4" max="4" width="26.90625" customWidth="1"/>
    <col min="5" max="5" width="31" bestFit="1" customWidth="1"/>
    <col min="6" max="9" width="24.90625" customWidth="1"/>
    <col min="10" max="11" width="25" customWidth="1"/>
    <col min="12" max="16" width="24.90625" customWidth="1"/>
  </cols>
  <sheetData>
    <row r="1" spans="1:16">
      <c r="A1" s="72" t="s">
        <v>780</v>
      </c>
      <c r="B1" s="73" t="s">
        <v>0</v>
      </c>
      <c r="C1" s="73" t="s">
        <v>1</v>
      </c>
      <c r="D1" s="73"/>
      <c r="E1" s="74" t="s">
        <v>2</v>
      </c>
      <c r="F1" s="123" t="s">
        <v>3</v>
      </c>
      <c r="G1" s="124"/>
      <c r="H1" s="124"/>
      <c r="I1" s="124"/>
      <c r="J1" s="124"/>
      <c r="K1" s="124"/>
      <c r="L1" s="124"/>
      <c r="M1" s="124"/>
      <c r="N1" s="124"/>
      <c r="O1" s="124"/>
      <c r="P1" s="125"/>
    </row>
    <row r="2" spans="1:16" ht="43.5">
      <c r="A2" s="126" t="s">
        <v>781</v>
      </c>
      <c r="B2" s="59" t="s">
        <v>4</v>
      </c>
      <c r="C2" s="115" t="s">
        <v>5</v>
      </c>
      <c r="D2" s="115"/>
      <c r="E2" s="63" t="s">
        <v>6</v>
      </c>
      <c r="F2" s="48" t="s">
        <v>577</v>
      </c>
      <c r="G2" s="48" t="s">
        <v>578</v>
      </c>
      <c r="H2" s="48" t="s">
        <v>676</v>
      </c>
      <c r="I2" s="48" t="s">
        <v>579</v>
      </c>
      <c r="J2" s="48" t="s">
        <v>677</v>
      </c>
      <c r="K2" s="48" t="s">
        <v>580</v>
      </c>
      <c r="L2" s="48" t="s">
        <v>581</v>
      </c>
      <c r="M2" s="49"/>
      <c r="N2" s="49"/>
      <c r="O2" s="50"/>
      <c r="P2" s="51"/>
    </row>
    <row r="3" spans="1:16" ht="58">
      <c r="A3" s="121"/>
      <c r="B3" s="59" t="s">
        <v>7</v>
      </c>
      <c r="C3" s="115" t="s">
        <v>8</v>
      </c>
      <c r="D3" s="115"/>
      <c r="E3" s="63" t="s">
        <v>9</v>
      </c>
      <c r="F3" s="48" t="s">
        <v>547</v>
      </c>
      <c r="G3" s="48" t="s">
        <v>548</v>
      </c>
      <c r="H3" s="48" t="s">
        <v>549</v>
      </c>
      <c r="I3" s="48" t="s">
        <v>550</v>
      </c>
      <c r="J3" s="48" t="s">
        <v>551</v>
      </c>
      <c r="K3" s="48" t="s">
        <v>552</v>
      </c>
      <c r="L3" s="48" t="s">
        <v>553</v>
      </c>
      <c r="M3" s="48" t="s">
        <v>554</v>
      </c>
      <c r="N3" s="48" t="s">
        <v>555</v>
      </c>
      <c r="O3" s="50"/>
      <c r="P3" s="51"/>
    </row>
    <row r="4" spans="1:16">
      <c r="A4" s="121"/>
      <c r="B4" s="59" t="s">
        <v>10</v>
      </c>
      <c r="C4" s="115" t="s">
        <v>11</v>
      </c>
      <c r="D4" s="115"/>
      <c r="E4" s="63" t="s">
        <v>776</v>
      </c>
      <c r="F4" s="48" t="s">
        <v>136</v>
      </c>
      <c r="G4" s="48" t="s">
        <v>137</v>
      </c>
      <c r="H4" s="48"/>
      <c r="I4" s="48"/>
      <c r="J4" s="48"/>
      <c r="K4" s="49"/>
      <c r="L4" s="49"/>
      <c r="M4" s="49"/>
      <c r="N4" s="49"/>
      <c r="O4" s="50"/>
      <c r="P4" s="51"/>
    </row>
    <row r="5" spans="1:16" ht="29">
      <c r="A5" s="121"/>
      <c r="B5" s="59" t="s">
        <v>12</v>
      </c>
      <c r="C5" s="115" t="s">
        <v>13</v>
      </c>
      <c r="D5" s="115"/>
      <c r="E5" s="63" t="s">
        <v>14</v>
      </c>
      <c r="F5" s="48" t="s">
        <v>556</v>
      </c>
      <c r="G5" s="48" t="s">
        <v>557</v>
      </c>
      <c r="H5" s="48" t="s">
        <v>558</v>
      </c>
      <c r="I5" s="48" t="s">
        <v>559</v>
      </c>
      <c r="J5" s="48" t="s">
        <v>560</v>
      </c>
      <c r="K5" s="48" t="s">
        <v>561</v>
      </c>
      <c r="L5" s="49"/>
      <c r="M5" s="49"/>
      <c r="N5" s="49"/>
      <c r="O5" s="50"/>
      <c r="P5" s="51"/>
    </row>
    <row r="6" spans="1:16">
      <c r="A6" s="121"/>
      <c r="B6" s="58" t="s">
        <v>15</v>
      </c>
      <c r="C6" s="115" t="s">
        <v>16</v>
      </c>
      <c r="D6" s="115"/>
      <c r="E6" s="63" t="s">
        <v>17</v>
      </c>
      <c r="F6" s="48" t="s">
        <v>562</v>
      </c>
      <c r="G6" s="48"/>
      <c r="H6" s="48"/>
      <c r="I6" s="48"/>
      <c r="J6" s="48"/>
      <c r="K6" s="49"/>
      <c r="L6" s="49"/>
      <c r="M6" s="49"/>
      <c r="N6" s="49"/>
      <c r="O6" s="50"/>
      <c r="P6" s="51"/>
    </row>
    <row r="7" spans="1:16" ht="29">
      <c r="A7" s="121"/>
      <c r="B7" s="59" t="s">
        <v>18</v>
      </c>
      <c r="C7" s="115" t="s">
        <v>19</v>
      </c>
      <c r="D7" s="115"/>
      <c r="E7" s="63" t="s">
        <v>6</v>
      </c>
      <c r="F7" s="48" t="s">
        <v>582</v>
      </c>
      <c r="G7" s="48" t="s">
        <v>583</v>
      </c>
      <c r="H7" s="48" t="s">
        <v>584</v>
      </c>
      <c r="I7" s="48" t="s">
        <v>585</v>
      </c>
      <c r="J7" s="48" t="s">
        <v>586</v>
      </c>
      <c r="K7" s="48" t="s">
        <v>587</v>
      </c>
      <c r="L7" s="48" t="s">
        <v>588</v>
      </c>
      <c r="M7" s="49"/>
      <c r="N7" s="49"/>
      <c r="O7" s="50"/>
      <c r="P7" s="51"/>
    </row>
    <row r="8" spans="1:16" ht="58">
      <c r="A8" s="121"/>
      <c r="B8" s="59" t="s">
        <v>20</v>
      </c>
      <c r="C8" s="115" t="s">
        <v>21</v>
      </c>
      <c r="D8" s="115"/>
      <c r="E8" s="63" t="s">
        <v>589</v>
      </c>
      <c r="F8" s="48" t="s">
        <v>598</v>
      </c>
      <c r="G8" s="48" t="s">
        <v>599</v>
      </c>
      <c r="H8" s="48" t="s">
        <v>600</v>
      </c>
      <c r="I8" s="48" t="s">
        <v>601</v>
      </c>
      <c r="J8" s="48" t="s">
        <v>602</v>
      </c>
      <c r="K8" s="48" t="s">
        <v>603</v>
      </c>
      <c r="L8" s="48" t="s">
        <v>604</v>
      </c>
      <c r="M8" s="52" t="s">
        <v>605</v>
      </c>
      <c r="N8" s="49"/>
      <c r="O8" s="50"/>
      <c r="P8" s="51"/>
    </row>
    <row r="9" spans="1:16">
      <c r="A9" s="127"/>
      <c r="B9" s="46" t="s">
        <v>22</v>
      </c>
      <c r="C9" s="116" t="s">
        <v>23</v>
      </c>
      <c r="D9" s="116"/>
      <c r="E9" s="64" t="s">
        <v>17</v>
      </c>
      <c r="F9" s="68" t="s">
        <v>562</v>
      </c>
      <c r="G9" s="69"/>
      <c r="H9" s="69"/>
      <c r="I9" s="69"/>
      <c r="J9" s="69"/>
      <c r="K9" s="69"/>
      <c r="L9" s="70"/>
      <c r="M9" s="70"/>
      <c r="N9" s="70"/>
      <c r="O9" s="11"/>
      <c r="P9" s="71"/>
    </row>
    <row r="10" spans="1:16">
      <c r="A10" s="120" t="s">
        <v>782</v>
      </c>
      <c r="B10" s="60" t="s">
        <v>24</v>
      </c>
      <c r="C10" s="117" t="s">
        <v>25</v>
      </c>
      <c r="D10" s="117"/>
      <c r="E10" s="65" t="s">
        <v>776</v>
      </c>
      <c r="F10" s="48" t="s">
        <v>606</v>
      </c>
      <c r="G10" s="48" t="s">
        <v>608</v>
      </c>
      <c r="H10" s="48" t="s">
        <v>607</v>
      </c>
      <c r="I10" s="48" t="s">
        <v>609</v>
      </c>
      <c r="J10" s="48"/>
      <c r="K10" s="48"/>
      <c r="L10" s="49"/>
      <c r="M10" s="49"/>
      <c r="N10" s="49"/>
      <c r="O10" s="50"/>
      <c r="P10" s="51"/>
    </row>
    <row r="11" spans="1:16" ht="43.5">
      <c r="A11" s="121"/>
      <c r="B11" s="59" t="s">
        <v>26</v>
      </c>
      <c r="C11" s="115" t="s">
        <v>27</v>
      </c>
      <c r="D11" s="115"/>
      <c r="E11" s="63" t="s">
        <v>6</v>
      </c>
      <c r="F11" s="48" t="s">
        <v>610</v>
      </c>
      <c r="G11" s="48" t="s">
        <v>611</v>
      </c>
      <c r="H11" s="48" t="s">
        <v>612</v>
      </c>
      <c r="I11" s="48" t="s">
        <v>613</v>
      </c>
      <c r="J11" s="48" t="s">
        <v>614</v>
      </c>
      <c r="K11" s="48" t="s">
        <v>615</v>
      </c>
      <c r="L11" s="48" t="s">
        <v>616</v>
      </c>
      <c r="M11" s="48" t="s">
        <v>617</v>
      </c>
      <c r="N11" s="49"/>
      <c r="O11" s="50"/>
      <c r="P11" s="51"/>
    </row>
    <row r="12" spans="1:16" ht="58">
      <c r="A12" s="121"/>
      <c r="B12" s="59" t="s">
        <v>28</v>
      </c>
      <c r="C12" s="115" t="s">
        <v>29</v>
      </c>
      <c r="D12" s="115"/>
      <c r="E12" s="63" t="s">
        <v>6</v>
      </c>
      <c r="F12" s="48" t="s">
        <v>629</v>
      </c>
      <c r="G12" s="48" t="s">
        <v>630</v>
      </c>
      <c r="H12" s="48" t="s">
        <v>631</v>
      </c>
      <c r="I12" s="48" t="s">
        <v>632</v>
      </c>
      <c r="J12" s="48" t="s">
        <v>633</v>
      </c>
      <c r="K12" s="48"/>
      <c r="L12" s="49"/>
      <c r="M12" s="49"/>
      <c r="N12" s="49"/>
      <c r="O12" s="50"/>
      <c r="P12" s="51"/>
    </row>
    <row r="13" spans="1:16" ht="58">
      <c r="A13" s="121"/>
      <c r="B13" s="59" t="s">
        <v>30</v>
      </c>
      <c r="C13" s="115" t="s">
        <v>31</v>
      </c>
      <c r="D13" s="115"/>
      <c r="E13" s="63" t="s">
        <v>6</v>
      </c>
      <c r="F13" s="48" t="s">
        <v>634</v>
      </c>
      <c r="G13" s="48" t="s">
        <v>635</v>
      </c>
      <c r="H13" s="48" t="s">
        <v>636</v>
      </c>
      <c r="I13" s="48" t="s">
        <v>637</v>
      </c>
      <c r="J13" s="48" t="s">
        <v>638</v>
      </c>
      <c r="K13" s="48" t="s">
        <v>639</v>
      </c>
      <c r="L13" s="49"/>
      <c r="M13" s="49"/>
      <c r="N13" s="49"/>
      <c r="O13" s="50"/>
      <c r="P13" s="51"/>
    </row>
    <row r="14" spans="1:16" ht="43.5">
      <c r="A14" s="121"/>
      <c r="B14" s="59" t="s">
        <v>32</v>
      </c>
      <c r="C14" s="115" t="s">
        <v>33</v>
      </c>
      <c r="D14" s="115"/>
      <c r="E14" s="63" t="s">
        <v>775</v>
      </c>
      <c r="F14" s="48" t="s">
        <v>646</v>
      </c>
      <c r="G14" s="48" t="s">
        <v>647</v>
      </c>
      <c r="H14" s="48" t="s">
        <v>648</v>
      </c>
      <c r="I14" s="48" t="s">
        <v>649</v>
      </c>
      <c r="J14" s="48" t="s">
        <v>650</v>
      </c>
      <c r="K14" s="48" t="s">
        <v>651</v>
      </c>
      <c r="L14" s="48" t="s">
        <v>652</v>
      </c>
      <c r="M14" s="49"/>
      <c r="N14" s="49"/>
      <c r="O14" s="50"/>
      <c r="P14" s="51"/>
    </row>
    <row r="15" spans="1:16" ht="58">
      <c r="A15" s="121"/>
      <c r="B15" s="59" t="s">
        <v>34</v>
      </c>
      <c r="C15" s="115" t="s">
        <v>35</v>
      </c>
      <c r="D15" s="115"/>
      <c r="E15" s="63" t="s">
        <v>6</v>
      </c>
      <c r="F15" s="48" t="s">
        <v>657</v>
      </c>
      <c r="G15" s="48" t="s">
        <v>658</v>
      </c>
      <c r="H15" s="48" t="s">
        <v>665</v>
      </c>
      <c r="I15" s="48" t="s">
        <v>666</v>
      </c>
      <c r="J15" s="48"/>
      <c r="K15" s="48"/>
      <c r="L15" s="49"/>
      <c r="M15" s="49"/>
      <c r="N15" s="49"/>
      <c r="O15" s="50"/>
      <c r="P15" s="51"/>
    </row>
    <row r="16" spans="1:16">
      <c r="A16" s="121"/>
      <c r="B16" s="59" t="s">
        <v>36</v>
      </c>
      <c r="C16" s="115" t="s">
        <v>37</v>
      </c>
      <c r="D16" s="115"/>
      <c r="E16" s="63" t="s">
        <v>777</v>
      </c>
      <c r="F16" s="48" t="s">
        <v>659</v>
      </c>
      <c r="G16" s="48">
        <v>2</v>
      </c>
      <c r="H16" s="48">
        <v>3</v>
      </c>
      <c r="I16" s="48">
        <v>4</v>
      </c>
      <c r="J16" s="48" t="s">
        <v>660</v>
      </c>
      <c r="K16" s="48"/>
      <c r="L16" s="49"/>
      <c r="M16" s="49"/>
      <c r="N16" s="49"/>
      <c r="O16" s="50"/>
      <c r="P16" s="51"/>
    </row>
    <row r="17" spans="1:16" ht="43.5">
      <c r="A17" s="127"/>
      <c r="B17" s="47" t="s">
        <v>38</v>
      </c>
      <c r="C17" s="118" t="s">
        <v>39</v>
      </c>
      <c r="D17" s="118"/>
      <c r="E17" s="66" t="s">
        <v>776</v>
      </c>
      <c r="F17" s="68" t="s">
        <v>661</v>
      </c>
      <c r="G17" s="69" t="s">
        <v>662</v>
      </c>
      <c r="H17" s="69" t="s">
        <v>663</v>
      </c>
      <c r="I17" s="69" t="s">
        <v>664</v>
      </c>
      <c r="J17" s="69" t="s">
        <v>667</v>
      </c>
      <c r="K17" s="69"/>
      <c r="L17" s="70"/>
      <c r="M17" s="70"/>
      <c r="N17" s="70"/>
      <c r="O17" s="11"/>
      <c r="P17" s="71"/>
    </row>
    <row r="18" spans="1:16" ht="29">
      <c r="A18" s="120" t="s">
        <v>783</v>
      </c>
      <c r="B18" s="61" t="s">
        <v>40</v>
      </c>
      <c r="C18" s="119" t="s">
        <v>41</v>
      </c>
      <c r="D18" s="119"/>
      <c r="E18" s="63" t="s">
        <v>776</v>
      </c>
      <c r="F18" s="48" t="s">
        <v>668</v>
      </c>
      <c r="G18" s="48" t="s">
        <v>673</v>
      </c>
      <c r="H18" s="48" t="s">
        <v>674</v>
      </c>
      <c r="I18" s="48" t="s">
        <v>675</v>
      </c>
      <c r="J18" s="48"/>
      <c r="K18" s="48"/>
      <c r="L18" s="49"/>
      <c r="M18" s="49"/>
      <c r="N18" s="49"/>
      <c r="O18" s="50"/>
      <c r="P18" s="51"/>
    </row>
    <row r="19" spans="1:16" ht="43.5">
      <c r="A19" s="121"/>
      <c r="B19" s="59" t="s">
        <v>42</v>
      </c>
      <c r="C19" s="115" t="s">
        <v>43</v>
      </c>
      <c r="D19" s="115"/>
      <c r="E19" s="63" t="s">
        <v>776</v>
      </c>
      <c r="F19" s="48" t="s">
        <v>668</v>
      </c>
      <c r="G19" s="48" t="s">
        <v>670</v>
      </c>
      <c r="H19" s="48" t="s">
        <v>671</v>
      </c>
      <c r="I19" s="48" t="s">
        <v>672</v>
      </c>
      <c r="J19" s="48" t="s">
        <v>669</v>
      </c>
      <c r="K19" s="48"/>
      <c r="L19" s="49"/>
      <c r="M19" s="49"/>
      <c r="N19" s="49"/>
      <c r="O19" s="50"/>
      <c r="P19" s="51"/>
    </row>
    <row r="20" spans="1:16" ht="43.5">
      <c r="A20" s="121"/>
      <c r="B20" s="59" t="s">
        <v>44</v>
      </c>
      <c r="C20" s="115" t="s">
        <v>45</v>
      </c>
      <c r="D20" s="115"/>
      <c r="E20" s="63" t="s">
        <v>14</v>
      </c>
      <c r="F20" s="48" t="s">
        <v>694</v>
      </c>
      <c r="G20" s="48" t="s">
        <v>695</v>
      </c>
      <c r="H20" s="48" t="s">
        <v>696</v>
      </c>
      <c r="I20" s="48" t="s">
        <v>697</v>
      </c>
      <c r="J20" s="48" t="s">
        <v>698</v>
      </c>
      <c r="K20" s="48" t="s">
        <v>699</v>
      </c>
      <c r="L20" s="48" t="s">
        <v>700</v>
      </c>
      <c r="M20" s="48" t="s">
        <v>701</v>
      </c>
      <c r="N20" s="49"/>
      <c r="O20" s="50"/>
      <c r="P20" s="51"/>
    </row>
    <row r="21" spans="1:16" ht="72.5">
      <c r="A21" s="121"/>
      <c r="B21" s="59" t="s">
        <v>46</v>
      </c>
      <c r="C21" s="115" t="s">
        <v>47</v>
      </c>
      <c r="D21" s="115"/>
      <c r="E21" s="63" t="s">
        <v>6</v>
      </c>
      <c r="F21" s="48" t="s">
        <v>709</v>
      </c>
      <c r="G21" s="48" t="s">
        <v>710</v>
      </c>
      <c r="H21" s="48" t="s">
        <v>711</v>
      </c>
      <c r="I21" s="48" t="s">
        <v>712</v>
      </c>
      <c r="J21" s="48" t="s">
        <v>713</v>
      </c>
      <c r="K21" s="48" t="s">
        <v>714</v>
      </c>
      <c r="L21" s="48" t="s">
        <v>715</v>
      </c>
      <c r="M21" s="49"/>
      <c r="N21" s="49"/>
      <c r="O21" s="50"/>
      <c r="P21" s="51"/>
    </row>
    <row r="22" spans="1:16" ht="29">
      <c r="A22" s="127"/>
      <c r="B22" s="46" t="s">
        <v>48</v>
      </c>
      <c r="C22" s="116" t="s">
        <v>49</v>
      </c>
      <c r="D22" s="116"/>
      <c r="E22" s="64" t="s">
        <v>6</v>
      </c>
      <c r="F22" s="68" t="s">
        <v>722</v>
      </c>
      <c r="G22" s="69" t="s">
        <v>723</v>
      </c>
      <c r="H22" s="69" t="s">
        <v>724</v>
      </c>
      <c r="I22" s="69" t="s">
        <v>725</v>
      </c>
      <c r="J22" s="69" t="s">
        <v>726</v>
      </c>
      <c r="K22" s="69" t="s">
        <v>727</v>
      </c>
      <c r="L22" s="70"/>
      <c r="M22" s="70"/>
      <c r="N22" s="70"/>
      <c r="O22" s="11"/>
      <c r="P22" s="71"/>
    </row>
    <row r="23" spans="1:16" ht="72.5">
      <c r="A23" s="120" t="s">
        <v>784</v>
      </c>
      <c r="B23" s="61" t="s">
        <v>50</v>
      </c>
      <c r="C23" s="119" t="s">
        <v>51</v>
      </c>
      <c r="D23" s="119"/>
      <c r="E23" s="63" t="s">
        <v>14</v>
      </c>
      <c r="F23" s="48" t="s">
        <v>778</v>
      </c>
      <c r="G23" s="48" t="s">
        <v>728</v>
      </c>
      <c r="H23" s="48" t="s">
        <v>729</v>
      </c>
      <c r="I23" s="48" t="s">
        <v>730</v>
      </c>
      <c r="J23" s="48" t="s">
        <v>731</v>
      </c>
      <c r="K23" s="48" t="s">
        <v>732</v>
      </c>
      <c r="L23" s="48" t="s">
        <v>733</v>
      </c>
      <c r="M23" s="48" t="s">
        <v>734</v>
      </c>
      <c r="N23" s="48" t="s">
        <v>735</v>
      </c>
      <c r="O23" s="48" t="s">
        <v>736</v>
      </c>
      <c r="P23" s="53" t="s">
        <v>737</v>
      </c>
    </row>
    <row r="24" spans="1:16" ht="43.5">
      <c r="A24" s="121"/>
      <c r="B24" s="59" t="s">
        <v>52</v>
      </c>
      <c r="C24" s="115" t="s">
        <v>53</v>
      </c>
      <c r="D24" s="115"/>
      <c r="E24" s="63" t="s">
        <v>14</v>
      </c>
      <c r="F24" s="48" t="s">
        <v>738</v>
      </c>
      <c r="G24" s="48" t="s">
        <v>739</v>
      </c>
      <c r="H24" s="48" t="s">
        <v>740</v>
      </c>
      <c r="I24" s="48" t="s">
        <v>741</v>
      </c>
      <c r="J24" s="48" t="s">
        <v>742</v>
      </c>
      <c r="K24" s="48" t="s">
        <v>743</v>
      </c>
      <c r="L24" s="48" t="s">
        <v>744</v>
      </c>
      <c r="M24" s="48" t="s">
        <v>745</v>
      </c>
      <c r="N24" s="48" t="s">
        <v>746</v>
      </c>
      <c r="O24" s="50"/>
      <c r="P24" s="51"/>
    </row>
    <row r="25" spans="1:16" ht="43.5">
      <c r="A25" s="121"/>
      <c r="B25" s="59" t="s">
        <v>54</v>
      </c>
      <c r="C25" s="115" t="s">
        <v>55</v>
      </c>
      <c r="D25" s="115"/>
      <c r="E25" s="63" t="s">
        <v>779</v>
      </c>
      <c r="F25" s="48" t="s">
        <v>747</v>
      </c>
      <c r="G25" s="48" t="s">
        <v>748</v>
      </c>
      <c r="H25" s="48" t="s">
        <v>749</v>
      </c>
      <c r="I25" s="54" t="s">
        <v>668</v>
      </c>
      <c r="J25" s="48" t="s">
        <v>750</v>
      </c>
      <c r="K25" s="48" t="s">
        <v>751</v>
      </c>
      <c r="L25" s="52" t="s">
        <v>752</v>
      </c>
      <c r="M25" s="52" t="s">
        <v>753</v>
      </c>
      <c r="N25" s="49" t="s">
        <v>754</v>
      </c>
      <c r="O25" s="50"/>
      <c r="P25" s="51"/>
    </row>
    <row r="26" spans="1:16" ht="43.5">
      <c r="A26" s="121"/>
      <c r="B26" s="59" t="s">
        <v>56</v>
      </c>
      <c r="C26" s="115" t="s">
        <v>57</v>
      </c>
      <c r="D26" s="115"/>
      <c r="E26" s="63" t="s">
        <v>6</v>
      </c>
      <c r="F26" s="48" t="s">
        <v>765</v>
      </c>
      <c r="G26" s="48" t="s">
        <v>766</v>
      </c>
      <c r="H26" s="48" t="s">
        <v>767</v>
      </c>
      <c r="I26" s="48" t="s">
        <v>768</v>
      </c>
      <c r="J26" s="48" t="s">
        <v>769</v>
      </c>
      <c r="K26" s="48" t="s">
        <v>770</v>
      </c>
      <c r="L26" s="48" t="s">
        <v>771</v>
      </c>
      <c r="M26" s="49"/>
      <c r="N26" s="49"/>
      <c r="O26" s="50"/>
      <c r="P26" s="51"/>
    </row>
    <row r="27" spans="1:16">
      <c r="A27" s="121"/>
      <c r="B27" s="59" t="s">
        <v>58</v>
      </c>
      <c r="C27" s="115" t="s">
        <v>59</v>
      </c>
      <c r="D27" s="115"/>
      <c r="E27" s="63" t="s">
        <v>777</v>
      </c>
      <c r="F27" s="48" t="s">
        <v>659</v>
      </c>
      <c r="G27" s="48">
        <v>2</v>
      </c>
      <c r="H27" s="48">
        <v>3</v>
      </c>
      <c r="I27" s="48">
        <v>4</v>
      </c>
      <c r="J27" s="48" t="s">
        <v>660</v>
      </c>
      <c r="K27" s="48"/>
      <c r="L27" s="49"/>
      <c r="M27" s="49"/>
      <c r="N27" s="49"/>
      <c r="O27" s="50"/>
      <c r="P27" s="51"/>
    </row>
    <row r="28" spans="1:16">
      <c r="A28" s="127"/>
      <c r="B28" s="46" t="s">
        <v>60</v>
      </c>
      <c r="C28" s="116" t="s">
        <v>61</v>
      </c>
      <c r="D28" s="116"/>
      <c r="E28" s="64" t="s">
        <v>777</v>
      </c>
      <c r="F28" s="68" t="s">
        <v>659</v>
      </c>
      <c r="G28" s="69">
        <v>2</v>
      </c>
      <c r="H28" s="69">
        <v>3</v>
      </c>
      <c r="I28" s="69">
        <v>4</v>
      </c>
      <c r="J28" s="69" t="s">
        <v>660</v>
      </c>
      <c r="K28" s="69"/>
      <c r="L28" s="70"/>
      <c r="M28" s="70"/>
      <c r="N28" s="70"/>
      <c r="O28" s="11"/>
      <c r="P28" s="71"/>
    </row>
    <row r="29" spans="1:16">
      <c r="A29" s="120" t="s">
        <v>785</v>
      </c>
      <c r="B29" s="59" t="s">
        <v>62</v>
      </c>
      <c r="C29" s="119" t="s">
        <v>63</v>
      </c>
      <c r="D29" s="119"/>
      <c r="E29" s="63" t="s">
        <v>776</v>
      </c>
      <c r="F29" s="48" t="s">
        <v>668</v>
      </c>
      <c r="G29" s="48" t="s">
        <v>772</v>
      </c>
      <c r="H29" s="48" t="s">
        <v>773</v>
      </c>
      <c r="I29" s="48" t="s">
        <v>774</v>
      </c>
      <c r="J29" s="48"/>
      <c r="K29" s="48"/>
      <c r="L29" s="49"/>
      <c r="M29" s="49"/>
      <c r="N29" s="49"/>
      <c r="O29" s="50"/>
      <c r="P29" s="51"/>
    </row>
    <row r="30" spans="1:16">
      <c r="A30" s="121"/>
      <c r="B30" s="59" t="s">
        <v>64</v>
      </c>
      <c r="C30" s="115" t="s">
        <v>65</v>
      </c>
      <c r="D30" s="115"/>
      <c r="E30" s="63" t="s">
        <v>776</v>
      </c>
      <c r="F30" s="48" t="s">
        <v>668</v>
      </c>
      <c r="G30" s="48" t="s">
        <v>562</v>
      </c>
      <c r="H30" s="48"/>
      <c r="I30" s="48"/>
      <c r="J30" s="48"/>
      <c r="K30" s="48"/>
      <c r="L30" s="49"/>
      <c r="M30" s="49"/>
      <c r="N30" s="49"/>
      <c r="O30" s="50"/>
      <c r="P30" s="51"/>
    </row>
    <row r="31" spans="1:16" ht="15" thickBot="1">
      <c r="A31" s="122"/>
      <c r="B31" s="62" t="s">
        <v>66</v>
      </c>
      <c r="C31" s="128" t="s">
        <v>67</v>
      </c>
      <c r="D31" s="128"/>
      <c r="E31" s="67" t="s">
        <v>17</v>
      </c>
      <c r="F31" s="55" t="s">
        <v>562</v>
      </c>
      <c r="G31" s="55"/>
      <c r="H31" s="55"/>
      <c r="I31" s="55"/>
      <c r="J31" s="55"/>
      <c r="K31" s="55"/>
      <c r="L31" s="56"/>
      <c r="M31" s="56"/>
      <c r="N31" s="56"/>
      <c r="O31" s="8"/>
      <c r="P31" s="57"/>
    </row>
    <row r="32" spans="1:16">
      <c r="B32" s="1"/>
      <c r="C32" s="1"/>
      <c r="D32" s="1"/>
      <c r="E32" s="1"/>
      <c r="F32" s="1"/>
      <c r="G32" s="1"/>
      <c r="H32" s="1"/>
      <c r="I32" s="1"/>
      <c r="J32" s="1"/>
      <c r="K32" s="1"/>
    </row>
    <row r="33" spans="2:11">
      <c r="B33" s="43"/>
      <c r="C33" s="44"/>
      <c r="D33" s="44"/>
      <c r="E33" s="44"/>
      <c r="F33" s="44"/>
      <c r="G33" s="44"/>
      <c r="H33" s="44"/>
      <c r="I33" s="44"/>
      <c r="J33" s="44"/>
      <c r="K33" s="1"/>
    </row>
    <row r="34" spans="2:11">
      <c r="B34" s="44"/>
      <c r="C34" s="44"/>
      <c r="D34" s="44"/>
      <c r="E34" s="44"/>
      <c r="F34" s="44"/>
      <c r="G34" s="44"/>
      <c r="H34" s="44"/>
      <c r="I34" s="44"/>
      <c r="J34" s="44"/>
      <c r="K34" s="1"/>
    </row>
    <row r="35" spans="2:11">
      <c r="B35" s="45"/>
      <c r="C35" s="45"/>
      <c r="D35" s="45"/>
      <c r="E35" s="44"/>
      <c r="F35" s="44"/>
      <c r="G35" s="44"/>
      <c r="H35" s="44"/>
      <c r="I35" s="44"/>
      <c r="J35" s="44"/>
      <c r="K35" s="1"/>
    </row>
    <row r="36" spans="2:11">
      <c r="B36" s="44"/>
      <c r="C36" s="44"/>
      <c r="D36" s="44"/>
      <c r="E36" s="44"/>
      <c r="F36" s="44"/>
      <c r="G36" s="44"/>
      <c r="H36" s="44"/>
      <c r="I36" s="44"/>
      <c r="J36" s="44"/>
      <c r="K36" s="1"/>
    </row>
    <row r="37" spans="2:11">
      <c r="B37" s="44"/>
      <c r="C37" s="44"/>
      <c r="D37" s="44"/>
      <c r="E37" s="44"/>
      <c r="F37" s="44"/>
      <c r="G37" s="44"/>
      <c r="H37" s="44"/>
      <c r="I37" s="44"/>
      <c r="J37" s="44"/>
      <c r="K37" s="1"/>
    </row>
    <row r="38" spans="2:11">
      <c r="B38" s="44"/>
      <c r="C38" s="44"/>
      <c r="D38" s="44"/>
      <c r="E38" s="44"/>
      <c r="F38" s="44"/>
      <c r="G38" s="44"/>
      <c r="H38" s="44"/>
      <c r="I38" s="44"/>
      <c r="J38" s="44"/>
      <c r="K38" s="1"/>
    </row>
    <row r="39" spans="2:11">
      <c r="B39" s="44"/>
      <c r="C39" s="44"/>
      <c r="D39" s="44"/>
      <c r="E39" s="44"/>
      <c r="F39" s="44"/>
      <c r="G39" s="44"/>
      <c r="H39" s="44"/>
      <c r="I39" s="44"/>
      <c r="J39" s="44"/>
      <c r="K39" s="1"/>
    </row>
    <row r="40" spans="2:11">
      <c r="B40" s="44"/>
      <c r="C40" s="44"/>
      <c r="D40" s="44"/>
      <c r="E40" s="44"/>
      <c r="F40" s="44"/>
      <c r="G40" s="44"/>
      <c r="H40" s="44"/>
      <c r="I40" s="44"/>
      <c r="J40" s="44"/>
      <c r="K40" s="1"/>
    </row>
    <row r="41" spans="2:11">
      <c r="B41" s="44"/>
      <c r="C41" s="44"/>
      <c r="D41" s="44"/>
      <c r="E41" s="44"/>
      <c r="F41" s="44"/>
      <c r="G41" s="44"/>
      <c r="H41" s="44"/>
      <c r="I41" s="44"/>
      <c r="J41" s="44"/>
      <c r="K41" s="1"/>
    </row>
    <row r="42" spans="2:11">
      <c r="B42" s="44"/>
      <c r="C42" s="44"/>
      <c r="D42" s="44"/>
      <c r="E42" s="44"/>
      <c r="F42" s="44"/>
      <c r="G42" s="44"/>
      <c r="H42" s="44"/>
      <c r="I42" s="44"/>
      <c r="J42" s="44"/>
      <c r="K42" s="1"/>
    </row>
    <row r="43" spans="2:11">
      <c r="B43" s="1"/>
      <c r="C43" s="1"/>
      <c r="D43" s="1"/>
      <c r="E43" s="1"/>
      <c r="F43" s="1"/>
      <c r="G43" s="1"/>
      <c r="H43" s="1"/>
      <c r="I43" s="1"/>
      <c r="J43" s="1"/>
      <c r="K43" s="1"/>
    </row>
    <row r="44" spans="2:11">
      <c r="B44" s="1"/>
      <c r="C44" s="1"/>
      <c r="D44" s="1"/>
      <c r="E44" s="1"/>
      <c r="F44" s="1"/>
      <c r="G44" s="1"/>
      <c r="H44" s="1"/>
      <c r="I44" s="1"/>
      <c r="J44" s="1"/>
      <c r="K44" s="1"/>
    </row>
    <row r="45" spans="2:11">
      <c r="B45" s="1"/>
      <c r="C45" s="1"/>
      <c r="D45" s="1"/>
      <c r="E45" s="1"/>
      <c r="F45" s="1"/>
      <c r="G45" s="1"/>
      <c r="H45" s="1"/>
      <c r="I45" s="1"/>
      <c r="J45" s="1"/>
      <c r="K45" s="1"/>
    </row>
    <row r="46" spans="2:11">
      <c r="B46" s="1"/>
      <c r="C46" s="1"/>
      <c r="D46" s="1"/>
      <c r="E46" s="1"/>
      <c r="F46" s="1"/>
      <c r="G46" s="1"/>
      <c r="H46" s="1"/>
      <c r="I46" s="1"/>
      <c r="J46" s="1"/>
      <c r="K46" s="1"/>
    </row>
    <row r="47" spans="2:11">
      <c r="B47" s="1"/>
      <c r="C47" s="1"/>
      <c r="D47" s="1"/>
      <c r="E47" s="1"/>
      <c r="F47" s="1"/>
      <c r="G47" s="1"/>
      <c r="H47" s="1"/>
      <c r="I47" s="1"/>
      <c r="J47" s="1"/>
      <c r="K47" s="1"/>
    </row>
    <row r="48" spans="2:11">
      <c r="B48" s="1"/>
      <c r="C48" s="1"/>
      <c r="D48" s="1"/>
      <c r="E48" s="1"/>
      <c r="F48" s="1"/>
      <c r="G48" s="1"/>
      <c r="H48" s="1"/>
      <c r="I48" s="1"/>
      <c r="J48" s="1"/>
      <c r="K48" s="1"/>
    </row>
    <row r="49" spans="2:11">
      <c r="B49" s="1"/>
      <c r="C49" s="1"/>
      <c r="D49" s="1"/>
      <c r="E49" s="1"/>
      <c r="F49" s="1"/>
      <c r="G49" s="1"/>
      <c r="H49" s="1"/>
      <c r="I49" s="1"/>
      <c r="J49" s="1"/>
      <c r="K49" s="1"/>
    </row>
    <row r="50" spans="2:11">
      <c r="B50" s="1"/>
      <c r="C50" s="1"/>
      <c r="D50" s="1"/>
      <c r="E50" s="1"/>
      <c r="F50" s="1"/>
      <c r="G50" s="1"/>
      <c r="H50" s="1"/>
      <c r="I50" s="1"/>
      <c r="J50" s="1"/>
      <c r="K50" s="1"/>
    </row>
    <row r="51" spans="2:11">
      <c r="B51" s="1"/>
      <c r="C51" s="1"/>
      <c r="D51" s="1"/>
      <c r="E51" s="1"/>
      <c r="F51" s="1"/>
      <c r="G51" s="1"/>
      <c r="H51" s="1"/>
      <c r="I51" s="1"/>
      <c r="J51" s="1"/>
      <c r="K51" s="1"/>
    </row>
    <row r="52" spans="2:11">
      <c r="B52" s="1"/>
      <c r="C52" s="1"/>
      <c r="D52" s="1"/>
      <c r="E52" s="1"/>
      <c r="F52" s="1"/>
      <c r="G52" s="1"/>
      <c r="H52" s="1"/>
      <c r="I52" s="1"/>
      <c r="J52" s="1"/>
      <c r="K52" s="1"/>
    </row>
    <row r="53" spans="2:11">
      <c r="B53" s="1"/>
      <c r="C53" s="1"/>
      <c r="D53" s="1"/>
      <c r="E53" s="1"/>
      <c r="F53" s="1"/>
      <c r="G53" s="1"/>
      <c r="H53" s="1"/>
      <c r="I53" s="1"/>
      <c r="J53" s="1"/>
      <c r="K53" s="1"/>
    </row>
    <row r="54" spans="2:11">
      <c r="B54" s="1"/>
      <c r="C54" s="1"/>
      <c r="D54" s="1"/>
      <c r="E54" s="1"/>
      <c r="F54" s="1"/>
      <c r="G54" s="1"/>
      <c r="H54" s="1"/>
      <c r="I54" s="1"/>
      <c r="J54" s="1"/>
      <c r="K54" s="1"/>
    </row>
    <row r="55" spans="2:11">
      <c r="B55" s="1"/>
      <c r="C55" s="1"/>
      <c r="D55" s="1"/>
      <c r="E55" s="1"/>
      <c r="F55" s="1"/>
      <c r="G55" s="1"/>
      <c r="H55" s="1"/>
      <c r="I55" s="1"/>
      <c r="J55" s="1"/>
      <c r="K55" s="1"/>
    </row>
    <row r="56" spans="2:11">
      <c r="B56" s="1"/>
      <c r="C56" s="1"/>
      <c r="D56" s="1"/>
      <c r="E56" s="1"/>
      <c r="F56" s="1"/>
      <c r="G56" s="1"/>
      <c r="H56" s="1"/>
      <c r="I56" s="1"/>
      <c r="J56" s="1"/>
      <c r="K56" s="1"/>
    </row>
    <row r="57" spans="2:11">
      <c r="B57" s="1"/>
      <c r="C57" s="1"/>
      <c r="D57" s="1"/>
      <c r="E57" s="1"/>
      <c r="F57" s="1"/>
      <c r="G57" s="1"/>
      <c r="H57" s="1"/>
      <c r="I57" s="1"/>
      <c r="J57" s="1"/>
      <c r="K57" s="1"/>
    </row>
    <row r="58" spans="2:11">
      <c r="B58" s="1"/>
      <c r="C58" s="1"/>
      <c r="D58" s="1"/>
      <c r="E58" s="1"/>
      <c r="F58" s="1"/>
      <c r="G58" s="1"/>
      <c r="H58" s="1"/>
      <c r="I58" s="1"/>
      <c r="J58" s="1"/>
      <c r="K58" s="1"/>
    </row>
    <row r="59" spans="2:11">
      <c r="B59" s="1"/>
      <c r="C59" s="1"/>
      <c r="D59" s="1"/>
      <c r="E59" s="1"/>
      <c r="F59" s="1"/>
      <c r="G59" s="1"/>
      <c r="H59" s="1"/>
      <c r="I59" s="1"/>
      <c r="J59" s="1"/>
      <c r="K59" s="1"/>
    </row>
    <row r="60" spans="2:11">
      <c r="B60" s="1"/>
      <c r="C60" s="1"/>
      <c r="D60" s="1"/>
      <c r="E60" s="1"/>
      <c r="F60" s="1"/>
      <c r="G60" s="1"/>
      <c r="H60" s="1"/>
      <c r="I60" s="1"/>
      <c r="J60" s="1"/>
      <c r="K60" s="1"/>
    </row>
    <row r="61" spans="2:11">
      <c r="B61" s="1"/>
      <c r="C61" s="1"/>
      <c r="D61" s="1"/>
      <c r="E61" s="1"/>
      <c r="F61" s="1"/>
      <c r="G61" s="1"/>
      <c r="H61" s="1"/>
      <c r="I61" s="1"/>
      <c r="J61" s="1"/>
      <c r="K61" s="1"/>
    </row>
    <row r="62" spans="2:11">
      <c r="B62" s="1"/>
      <c r="C62" s="1"/>
      <c r="D62" s="1"/>
      <c r="E62" s="1"/>
      <c r="F62" s="1"/>
      <c r="G62" s="1"/>
      <c r="H62" s="1"/>
      <c r="I62" s="1"/>
      <c r="J62" s="1"/>
      <c r="K62" s="1"/>
    </row>
    <row r="63" spans="2:11">
      <c r="B63" s="1"/>
      <c r="C63" s="1"/>
      <c r="D63" s="1"/>
      <c r="E63" s="1"/>
      <c r="F63" s="1"/>
      <c r="G63" s="1"/>
      <c r="H63" s="1"/>
      <c r="I63" s="1"/>
      <c r="J63" s="1"/>
      <c r="K63" s="1"/>
    </row>
    <row r="64" spans="2:11">
      <c r="B64" s="1"/>
      <c r="C64" s="1"/>
      <c r="D64" s="1"/>
      <c r="E64" s="1"/>
      <c r="F64" s="1"/>
      <c r="G64" s="1"/>
      <c r="H64" s="1"/>
      <c r="I64" s="1"/>
      <c r="J64" s="1"/>
      <c r="K64" s="1"/>
    </row>
    <row r="65" spans="2:11">
      <c r="B65" s="1"/>
      <c r="C65" s="1"/>
      <c r="D65" s="1"/>
      <c r="E65" s="1"/>
      <c r="F65" s="1"/>
      <c r="G65" s="1"/>
      <c r="H65" s="1"/>
      <c r="I65" s="1"/>
      <c r="J65" s="1"/>
      <c r="K65" s="1"/>
    </row>
    <row r="66" spans="2:11">
      <c r="B66" s="1"/>
      <c r="C66" s="1"/>
      <c r="D66" s="1"/>
      <c r="E66" s="1"/>
      <c r="F66" s="1"/>
      <c r="G66" s="1"/>
      <c r="H66" s="1"/>
      <c r="I66" s="1"/>
      <c r="J66" s="1"/>
      <c r="K66" s="1"/>
    </row>
  </sheetData>
  <mergeCells count="36">
    <mergeCell ref="A29:A31"/>
    <mergeCell ref="F1:P1"/>
    <mergeCell ref="A2:A9"/>
    <mergeCell ref="A10:A17"/>
    <mergeCell ref="A18:A22"/>
    <mergeCell ref="A23:A28"/>
    <mergeCell ref="C27:D27"/>
    <mergeCell ref="C28:D28"/>
    <mergeCell ref="C29:D29"/>
    <mergeCell ref="C30:D30"/>
    <mergeCell ref="C31:D31"/>
    <mergeCell ref="C22:D22"/>
    <mergeCell ref="C23:D23"/>
    <mergeCell ref="C24:D24"/>
    <mergeCell ref="C25:D25"/>
    <mergeCell ref="C26:D26"/>
    <mergeCell ref="C17:D17"/>
    <mergeCell ref="C18:D18"/>
    <mergeCell ref="C19:D19"/>
    <mergeCell ref="C20:D20"/>
    <mergeCell ref="C21:D21"/>
    <mergeCell ref="C12:D12"/>
    <mergeCell ref="C13:D13"/>
    <mergeCell ref="C14:D14"/>
    <mergeCell ref="C15:D15"/>
    <mergeCell ref="C16:D16"/>
    <mergeCell ref="C7:D7"/>
    <mergeCell ref="C8:D8"/>
    <mergeCell ref="C9:D9"/>
    <mergeCell ref="C10:D10"/>
    <mergeCell ref="C11:D11"/>
    <mergeCell ref="C2:D2"/>
    <mergeCell ref="C3:D3"/>
    <mergeCell ref="C4:D4"/>
    <mergeCell ref="C5:D5"/>
    <mergeCell ref="C6:D6"/>
  </mergeCells>
  <pageMargins left="0.7" right="0.7" top="0.78740157500000008" bottom="0.78740157500000008" header="0.3" footer="0.3"/>
  <pageSetup paperSize="9" firstPageNumber="429496729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A116"/>
  <sheetViews>
    <sheetView topLeftCell="AD1" zoomScale="78" workbookViewId="0">
      <pane ySplit="1" topLeftCell="A70" activePane="bottomLeft" state="frozen"/>
      <selection activeCell="AH62" sqref="AH62"/>
      <selection pane="bottomLeft" activeCell="AE74" sqref="AE74"/>
    </sheetView>
  </sheetViews>
  <sheetFormatPr baseColWidth="10" defaultRowHeight="14.5"/>
  <cols>
    <col min="3" max="3" width="11.1796875" bestFit="1" customWidth="1"/>
    <col min="4" max="10" width="14.54296875" customWidth="1"/>
    <col min="11" max="11" width="13.453125" customWidth="1"/>
    <col min="12" max="12" width="14.54296875" customWidth="1"/>
    <col min="13" max="13" width="13.1796875" customWidth="1"/>
    <col min="14" max="20" width="14.54296875" customWidth="1"/>
    <col min="22" max="22" width="14.54296875" customWidth="1"/>
    <col min="23" max="23" width="22.54296875" customWidth="1"/>
    <col min="24" max="24" width="14.54296875" customWidth="1"/>
    <col min="25" max="25" width="22.54296875" customWidth="1"/>
    <col min="26" max="26" width="14.54296875" customWidth="1"/>
    <col min="27" max="27" width="22.54296875" customWidth="1"/>
    <col min="28" max="28" width="14.54296875" customWidth="1"/>
    <col min="29" max="29" width="22.54296875" customWidth="1"/>
    <col min="30" max="30" width="14.54296875" customWidth="1"/>
    <col min="31" max="31" width="22.54296875" customWidth="1"/>
    <col min="32" max="32" width="14.54296875" customWidth="1"/>
    <col min="33" max="33" width="22.54296875" customWidth="1"/>
    <col min="35" max="41" width="14.54296875" customWidth="1"/>
    <col min="42" max="42" width="13.453125" customWidth="1"/>
    <col min="53" max="60" width="14.08984375" customWidth="1"/>
    <col min="61" max="61" width="13.1796875" style="2" customWidth="1"/>
    <col min="62" max="66" width="15.08984375" customWidth="1"/>
    <col min="67" max="67" width="13.1796875" customWidth="1"/>
    <col min="68" max="73" width="14.08984375" customWidth="1"/>
    <col min="74" max="74" width="13.1796875" customWidth="1"/>
    <col min="75" max="78" width="14.08984375" customWidth="1"/>
    <col min="79" max="79" width="13.1796875" customWidth="1"/>
    <col min="90" max="90" width="14.36328125" customWidth="1"/>
    <col min="91" max="91" width="22.1796875" customWidth="1"/>
    <col min="92" max="92" width="14.36328125" customWidth="1"/>
    <col min="93" max="93" width="22.1796875" customWidth="1"/>
    <col min="94" max="94" width="14.36328125" customWidth="1"/>
    <col min="95" max="95" width="22.1796875" customWidth="1"/>
    <col min="96" max="96" width="14.36328125" customWidth="1"/>
    <col min="97" max="97" width="22.1796875" customWidth="1"/>
    <col min="98" max="98" width="14.36328125" customWidth="1"/>
    <col min="99" max="99" width="22.1796875" customWidth="1"/>
    <col min="100" max="100" width="14.36328125" customWidth="1"/>
    <col min="101" max="101" width="22.1796875" customWidth="1"/>
    <col min="102" max="102" width="14.36328125" customWidth="1"/>
    <col min="103" max="103" width="22.1796875" customWidth="1"/>
    <col min="104" max="104" width="14.36328125" customWidth="1"/>
    <col min="105" max="105" width="22.1796875" customWidth="1"/>
    <col min="106" max="112" width="14.36328125" customWidth="1"/>
    <col min="113" max="113" width="13.1796875" customWidth="1"/>
    <col min="114" max="119" width="14.36328125" customWidth="1"/>
    <col min="120" max="120" width="13.1796875" customWidth="1"/>
    <col min="121" max="131" width="14.36328125" customWidth="1"/>
    <col min="132" max="132" width="22.1796875" customWidth="1"/>
    <col min="133" max="141" width="14.36328125" customWidth="1"/>
    <col min="142" max="142" width="22.1796875" customWidth="1"/>
    <col min="143" max="152" width="14.36328125" customWidth="1"/>
  </cols>
  <sheetData>
    <row r="1" spans="1:157">
      <c r="A1" t="s">
        <v>68</v>
      </c>
      <c r="B1" t="s">
        <v>69</v>
      </c>
      <c r="C1" t="s">
        <v>70</v>
      </c>
      <c r="D1" t="s">
        <v>570</v>
      </c>
      <c r="E1" t="s">
        <v>571</v>
      </c>
      <c r="F1" t="s">
        <v>572</v>
      </c>
      <c r="G1" t="s">
        <v>573</v>
      </c>
      <c r="H1" t="s">
        <v>574</v>
      </c>
      <c r="I1" t="s">
        <v>575</v>
      </c>
      <c r="J1" t="s">
        <v>576</v>
      </c>
      <c r="K1" t="s">
        <v>71</v>
      </c>
      <c r="L1" t="s">
        <v>72</v>
      </c>
      <c r="M1" t="s">
        <v>73</v>
      </c>
      <c r="N1" t="s">
        <v>74</v>
      </c>
      <c r="O1" t="s">
        <v>75</v>
      </c>
      <c r="P1" t="s">
        <v>76</v>
      </c>
      <c r="Q1" t="s">
        <v>77</v>
      </c>
      <c r="R1" t="s">
        <v>78</v>
      </c>
      <c r="S1" t="s">
        <v>79</v>
      </c>
      <c r="T1" t="s">
        <v>80</v>
      </c>
      <c r="U1" t="s">
        <v>10</v>
      </c>
      <c r="V1" t="s">
        <v>81</v>
      </c>
      <c r="W1" t="s">
        <v>82</v>
      </c>
      <c r="X1" t="s">
        <v>83</v>
      </c>
      <c r="Y1" t="s">
        <v>84</v>
      </c>
      <c r="Z1" t="s">
        <v>85</v>
      </c>
      <c r="AA1" t="s">
        <v>86</v>
      </c>
      <c r="AB1" t="s">
        <v>87</v>
      </c>
      <c r="AC1" t="s">
        <v>88</v>
      </c>
      <c r="AD1" t="s">
        <v>89</v>
      </c>
      <c r="AE1" t="s">
        <v>90</v>
      </c>
      <c r="AF1" t="s">
        <v>91</v>
      </c>
      <c r="AG1" t="s">
        <v>92</v>
      </c>
      <c r="AH1" t="s">
        <v>15</v>
      </c>
      <c r="AI1" t="s">
        <v>563</v>
      </c>
      <c r="AJ1" t="s">
        <v>564</v>
      </c>
      <c r="AK1" t="s">
        <v>565</v>
      </c>
      <c r="AL1" t="s">
        <v>566</v>
      </c>
      <c r="AM1" t="s">
        <v>567</v>
      </c>
      <c r="AN1" t="s">
        <v>568</v>
      </c>
      <c r="AO1" t="s">
        <v>569</v>
      </c>
      <c r="AP1" t="s">
        <v>93</v>
      </c>
      <c r="AQ1" t="s">
        <v>590</v>
      </c>
      <c r="AR1" t="s">
        <v>591</v>
      </c>
      <c r="AS1" t="s">
        <v>592</v>
      </c>
      <c r="AT1" t="s">
        <v>593</v>
      </c>
      <c r="AU1" t="s">
        <v>594</v>
      </c>
      <c r="AV1" t="s">
        <v>595</v>
      </c>
      <c r="AW1" t="s">
        <v>596</v>
      </c>
      <c r="AX1" t="s">
        <v>597</v>
      </c>
      <c r="AY1" t="s">
        <v>22</v>
      </c>
      <c r="AZ1" t="s">
        <v>24</v>
      </c>
      <c r="BA1" t="s">
        <v>94</v>
      </c>
      <c r="BB1" t="s">
        <v>95</v>
      </c>
      <c r="BC1" t="s">
        <v>96</v>
      </c>
      <c r="BD1" t="s">
        <v>97</v>
      </c>
      <c r="BE1" t="s">
        <v>98</v>
      </c>
      <c r="BF1" t="s">
        <v>99</v>
      </c>
      <c r="BG1" t="s">
        <v>100</v>
      </c>
      <c r="BH1" t="s">
        <v>101</v>
      </c>
      <c r="BI1" s="2" t="s">
        <v>102</v>
      </c>
      <c r="BJ1" t="s">
        <v>618</v>
      </c>
      <c r="BK1" t="s">
        <v>619</v>
      </c>
      <c r="BL1" t="s">
        <v>620</v>
      </c>
      <c r="BM1" t="s">
        <v>621</v>
      </c>
      <c r="BN1" t="s">
        <v>622</v>
      </c>
      <c r="BO1" t="s">
        <v>103</v>
      </c>
      <c r="BP1" t="s">
        <v>623</v>
      </c>
      <c r="BQ1" t="s">
        <v>624</v>
      </c>
      <c r="BR1" t="s">
        <v>625</v>
      </c>
      <c r="BS1" t="s">
        <v>626</v>
      </c>
      <c r="BT1" t="s">
        <v>627</v>
      </c>
      <c r="BU1" t="s">
        <v>628</v>
      </c>
      <c r="BV1" t="s">
        <v>110</v>
      </c>
      <c r="BW1" t="s">
        <v>653</v>
      </c>
      <c r="BX1" t="s">
        <v>654</v>
      </c>
      <c r="BY1" t="s">
        <v>655</v>
      </c>
      <c r="BZ1" t="s">
        <v>656</v>
      </c>
      <c r="CA1" t="s">
        <v>111</v>
      </c>
      <c r="CB1" t="s">
        <v>641</v>
      </c>
      <c r="CC1" t="s">
        <v>640</v>
      </c>
      <c r="CD1" t="s">
        <v>642</v>
      </c>
      <c r="CE1" t="s">
        <v>643</v>
      </c>
      <c r="CF1" t="s">
        <v>644</v>
      </c>
      <c r="CG1" t="s">
        <v>645</v>
      </c>
      <c r="CH1" t="s">
        <v>38</v>
      </c>
      <c r="CI1" t="s">
        <v>36</v>
      </c>
      <c r="CJ1" t="s">
        <v>40</v>
      </c>
      <c r="CK1" t="s">
        <v>42</v>
      </c>
      <c r="CL1" t="s">
        <v>678</v>
      </c>
      <c r="CM1" t="s">
        <v>679</v>
      </c>
      <c r="CN1" t="s">
        <v>680</v>
      </c>
      <c r="CO1" t="s">
        <v>681</v>
      </c>
      <c r="CP1" t="s">
        <v>682</v>
      </c>
      <c r="CQ1" t="s">
        <v>683</v>
      </c>
      <c r="CR1" t="s">
        <v>684</v>
      </c>
      <c r="CS1" t="s">
        <v>685</v>
      </c>
      <c r="CT1" t="s">
        <v>686</v>
      </c>
      <c r="CU1" t="s">
        <v>687</v>
      </c>
      <c r="CV1" t="s">
        <v>688</v>
      </c>
      <c r="CW1" t="s">
        <v>689</v>
      </c>
      <c r="CX1" t="s">
        <v>690</v>
      </c>
      <c r="CY1" t="s">
        <v>691</v>
      </c>
      <c r="CZ1" t="s">
        <v>692</v>
      </c>
      <c r="DA1" t="s">
        <v>693</v>
      </c>
      <c r="DB1" t="s">
        <v>702</v>
      </c>
      <c r="DC1" t="s">
        <v>703</v>
      </c>
      <c r="DD1" t="s">
        <v>704</v>
      </c>
      <c r="DE1" t="s">
        <v>705</v>
      </c>
      <c r="DF1" t="s">
        <v>706</v>
      </c>
      <c r="DG1" t="s">
        <v>707</v>
      </c>
      <c r="DH1" t="s">
        <v>708</v>
      </c>
      <c r="DI1" t="s">
        <v>112</v>
      </c>
      <c r="DJ1" t="s">
        <v>716</v>
      </c>
      <c r="DK1" t="s">
        <v>717</v>
      </c>
      <c r="DL1" t="s">
        <v>718</v>
      </c>
      <c r="DM1" t="s">
        <v>719</v>
      </c>
      <c r="DN1" t="s">
        <v>720</v>
      </c>
      <c r="DO1" t="s">
        <v>721</v>
      </c>
      <c r="DP1" t="s">
        <v>113</v>
      </c>
      <c r="DQ1" t="s">
        <v>114</v>
      </c>
      <c r="DR1" t="s">
        <v>115</v>
      </c>
      <c r="DS1" t="s">
        <v>116</v>
      </c>
      <c r="DT1" t="s">
        <v>117</v>
      </c>
      <c r="DU1" t="s">
        <v>118</v>
      </c>
      <c r="DV1" t="s">
        <v>119</v>
      </c>
      <c r="DW1" t="s">
        <v>120</v>
      </c>
      <c r="DX1" t="s">
        <v>121</v>
      </c>
      <c r="DY1" t="s">
        <v>122</v>
      </c>
      <c r="DZ1" t="s">
        <v>123</v>
      </c>
      <c r="EA1" t="s">
        <v>124</v>
      </c>
      <c r="EB1" t="s">
        <v>125</v>
      </c>
      <c r="EC1" t="s">
        <v>126</v>
      </c>
      <c r="ED1" t="s">
        <v>127</v>
      </c>
      <c r="EE1" t="s">
        <v>128</v>
      </c>
      <c r="EF1" t="s">
        <v>129</v>
      </c>
      <c r="EG1" t="s">
        <v>130</v>
      </c>
      <c r="EH1" t="s">
        <v>131</v>
      </c>
      <c r="EI1" t="s">
        <v>132</v>
      </c>
      <c r="EJ1" t="s">
        <v>133</v>
      </c>
      <c r="EK1" t="s">
        <v>134</v>
      </c>
      <c r="EL1" t="s">
        <v>135</v>
      </c>
      <c r="EM1" t="s">
        <v>755</v>
      </c>
      <c r="EN1" t="s">
        <v>756</v>
      </c>
      <c r="EO1" t="s">
        <v>757</v>
      </c>
      <c r="EP1" t="s">
        <v>758</v>
      </c>
      <c r="EQ1" t="s">
        <v>759</v>
      </c>
      <c r="ER1" t="s">
        <v>760</v>
      </c>
      <c r="ES1" t="s">
        <v>761</v>
      </c>
      <c r="ET1" t="s">
        <v>762</v>
      </c>
      <c r="EU1" t="s">
        <v>763</v>
      </c>
      <c r="EV1" t="s">
        <v>764</v>
      </c>
      <c r="EW1" t="s">
        <v>58</v>
      </c>
      <c r="EX1" t="s">
        <v>60</v>
      </c>
      <c r="EY1" t="s">
        <v>62</v>
      </c>
      <c r="EZ1" t="s">
        <v>64</v>
      </c>
      <c r="FA1" t="s">
        <v>66</v>
      </c>
    </row>
    <row r="2" spans="1:157">
      <c r="A2">
        <v>10</v>
      </c>
      <c r="B2">
        <v>5</v>
      </c>
      <c r="C2">
        <v>1037977275</v>
      </c>
      <c r="D2" t="s">
        <v>136</v>
      </c>
      <c r="E2" t="s">
        <v>137</v>
      </c>
      <c r="F2" t="s">
        <v>137</v>
      </c>
      <c r="G2" t="s">
        <v>137</v>
      </c>
      <c r="H2" t="s">
        <v>137</v>
      </c>
      <c r="I2" t="s">
        <v>136</v>
      </c>
      <c r="J2" t="s">
        <v>137</v>
      </c>
      <c r="L2" t="s">
        <v>138</v>
      </c>
      <c r="M2" t="s">
        <v>138</v>
      </c>
      <c r="N2" t="s">
        <v>139</v>
      </c>
      <c r="O2" t="s">
        <v>140</v>
      </c>
      <c r="P2" t="s">
        <v>139</v>
      </c>
      <c r="Q2" t="s">
        <v>138</v>
      </c>
      <c r="R2" t="s">
        <v>141</v>
      </c>
      <c r="S2" t="s">
        <v>139</v>
      </c>
      <c r="T2" t="s">
        <v>138</v>
      </c>
      <c r="U2" t="s">
        <v>137</v>
      </c>
      <c r="V2" t="s">
        <v>142</v>
      </c>
      <c r="X2" t="s">
        <v>142</v>
      </c>
      <c r="Z2" t="s">
        <v>142</v>
      </c>
      <c r="AB2" t="s">
        <v>142</v>
      </c>
      <c r="AD2" t="s">
        <v>142</v>
      </c>
      <c r="AF2" t="s">
        <v>142</v>
      </c>
      <c r="AI2" t="s">
        <v>137</v>
      </c>
      <c r="AJ2" t="s">
        <v>136</v>
      </c>
      <c r="AK2" t="s">
        <v>136</v>
      </c>
      <c r="AL2" t="s">
        <v>137</v>
      </c>
      <c r="AM2" t="s">
        <v>136</v>
      </c>
      <c r="AN2" t="s">
        <v>136</v>
      </c>
      <c r="AO2" t="s">
        <v>136</v>
      </c>
      <c r="AQ2">
        <v>2</v>
      </c>
      <c r="AR2">
        <v>1</v>
      </c>
      <c r="AS2">
        <v>5</v>
      </c>
      <c r="AT2">
        <v>7</v>
      </c>
      <c r="AU2">
        <v>4</v>
      </c>
      <c r="AZ2">
        <v>5</v>
      </c>
      <c r="BA2" t="s">
        <v>136</v>
      </c>
      <c r="BB2" t="s">
        <v>136</v>
      </c>
      <c r="BC2" t="s">
        <v>137</v>
      </c>
      <c r="BD2" t="s">
        <v>137</v>
      </c>
      <c r="BE2" t="s">
        <v>137</v>
      </c>
      <c r="BF2" t="s">
        <v>137</v>
      </c>
      <c r="BG2" t="s">
        <v>137</v>
      </c>
      <c r="BH2" t="s">
        <v>136</v>
      </c>
      <c r="BJ2" t="s">
        <v>136</v>
      </c>
      <c r="BK2" t="s">
        <v>136</v>
      </c>
      <c r="BL2" t="s">
        <v>137</v>
      </c>
      <c r="BM2" t="s">
        <v>137</v>
      </c>
      <c r="BN2" t="s">
        <v>136</v>
      </c>
      <c r="BP2" t="s">
        <v>136</v>
      </c>
      <c r="BQ2" t="s">
        <v>137</v>
      </c>
      <c r="BR2" t="s">
        <v>136</v>
      </c>
      <c r="BS2" t="s">
        <v>137</v>
      </c>
      <c r="BT2" t="s">
        <v>136</v>
      </c>
      <c r="BU2" t="s">
        <v>137</v>
      </c>
      <c r="BW2" t="s">
        <v>136</v>
      </c>
      <c r="BX2" t="s">
        <v>136</v>
      </c>
      <c r="BY2" t="s">
        <v>136</v>
      </c>
      <c r="BZ2" t="s">
        <v>136</v>
      </c>
      <c r="CB2">
        <v>1</v>
      </c>
      <c r="CC2">
        <v>3</v>
      </c>
      <c r="CD2">
        <v>6</v>
      </c>
      <c r="CH2">
        <v>1</v>
      </c>
      <c r="CI2">
        <v>3</v>
      </c>
      <c r="CJ2">
        <v>2</v>
      </c>
      <c r="CK2">
        <v>4</v>
      </c>
      <c r="CL2" t="s">
        <v>137</v>
      </c>
      <c r="CN2" t="s">
        <v>137</v>
      </c>
      <c r="CP2" t="s">
        <v>136</v>
      </c>
      <c r="CR2" t="s">
        <v>137</v>
      </c>
      <c r="CT2" t="s">
        <v>137</v>
      </c>
      <c r="CV2" t="s">
        <v>137</v>
      </c>
      <c r="CX2" t="s">
        <v>137</v>
      </c>
      <c r="CZ2" t="s">
        <v>137</v>
      </c>
      <c r="DB2" t="s">
        <v>137</v>
      </c>
      <c r="DC2" t="s">
        <v>137</v>
      </c>
      <c r="DD2" t="s">
        <v>137</v>
      </c>
      <c r="DE2" t="s">
        <v>137</v>
      </c>
      <c r="DF2" t="s">
        <v>136</v>
      </c>
      <c r="DG2" t="s">
        <v>137</v>
      </c>
      <c r="DH2" t="s">
        <v>136</v>
      </c>
      <c r="DJ2" t="s">
        <v>137</v>
      </c>
      <c r="DK2" t="s">
        <v>136</v>
      </c>
      <c r="DL2" t="s">
        <v>137</v>
      </c>
      <c r="DM2" t="s">
        <v>137</v>
      </c>
      <c r="DN2" t="s">
        <v>137</v>
      </c>
      <c r="DO2" t="s">
        <v>137</v>
      </c>
      <c r="DQ2" t="s">
        <v>136</v>
      </c>
      <c r="DR2" t="s">
        <v>137</v>
      </c>
      <c r="DS2" t="s">
        <v>136</v>
      </c>
      <c r="DT2" t="s">
        <v>136</v>
      </c>
      <c r="DU2" t="s">
        <v>136</v>
      </c>
      <c r="DV2" t="s">
        <v>136</v>
      </c>
      <c r="DW2" t="s">
        <v>137</v>
      </c>
      <c r="DX2" t="s">
        <v>136</v>
      </c>
      <c r="DY2" t="s">
        <v>137</v>
      </c>
      <c r="DZ2" t="s">
        <v>137</v>
      </c>
      <c r="EA2" t="s">
        <v>136</v>
      </c>
      <c r="EB2" t="s">
        <v>143</v>
      </c>
      <c r="EC2" t="s">
        <v>136</v>
      </c>
      <c r="ED2" t="s">
        <v>136</v>
      </c>
      <c r="EE2" t="s">
        <v>136</v>
      </c>
      <c r="EF2" t="s">
        <v>136</v>
      </c>
      <c r="EG2" t="s">
        <v>137</v>
      </c>
      <c r="EH2" t="s">
        <v>136</v>
      </c>
      <c r="EI2" t="s">
        <v>137</v>
      </c>
      <c r="EJ2" t="s">
        <v>136</v>
      </c>
      <c r="EK2" t="s">
        <v>137</v>
      </c>
      <c r="EM2">
        <v>1</v>
      </c>
      <c r="EN2">
        <v>1</v>
      </c>
      <c r="EO2">
        <v>5</v>
      </c>
      <c r="EP2" t="s">
        <v>137</v>
      </c>
      <c r="EQ2" t="s">
        <v>137</v>
      </c>
      <c r="ER2" t="s">
        <v>137</v>
      </c>
      <c r="ES2" t="s">
        <v>136</v>
      </c>
      <c r="ET2" t="s">
        <v>137</v>
      </c>
      <c r="EU2" t="s">
        <v>137</v>
      </c>
      <c r="EV2" t="s">
        <v>137</v>
      </c>
      <c r="EW2">
        <v>4</v>
      </c>
      <c r="EX2">
        <v>4</v>
      </c>
      <c r="EY2">
        <v>1</v>
      </c>
      <c r="EZ2" t="s">
        <v>144</v>
      </c>
    </row>
    <row r="3" spans="1:157">
      <c r="A3">
        <v>11</v>
      </c>
      <c r="B3">
        <v>5</v>
      </c>
      <c r="C3">
        <v>1636709128</v>
      </c>
      <c r="D3" t="s">
        <v>136</v>
      </c>
      <c r="E3" t="s">
        <v>137</v>
      </c>
      <c r="F3" t="s">
        <v>137</v>
      </c>
      <c r="G3" t="s">
        <v>137</v>
      </c>
      <c r="H3" t="s">
        <v>137</v>
      </c>
      <c r="I3" t="s">
        <v>137</v>
      </c>
      <c r="J3" t="s">
        <v>137</v>
      </c>
      <c r="L3" t="s">
        <v>138</v>
      </c>
      <c r="M3" t="s">
        <v>139</v>
      </c>
      <c r="N3" t="s">
        <v>138</v>
      </c>
      <c r="O3" t="s">
        <v>140</v>
      </c>
      <c r="P3" t="s">
        <v>139</v>
      </c>
      <c r="Q3" t="s">
        <v>138</v>
      </c>
      <c r="R3" t="s">
        <v>139</v>
      </c>
      <c r="S3" t="s">
        <v>139</v>
      </c>
      <c r="T3" t="s">
        <v>138</v>
      </c>
      <c r="U3" t="s">
        <v>137</v>
      </c>
      <c r="V3" t="s">
        <v>142</v>
      </c>
      <c r="X3" t="s">
        <v>142</v>
      </c>
      <c r="Z3" t="s">
        <v>142</v>
      </c>
      <c r="AB3" t="s">
        <v>142</v>
      </c>
      <c r="AD3" t="s">
        <v>142</v>
      </c>
      <c r="AF3" t="s">
        <v>142</v>
      </c>
      <c r="AI3" t="s">
        <v>136</v>
      </c>
      <c r="AJ3" t="s">
        <v>137</v>
      </c>
      <c r="AK3" t="s">
        <v>136</v>
      </c>
      <c r="AL3" t="s">
        <v>137</v>
      </c>
      <c r="AM3" t="s">
        <v>137</v>
      </c>
      <c r="AN3" t="s">
        <v>136</v>
      </c>
      <c r="AO3" t="s">
        <v>137</v>
      </c>
      <c r="AQ3">
        <v>5</v>
      </c>
      <c r="AZ3">
        <v>5</v>
      </c>
      <c r="BA3" t="s">
        <v>136</v>
      </c>
      <c r="BB3" t="s">
        <v>136</v>
      </c>
      <c r="BC3" t="s">
        <v>137</v>
      </c>
      <c r="BD3" t="s">
        <v>137</v>
      </c>
      <c r="BE3" t="s">
        <v>137</v>
      </c>
      <c r="BF3" t="s">
        <v>137</v>
      </c>
      <c r="BG3" t="s">
        <v>137</v>
      </c>
      <c r="BH3" t="s">
        <v>137</v>
      </c>
      <c r="BI3" s="2" t="s">
        <v>145</v>
      </c>
      <c r="BJ3" t="s">
        <v>136</v>
      </c>
      <c r="BK3" t="s">
        <v>136</v>
      </c>
      <c r="BL3" t="s">
        <v>137</v>
      </c>
      <c r="BM3" t="s">
        <v>136</v>
      </c>
      <c r="BN3" t="s">
        <v>136</v>
      </c>
      <c r="BP3" t="s">
        <v>137</v>
      </c>
      <c r="BQ3" t="s">
        <v>136</v>
      </c>
      <c r="BR3" t="s">
        <v>137</v>
      </c>
      <c r="BS3" t="s">
        <v>137</v>
      </c>
      <c r="BT3" t="s">
        <v>137</v>
      </c>
      <c r="BU3" t="s">
        <v>137</v>
      </c>
      <c r="BW3" t="s">
        <v>136</v>
      </c>
      <c r="BX3" t="s">
        <v>136</v>
      </c>
      <c r="BY3" t="s">
        <v>136</v>
      </c>
      <c r="BZ3" t="s">
        <v>136</v>
      </c>
      <c r="CB3">
        <v>3</v>
      </c>
      <c r="CC3">
        <v>2</v>
      </c>
      <c r="CD3">
        <v>1</v>
      </c>
      <c r="CH3">
        <v>3</v>
      </c>
      <c r="CI3">
        <v>2</v>
      </c>
      <c r="CJ3">
        <v>1</v>
      </c>
      <c r="CK3">
        <v>2</v>
      </c>
      <c r="CL3" t="s">
        <v>137</v>
      </c>
      <c r="CN3" t="s">
        <v>137</v>
      </c>
      <c r="CP3" t="s">
        <v>137</v>
      </c>
      <c r="CR3" t="s">
        <v>137</v>
      </c>
      <c r="CT3" t="s">
        <v>137</v>
      </c>
      <c r="CV3" t="s">
        <v>137</v>
      </c>
      <c r="CX3" t="s">
        <v>137</v>
      </c>
      <c r="CZ3" t="s">
        <v>136</v>
      </c>
      <c r="DA3" t="s">
        <v>146</v>
      </c>
      <c r="DB3" t="s">
        <v>137</v>
      </c>
      <c r="DC3" t="s">
        <v>137</v>
      </c>
      <c r="DD3" t="s">
        <v>136</v>
      </c>
      <c r="DE3" t="s">
        <v>137</v>
      </c>
      <c r="DF3" t="s">
        <v>137</v>
      </c>
      <c r="DG3" t="s">
        <v>137</v>
      </c>
      <c r="DH3" t="s">
        <v>137</v>
      </c>
      <c r="DJ3" t="s">
        <v>136</v>
      </c>
      <c r="DK3" t="s">
        <v>136</v>
      </c>
      <c r="DL3" t="s">
        <v>137</v>
      </c>
      <c r="DM3" t="s">
        <v>136</v>
      </c>
      <c r="DN3" t="s">
        <v>136</v>
      </c>
      <c r="DO3" t="s">
        <v>137</v>
      </c>
      <c r="DQ3" t="s">
        <v>136</v>
      </c>
      <c r="DR3" t="s">
        <v>136</v>
      </c>
      <c r="DS3" t="s">
        <v>136</v>
      </c>
      <c r="DT3" t="s">
        <v>136</v>
      </c>
      <c r="DU3" t="s">
        <v>136</v>
      </c>
      <c r="DV3" t="s">
        <v>136</v>
      </c>
      <c r="DW3" t="s">
        <v>137</v>
      </c>
      <c r="DX3" t="s">
        <v>137</v>
      </c>
      <c r="DY3" t="s">
        <v>137</v>
      </c>
      <c r="DZ3" t="s">
        <v>137</v>
      </c>
      <c r="EA3" t="s">
        <v>136</v>
      </c>
      <c r="EB3" t="s">
        <v>147</v>
      </c>
      <c r="EC3" t="s">
        <v>137</v>
      </c>
      <c r="ED3" t="s">
        <v>137</v>
      </c>
      <c r="EE3" t="s">
        <v>136</v>
      </c>
      <c r="EF3" t="s">
        <v>137</v>
      </c>
      <c r="EG3" t="s">
        <v>137</v>
      </c>
      <c r="EH3" t="s">
        <v>136</v>
      </c>
      <c r="EI3" t="s">
        <v>136</v>
      </c>
      <c r="EJ3" t="s">
        <v>136</v>
      </c>
      <c r="EK3" t="s">
        <v>137</v>
      </c>
      <c r="EM3">
        <v>0</v>
      </c>
      <c r="EN3">
        <v>0</v>
      </c>
      <c r="EO3">
        <v>0</v>
      </c>
      <c r="EP3" t="s">
        <v>136</v>
      </c>
      <c r="EQ3" t="s">
        <v>137</v>
      </c>
      <c r="ER3" t="s">
        <v>137</v>
      </c>
      <c r="ES3" t="s">
        <v>137</v>
      </c>
      <c r="ET3" t="s">
        <v>137</v>
      </c>
      <c r="EU3" t="s">
        <v>137</v>
      </c>
      <c r="EV3" t="s">
        <v>137</v>
      </c>
      <c r="EW3">
        <v>4</v>
      </c>
      <c r="EX3">
        <v>3</v>
      </c>
      <c r="EY3">
        <v>1</v>
      </c>
      <c r="EZ3" t="s">
        <v>144</v>
      </c>
    </row>
    <row r="4" spans="1:157">
      <c r="A4">
        <v>12</v>
      </c>
      <c r="B4">
        <v>4</v>
      </c>
      <c r="C4">
        <v>1657377983</v>
      </c>
      <c r="D4" t="s">
        <v>137</v>
      </c>
      <c r="E4" t="s">
        <v>137</v>
      </c>
      <c r="F4" t="s">
        <v>137</v>
      </c>
      <c r="G4" t="s">
        <v>137</v>
      </c>
      <c r="H4" t="s">
        <v>137</v>
      </c>
      <c r="I4" t="s">
        <v>136</v>
      </c>
      <c r="J4" t="s">
        <v>137</v>
      </c>
      <c r="L4" t="s">
        <v>139</v>
      </c>
      <c r="M4" t="s">
        <v>138</v>
      </c>
      <c r="N4" t="s">
        <v>138</v>
      </c>
      <c r="O4" t="s">
        <v>148</v>
      </c>
      <c r="P4" t="s">
        <v>148</v>
      </c>
      <c r="Q4" t="s">
        <v>138</v>
      </c>
      <c r="R4" t="s">
        <v>138</v>
      </c>
      <c r="S4" t="s">
        <v>138</v>
      </c>
      <c r="T4" t="s">
        <v>138</v>
      </c>
      <c r="U4" t="s">
        <v>137</v>
      </c>
      <c r="V4" t="s">
        <v>142</v>
      </c>
      <c r="X4" t="s">
        <v>142</v>
      </c>
      <c r="Z4" t="s">
        <v>142</v>
      </c>
      <c r="AB4" t="s">
        <v>142</v>
      </c>
      <c r="AD4" t="s">
        <v>142</v>
      </c>
      <c r="AF4" t="s">
        <v>142</v>
      </c>
      <c r="AI4" t="s">
        <v>137</v>
      </c>
      <c r="AJ4" t="s">
        <v>137</v>
      </c>
      <c r="AK4" t="s">
        <v>136</v>
      </c>
      <c r="AL4" t="s">
        <v>136</v>
      </c>
      <c r="AM4" t="s">
        <v>136</v>
      </c>
      <c r="AN4" t="s">
        <v>136</v>
      </c>
      <c r="AO4" t="s">
        <v>136</v>
      </c>
      <c r="AQ4">
        <v>6</v>
      </c>
      <c r="AR4">
        <v>2</v>
      </c>
      <c r="AS4">
        <v>1</v>
      </c>
      <c r="BA4" t="s">
        <v>137</v>
      </c>
      <c r="BB4" t="s">
        <v>137</v>
      </c>
      <c r="BC4" t="s">
        <v>137</v>
      </c>
      <c r="BD4" t="s">
        <v>137</v>
      </c>
      <c r="BE4" t="s">
        <v>137</v>
      </c>
      <c r="BF4" t="s">
        <v>137</v>
      </c>
      <c r="BG4" t="s">
        <v>137</v>
      </c>
      <c r="BH4" t="s">
        <v>137</v>
      </c>
      <c r="BJ4" t="s">
        <v>137</v>
      </c>
      <c r="BK4" t="s">
        <v>137</v>
      </c>
      <c r="BL4" t="s">
        <v>137</v>
      </c>
      <c r="BM4" t="s">
        <v>137</v>
      </c>
      <c r="BN4" t="s">
        <v>137</v>
      </c>
      <c r="BP4" t="s">
        <v>137</v>
      </c>
      <c r="BQ4" t="s">
        <v>137</v>
      </c>
      <c r="BR4" t="s">
        <v>137</v>
      </c>
      <c r="BS4" t="s">
        <v>137</v>
      </c>
      <c r="BT4" t="s">
        <v>137</v>
      </c>
      <c r="BU4" t="s">
        <v>137</v>
      </c>
      <c r="BW4" t="s">
        <v>137</v>
      </c>
      <c r="BX4" t="s">
        <v>137</v>
      </c>
      <c r="BY4" t="s">
        <v>137</v>
      </c>
      <c r="BZ4" t="s">
        <v>137</v>
      </c>
      <c r="CJ4">
        <v>0</v>
      </c>
      <c r="CK4">
        <v>0</v>
      </c>
      <c r="CL4" t="s">
        <v>137</v>
      </c>
      <c r="CN4" t="s">
        <v>137</v>
      </c>
      <c r="CP4" t="s">
        <v>137</v>
      </c>
      <c r="CR4" t="s">
        <v>137</v>
      </c>
      <c r="CT4" t="s">
        <v>137</v>
      </c>
      <c r="CV4" t="s">
        <v>137</v>
      </c>
      <c r="CX4" t="s">
        <v>137</v>
      </c>
      <c r="CZ4" t="s">
        <v>137</v>
      </c>
      <c r="DB4" t="s">
        <v>137</v>
      </c>
      <c r="DC4" t="s">
        <v>137</v>
      </c>
      <c r="DD4" t="s">
        <v>137</v>
      </c>
      <c r="DE4" t="s">
        <v>137</v>
      </c>
      <c r="DF4" t="s">
        <v>137</v>
      </c>
      <c r="DG4" t="s">
        <v>137</v>
      </c>
      <c r="DH4" t="s">
        <v>137</v>
      </c>
      <c r="DJ4" t="s">
        <v>137</v>
      </c>
      <c r="DK4" t="s">
        <v>137</v>
      </c>
      <c r="DL4" t="s">
        <v>137</v>
      </c>
      <c r="DM4" t="s">
        <v>137</v>
      </c>
      <c r="DN4" t="s">
        <v>137</v>
      </c>
      <c r="DO4" t="s">
        <v>137</v>
      </c>
      <c r="DQ4" t="s">
        <v>137</v>
      </c>
      <c r="DR4" t="s">
        <v>137</v>
      </c>
      <c r="DS4" t="s">
        <v>137</v>
      </c>
      <c r="DT4" t="s">
        <v>137</v>
      </c>
      <c r="DU4" t="s">
        <v>137</v>
      </c>
      <c r="DV4" t="s">
        <v>137</v>
      </c>
      <c r="DW4" t="s">
        <v>137</v>
      </c>
      <c r="DX4" t="s">
        <v>137</v>
      </c>
      <c r="DY4" t="s">
        <v>137</v>
      </c>
      <c r="DZ4" t="s">
        <v>137</v>
      </c>
      <c r="EA4" t="s">
        <v>137</v>
      </c>
      <c r="EC4" t="s">
        <v>137</v>
      </c>
      <c r="ED4" t="s">
        <v>137</v>
      </c>
      <c r="EE4" t="s">
        <v>137</v>
      </c>
      <c r="EF4" t="s">
        <v>137</v>
      </c>
      <c r="EG4" t="s">
        <v>137</v>
      </c>
      <c r="EH4" t="s">
        <v>137</v>
      </c>
      <c r="EI4" t="s">
        <v>137</v>
      </c>
      <c r="EJ4" t="s">
        <v>137</v>
      </c>
      <c r="EK4" t="s">
        <v>137</v>
      </c>
      <c r="EM4">
        <v>0</v>
      </c>
      <c r="EN4">
        <v>0</v>
      </c>
      <c r="EO4">
        <v>0</v>
      </c>
      <c r="EP4" t="s">
        <v>137</v>
      </c>
      <c r="EQ4" t="s">
        <v>137</v>
      </c>
      <c r="ER4" t="s">
        <v>137</v>
      </c>
      <c r="ES4" t="s">
        <v>137</v>
      </c>
      <c r="ET4" t="s">
        <v>137</v>
      </c>
      <c r="EU4" t="s">
        <v>137</v>
      </c>
      <c r="EV4" t="s">
        <v>137</v>
      </c>
      <c r="EY4">
        <v>0</v>
      </c>
      <c r="EZ4">
        <v>0</v>
      </c>
    </row>
    <row r="5" spans="1:157">
      <c r="A5">
        <v>14</v>
      </c>
      <c r="B5">
        <v>5</v>
      </c>
      <c r="C5">
        <v>558653614</v>
      </c>
      <c r="D5" t="s">
        <v>137</v>
      </c>
      <c r="E5" t="s">
        <v>137</v>
      </c>
      <c r="F5" t="s">
        <v>137</v>
      </c>
      <c r="G5" t="s">
        <v>137</v>
      </c>
      <c r="H5" t="s">
        <v>137</v>
      </c>
      <c r="I5" t="s">
        <v>136</v>
      </c>
      <c r="J5" t="s">
        <v>137</v>
      </c>
      <c r="L5" t="s">
        <v>139</v>
      </c>
      <c r="M5" t="s">
        <v>138</v>
      </c>
      <c r="N5" t="s">
        <v>138</v>
      </c>
      <c r="O5" t="s">
        <v>140</v>
      </c>
      <c r="P5" t="s">
        <v>138</v>
      </c>
      <c r="Q5" t="s">
        <v>138</v>
      </c>
      <c r="R5" t="s">
        <v>138</v>
      </c>
      <c r="S5" t="s">
        <v>138</v>
      </c>
      <c r="T5" t="s">
        <v>138</v>
      </c>
      <c r="U5" t="s">
        <v>137</v>
      </c>
      <c r="V5" t="s">
        <v>142</v>
      </c>
      <c r="X5" t="s">
        <v>142</v>
      </c>
      <c r="Z5" t="s">
        <v>142</v>
      </c>
      <c r="AB5" t="s">
        <v>142</v>
      </c>
      <c r="AD5" t="s">
        <v>142</v>
      </c>
      <c r="AF5" t="s">
        <v>142</v>
      </c>
      <c r="AI5" t="s">
        <v>137</v>
      </c>
      <c r="AJ5" t="s">
        <v>137</v>
      </c>
      <c r="AK5" t="s">
        <v>136</v>
      </c>
      <c r="AL5" t="s">
        <v>137</v>
      </c>
      <c r="AM5" t="s">
        <v>137</v>
      </c>
      <c r="AN5" t="s">
        <v>137</v>
      </c>
      <c r="AO5" t="s">
        <v>137</v>
      </c>
      <c r="AQ5">
        <v>6</v>
      </c>
      <c r="AZ5">
        <v>6</v>
      </c>
      <c r="BA5" t="s">
        <v>136</v>
      </c>
      <c r="BB5" t="s">
        <v>136</v>
      </c>
      <c r="BC5" t="s">
        <v>137</v>
      </c>
      <c r="BD5" t="s">
        <v>137</v>
      </c>
      <c r="BE5" t="s">
        <v>136</v>
      </c>
      <c r="BF5" t="s">
        <v>137</v>
      </c>
      <c r="BG5" t="s">
        <v>137</v>
      </c>
      <c r="BH5" t="s">
        <v>136</v>
      </c>
      <c r="BJ5" t="s">
        <v>136</v>
      </c>
      <c r="BK5" t="s">
        <v>137</v>
      </c>
      <c r="BL5" t="s">
        <v>136</v>
      </c>
      <c r="BM5" t="s">
        <v>137</v>
      </c>
      <c r="BN5" t="s">
        <v>136</v>
      </c>
      <c r="BP5" t="s">
        <v>136</v>
      </c>
      <c r="BQ5" t="s">
        <v>137</v>
      </c>
      <c r="BR5" t="s">
        <v>136</v>
      </c>
      <c r="BS5" t="s">
        <v>136</v>
      </c>
      <c r="BT5" t="s">
        <v>136</v>
      </c>
      <c r="BU5" t="s">
        <v>137</v>
      </c>
      <c r="BW5" t="s">
        <v>136</v>
      </c>
      <c r="BX5" t="s">
        <v>136</v>
      </c>
      <c r="BY5" t="s">
        <v>136</v>
      </c>
      <c r="BZ5" t="s">
        <v>137</v>
      </c>
      <c r="CH5">
        <v>1</v>
      </c>
      <c r="CI5">
        <v>3</v>
      </c>
      <c r="CJ5">
        <v>2</v>
      </c>
      <c r="CK5">
        <v>4</v>
      </c>
      <c r="CL5" t="s">
        <v>136</v>
      </c>
      <c r="CN5" t="s">
        <v>137</v>
      </c>
      <c r="CP5" t="s">
        <v>137</v>
      </c>
      <c r="CR5" t="s">
        <v>137</v>
      </c>
      <c r="CT5" t="s">
        <v>137</v>
      </c>
      <c r="CV5" t="s">
        <v>137</v>
      </c>
      <c r="CX5" t="s">
        <v>137</v>
      </c>
      <c r="CZ5" t="s">
        <v>136</v>
      </c>
      <c r="DA5" t="s">
        <v>149</v>
      </c>
      <c r="DB5" t="s">
        <v>136</v>
      </c>
      <c r="DC5" t="s">
        <v>137</v>
      </c>
      <c r="DD5" t="s">
        <v>137</v>
      </c>
      <c r="DE5" t="s">
        <v>137</v>
      </c>
      <c r="DF5" t="s">
        <v>137</v>
      </c>
      <c r="DG5" t="s">
        <v>137</v>
      </c>
      <c r="DH5" t="s">
        <v>137</v>
      </c>
      <c r="DJ5" t="s">
        <v>137</v>
      </c>
      <c r="DK5" t="s">
        <v>136</v>
      </c>
      <c r="DL5" t="s">
        <v>137</v>
      </c>
      <c r="DM5" t="s">
        <v>136</v>
      </c>
      <c r="DN5" t="s">
        <v>136</v>
      </c>
      <c r="DO5" t="s">
        <v>137</v>
      </c>
      <c r="DQ5" t="s">
        <v>137</v>
      </c>
      <c r="DR5" t="s">
        <v>137</v>
      </c>
      <c r="DS5" t="s">
        <v>137</v>
      </c>
      <c r="DT5" t="s">
        <v>137</v>
      </c>
      <c r="DU5" t="s">
        <v>137</v>
      </c>
      <c r="DV5" t="s">
        <v>137</v>
      </c>
      <c r="DW5" t="s">
        <v>137</v>
      </c>
      <c r="DX5" t="s">
        <v>137</v>
      </c>
      <c r="DY5" t="s">
        <v>137</v>
      </c>
      <c r="DZ5" t="s">
        <v>137</v>
      </c>
      <c r="EA5" t="s">
        <v>136</v>
      </c>
      <c r="EB5" t="s">
        <v>150</v>
      </c>
      <c r="EC5" t="s">
        <v>136</v>
      </c>
      <c r="ED5" t="s">
        <v>136</v>
      </c>
      <c r="EE5" t="s">
        <v>137</v>
      </c>
      <c r="EF5" t="s">
        <v>137</v>
      </c>
      <c r="EG5" t="s">
        <v>137</v>
      </c>
      <c r="EH5" t="s">
        <v>137</v>
      </c>
      <c r="EI5" t="s">
        <v>136</v>
      </c>
      <c r="EJ5" t="s">
        <v>136</v>
      </c>
      <c r="EK5" t="s">
        <v>137</v>
      </c>
      <c r="EM5">
        <v>1</v>
      </c>
      <c r="EN5">
        <v>3</v>
      </c>
      <c r="EO5">
        <v>1</v>
      </c>
      <c r="EP5" t="s">
        <v>136</v>
      </c>
      <c r="EQ5" t="s">
        <v>137</v>
      </c>
      <c r="ER5" t="s">
        <v>137</v>
      </c>
      <c r="ES5" t="s">
        <v>137</v>
      </c>
      <c r="ET5" t="s">
        <v>137</v>
      </c>
      <c r="EU5" t="s">
        <v>137</v>
      </c>
      <c r="EV5" t="s">
        <v>137</v>
      </c>
      <c r="EW5">
        <v>4</v>
      </c>
      <c r="EX5">
        <v>2</v>
      </c>
      <c r="EY5">
        <v>1</v>
      </c>
      <c r="EZ5" t="s">
        <v>151</v>
      </c>
    </row>
    <row r="6" spans="1:157">
      <c r="A6">
        <v>15</v>
      </c>
      <c r="B6">
        <v>5</v>
      </c>
      <c r="C6">
        <v>1058701001</v>
      </c>
      <c r="D6" t="s">
        <v>137</v>
      </c>
      <c r="E6" t="s">
        <v>137</v>
      </c>
      <c r="F6" t="s">
        <v>137</v>
      </c>
      <c r="G6" t="s">
        <v>136</v>
      </c>
      <c r="H6" t="s">
        <v>137</v>
      </c>
      <c r="I6" t="s">
        <v>137</v>
      </c>
      <c r="J6" t="s">
        <v>137</v>
      </c>
      <c r="L6" t="s">
        <v>139</v>
      </c>
      <c r="M6" t="s">
        <v>141</v>
      </c>
      <c r="N6" t="s">
        <v>141</v>
      </c>
      <c r="O6" t="s">
        <v>141</v>
      </c>
      <c r="P6" t="s">
        <v>141</v>
      </c>
      <c r="Q6" t="s">
        <v>141</v>
      </c>
      <c r="R6" t="s">
        <v>141</v>
      </c>
      <c r="S6" t="s">
        <v>141</v>
      </c>
      <c r="T6" t="s">
        <v>141</v>
      </c>
      <c r="U6" t="s">
        <v>137</v>
      </c>
      <c r="V6" t="s">
        <v>142</v>
      </c>
      <c r="X6" t="s">
        <v>142</v>
      </c>
      <c r="Z6" t="s">
        <v>142</v>
      </c>
      <c r="AB6" t="s">
        <v>142</v>
      </c>
      <c r="AD6" t="s">
        <v>142</v>
      </c>
      <c r="AF6" t="s">
        <v>142</v>
      </c>
      <c r="AI6" t="s">
        <v>137</v>
      </c>
      <c r="AJ6" t="s">
        <v>137</v>
      </c>
      <c r="AK6" t="s">
        <v>136</v>
      </c>
      <c r="AL6" t="s">
        <v>137</v>
      </c>
      <c r="AM6" t="s">
        <v>137</v>
      </c>
      <c r="AN6" t="s">
        <v>136</v>
      </c>
      <c r="AO6" t="s">
        <v>137</v>
      </c>
      <c r="AQ6">
        <v>1</v>
      </c>
      <c r="AR6">
        <v>2</v>
      </c>
      <c r="AS6">
        <v>3</v>
      </c>
      <c r="AZ6">
        <v>6</v>
      </c>
      <c r="BA6" t="s">
        <v>136</v>
      </c>
      <c r="BB6" t="s">
        <v>136</v>
      </c>
      <c r="BC6" t="s">
        <v>137</v>
      </c>
      <c r="BD6" t="s">
        <v>137</v>
      </c>
      <c r="BE6" t="s">
        <v>137</v>
      </c>
      <c r="BF6" t="s">
        <v>137</v>
      </c>
      <c r="BG6" t="s">
        <v>137</v>
      </c>
      <c r="BH6" t="s">
        <v>136</v>
      </c>
      <c r="BJ6" t="s">
        <v>136</v>
      </c>
      <c r="BK6" t="s">
        <v>136</v>
      </c>
      <c r="BL6" t="s">
        <v>136</v>
      </c>
      <c r="BM6" t="s">
        <v>137</v>
      </c>
      <c r="BN6" t="s">
        <v>137</v>
      </c>
      <c r="BP6" t="s">
        <v>136</v>
      </c>
      <c r="BQ6" t="s">
        <v>136</v>
      </c>
      <c r="BR6" t="s">
        <v>136</v>
      </c>
      <c r="BS6" t="s">
        <v>136</v>
      </c>
      <c r="BT6" t="s">
        <v>137</v>
      </c>
      <c r="BU6" t="s">
        <v>137</v>
      </c>
      <c r="BW6" t="s">
        <v>136</v>
      </c>
      <c r="BX6" t="s">
        <v>136</v>
      </c>
      <c r="BY6" t="s">
        <v>137</v>
      </c>
      <c r="BZ6" t="s">
        <v>137</v>
      </c>
      <c r="CB6">
        <v>3</v>
      </c>
      <c r="CC6">
        <v>6</v>
      </c>
      <c r="CD6">
        <v>4</v>
      </c>
      <c r="CE6">
        <v>5</v>
      </c>
      <c r="CF6">
        <v>1</v>
      </c>
      <c r="CG6">
        <v>2</v>
      </c>
      <c r="CH6">
        <v>1</v>
      </c>
      <c r="CI6">
        <v>1</v>
      </c>
      <c r="CJ6">
        <v>2</v>
      </c>
      <c r="CK6">
        <v>2</v>
      </c>
      <c r="CL6" t="s">
        <v>137</v>
      </c>
      <c r="CN6" t="s">
        <v>137</v>
      </c>
      <c r="CP6" t="s">
        <v>136</v>
      </c>
      <c r="CR6" t="s">
        <v>137</v>
      </c>
      <c r="CT6" t="s">
        <v>137</v>
      </c>
      <c r="CV6" t="s">
        <v>137</v>
      </c>
      <c r="CX6" t="s">
        <v>137</v>
      </c>
      <c r="CZ6" t="s">
        <v>137</v>
      </c>
      <c r="DB6" t="s">
        <v>136</v>
      </c>
      <c r="DC6" t="s">
        <v>137</v>
      </c>
      <c r="DD6" t="s">
        <v>136</v>
      </c>
      <c r="DE6" t="s">
        <v>136</v>
      </c>
      <c r="DF6" t="s">
        <v>137</v>
      </c>
      <c r="DG6" t="s">
        <v>137</v>
      </c>
      <c r="DH6" t="s">
        <v>137</v>
      </c>
      <c r="DJ6" t="s">
        <v>137</v>
      </c>
      <c r="DK6" t="s">
        <v>137</v>
      </c>
      <c r="DL6" t="s">
        <v>137</v>
      </c>
      <c r="DM6" t="s">
        <v>136</v>
      </c>
      <c r="DN6" t="s">
        <v>136</v>
      </c>
      <c r="DO6" t="s">
        <v>137</v>
      </c>
      <c r="DQ6" t="s">
        <v>136</v>
      </c>
      <c r="DR6" t="s">
        <v>137</v>
      </c>
      <c r="DS6" t="s">
        <v>137</v>
      </c>
      <c r="DT6" t="s">
        <v>137</v>
      </c>
      <c r="DU6" t="s">
        <v>137</v>
      </c>
      <c r="DV6" t="s">
        <v>137</v>
      </c>
      <c r="DW6" t="s">
        <v>137</v>
      </c>
      <c r="DX6" t="s">
        <v>137</v>
      </c>
      <c r="DY6" t="s">
        <v>137</v>
      </c>
      <c r="DZ6" t="s">
        <v>137</v>
      </c>
      <c r="EA6" t="s">
        <v>137</v>
      </c>
      <c r="EC6" t="s">
        <v>136</v>
      </c>
      <c r="ED6" t="s">
        <v>136</v>
      </c>
      <c r="EE6" t="s">
        <v>137</v>
      </c>
      <c r="EF6" t="s">
        <v>137</v>
      </c>
      <c r="EG6" t="s">
        <v>137</v>
      </c>
      <c r="EH6" t="s">
        <v>137</v>
      </c>
      <c r="EI6" t="s">
        <v>137</v>
      </c>
      <c r="EJ6" t="s">
        <v>137</v>
      </c>
      <c r="EK6" t="s">
        <v>137</v>
      </c>
      <c r="EM6">
        <v>3</v>
      </c>
      <c r="EN6">
        <v>3</v>
      </c>
      <c r="EO6">
        <v>3</v>
      </c>
      <c r="EP6" t="s">
        <v>137</v>
      </c>
      <c r="EQ6" t="s">
        <v>137</v>
      </c>
      <c r="ER6" t="s">
        <v>137</v>
      </c>
      <c r="ES6" t="s">
        <v>137</v>
      </c>
      <c r="ET6" t="s">
        <v>137</v>
      </c>
      <c r="EU6" t="s">
        <v>136</v>
      </c>
      <c r="EV6" t="s">
        <v>137</v>
      </c>
      <c r="EW6">
        <v>5</v>
      </c>
      <c r="EX6">
        <v>5</v>
      </c>
      <c r="EY6">
        <v>1</v>
      </c>
      <c r="EZ6" t="s">
        <v>152</v>
      </c>
    </row>
    <row r="7" spans="1:157">
      <c r="A7">
        <v>18</v>
      </c>
      <c r="B7">
        <v>5</v>
      </c>
      <c r="C7">
        <v>311941437</v>
      </c>
      <c r="D7" t="s">
        <v>136</v>
      </c>
      <c r="E7" t="s">
        <v>137</v>
      </c>
      <c r="F7" t="s">
        <v>137</v>
      </c>
      <c r="G7" t="s">
        <v>136</v>
      </c>
      <c r="H7" t="s">
        <v>137</v>
      </c>
      <c r="I7" t="s">
        <v>136</v>
      </c>
      <c r="J7" t="s">
        <v>137</v>
      </c>
      <c r="L7" t="s">
        <v>138</v>
      </c>
      <c r="M7" t="s">
        <v>141</v>
      </c>
      <c r="N7" t="s">
        <v>141</v>
      </c>
      <c r="O7" t="s">
        <v>140</v>
      </c>
      <c r="P7" t="s">
        <v>141</v>
      </c>
      <c r="Q7" t="s">
        <v>138</v>
      </c>
      <c r="R7" t="s">
        <v>138</v>
      </c>
      <c r="S7" t="s">
        <v>139</v>
      </c>
      <c r="T7" t="s">
        <v>141</v>
      </c>
      <c r="U7" t="s">
        <v>137</v>
      </c>
      <c r="V7" t="s">
        <v>142</v>
      </c>
      <c r="X7" t="s">
        <v>142</v>
      </c>
      <c r="Z7" t="s">
        <v>142</v>
      </c>
      <c r="AB7" t="s">
        <v>142</v>
      </c>
      <c r="AD7" t="s">
        <v>142</v>
      </c>
      <c r="AF7" t="s">
        <v>142</v>
      </c>
      <c r="AI7" t="s">
        <v>137</v>
      </c>
      <c r="AJ7" t="s">
        <v>136</v>
      </c>
      <c r="AK7" t="s">
        <v>136</v>
      </c>
      <c r="AL7" t="s">
        <v>136</v>
      </c>
      <c r="AM7" t="s">
        <v>137</v>
      </c>
      <c r="AN7" t="s">
        <v>136</v>
      </c>
      <c r="AO7" t="s">
        <v>136</v>
      </c>
      <c r="AQ7">
        <v>1</v>
      </c>
      <c r="AR7">
        <v>3</v>
      </c>
      <c r="AS7">
        <v>2</v>
      </c>
      <c r="AT7">
        <v>6</v>
      </c>
      <c r="AU7">
        <v>4</v>
      </c>
      <c r="AV7">
        <v>8</v>
      </c>
      <c r="AW7">
        <v>7</v>
      </c>
      <c r="AX7">
        <v>5</v>
      </c>
      <c r="AZ7">
        <v>5</v>
      </c>
      <c r="BA7" t="s">
        <v>136</v>
      </c>
      <c r="BB7" t="s">
        <v>136</v>
      </c>
      <c r="BC7" t="s">
        <v>137</v>
      </c>
      <c r="BD7" t="s">
        <v>137</v>
      </c>
      <c r="BE7" t="s">
        <v>137</v>
      </c>
      <c r="BF7" t="s">
        <v>137</v>
      </c>
      <c r="BG7" t="s">
        <v>136</v>
      </c>
      <c r="BH7" t="s">
        <v>136</v>
      </c>
      <c r="BJ7" t="s">
        <v>136</v>
      </c>
      <c r="BK7" t="s">
        <v>136</v>
      </c>
      <c r="BL7" t="s">
        <v>137</v>
      </c>
      <c r="BM7" t="s">
        <v>136</v>
      </c>
      <c r="BN7" t="s">
        <v>136</v>
      </c>
      <c r="BP7" t="s">
        <v>136</v>
      </c>
      <c r="BQ7" t="s">
        <v>136</v>
      </c>
      <c r="BR7" t="s">
        <v>136</v>
      </c>
      <c r="BS7" t="s">
        <v>137</v>
      </c>
      <c r="BT7" t="s">
        <v>137</v>
      </c>
      <c r="BU7" t="s">
        <v>137</v>
      </c>
      <c r="BW7" t="s">
        <v>136</v>
      </c>
      <c r="BX7" t="s">
        <v>136</v>
      </c>
      <c r="BY7" t="s">
        <v>136</v>
      </c>
      <c r="BZ7" t="s">
        <v>137</v>
      </c>
      <c r="CB7">
        <v>5</v>
      </c>
      <c r="CC7">
        <v>3</v>
      </c>
      <c r="CD7">
        <v>2</v>
      </c>
      <c r="CH7">
        <v>3</v>
      </c>
      <c r="CI7">
        <v>4</v>
      </c>
      <c r="CJ7">
        <v>3</v>
      </c>
      <c r="CK7">
        <v>0</v>
      </c>
      <c r="CL7" t="s">
        <v>142</v>
      </c>
      <c r="CN7" t="s">
        <v>142</v>
      </c>
      <c r="CP7" t="s">
        <v>142</v>
      </c>
      <c r="CR7" t="s">
        <v>142</v>
      </c>
      <c r="CT7" t="s">
        <v>142</v>
      </c>
      <c r="CV7" t="s">
        <v>142</v>
      </c>
      <c r="CX7" t="s">
        <v>142</v>
      </c>
      <c r="CZ7" t="s">
        <v>142</v>
      </c>
      <c r="DB7" t="s">
        <v>136</v>
      </c>
      <c r="DC7" t="s">
        <v>137</v>
      </c>
      <c r="DD7" t="s">
        <v>137</v>
      </c>
      <c r="DE7" t="s">
        <v>136</v>
      </c>
      <c r="DF7" t="s">
        <v>136</v>
      </c>
      <c r="DG7" t="s">
        <v>137</v>
      </c>
      <c r="DH7" t="s">
        <v>137</v>
      </c>
      <c r="DJ7" t="s">
        <v>137</v>
      </c>
      <c r="DK7" t="s">
        <v>136</v>
      </c>
      <c r="DL7" t="s">
        <v>137</v>
      </c>
      <c r="DM7" t="s">
        <v>136</v>
      </c>
      <c r="DN7" t="s">
        <v>137</v>
      </c>
      <c r="DO7" t="s">
        <v>136</v>
      </c>
      <c r="DQ7" t="s">
        <v>136</v>
      </c>
      <c r="DR7" t="s">
        <v>137</v>
      </c>
      <c r="DS7" t="s">
        <v>137</v>
      </c>
      <c r="DT7" t="s">
        <v>137</v>
      </c>
      <c r="DU7" t="s">
        <v>137</v>
      </c>
      <c r="DV7" t="s">
        <v>137</v>
      </c>
      <c r="DW7" t="s">
        <v>137</v>
      </c>
      <c r="DX7" t="s">
        <v>137</v>
      </c>
      <c r="DY7" t="s">
        <v>137</v>
      </c>
      <c r="DZ7" t="s">
        <v>137</v>
      </c>
      <c r="EA7" t="s">
        <v>137</v>
      </c>
      <c r="EC7" t="s">
        <v>136</v>
      </c>
      <c r="ED7" t="s">
        <v>136</v>
      </c>
      <c r="EE7" t="s">
        <v>137</v>
      </c>
      <c r="EF7" t="s">
        <v>136</v>
      </c>
      <c r="EG7" t="s">
        <v>137</v>
      </c>
      <c r="EH7" t="s">
        <v>137</v>
      </c>
      <c r="EI7" t="s">
        <v>137</v>
      </c>
      <c r="EJ7" t="s">
        <v>136</v>
      </c>
      <c r="EK7" t="s">
        <v>137</v>
      </c>
      <c r="EM7">
        <v>2</v>
      </c>
      <c r="EN7">
        <v>2</v>
      </c>
      <c r="EO7">
        <v>3</v>
      </c>
      <c r="EP7" t="s">
        <v>137</v>
      </c>
      <c r="EQ7" t="s">
        <v>137</v>
      </c>
      <c r="ER7" t="s">
        <v>137</v>
      </c>
      <c r="ES7" t="s">
        <v>137</v>
      </c>
      <c r="ET7" t="s">
        <v>136</v>
      </c>
      <c r="EU7" t="s">
        <v>137</v>
      </c>
      <c r="EV7" t="s">
        <v>137</v>
      </c>
      <c r="EW7">
        <v>1</v>
      </c>
      <c r="EX7">
        <v>1</v>
      </c>
      <c r="EY7">
        <v>1</v>
      </c>
      <c r="EZ7" t="s">
        <v>144</v>
      </c>
    </row>
    <row r="8" spans="1:157">
      <c r="A8">
        <v>20</v>
      </c>
      <c r="B8">
        <v>5</v>
      </c>
      <c r="C8">
        <v>1979760959</v>
      </c>
      <c r="D8" t="s">
        <v>137</v>
      </c>
      <c r="E8" t="s">
        <v>137</v>
      </c>
      <c r="F8" t="s">
        <v>137</v>
      </c>
      <c r="G8" t="s">
        <v>137</v>
      </c>
      <c r="H8" t="s">
        <v>137</v>
      </c>
      <c r="I8" t="s">
        <v>136</v>
      </c>
      <c r="J8" t="s">
        <v>137</v>
      </c>
      <c r="L8" t="s">
        <v>138</v>
      </c>
      <c r="M8" t="s">
        <v>139</v>
      </c>
      <c r="N8" t="s">
        <v>138</v>
      </c>
      <c r="O8" t="s">
        <v>141</v>
      </c>
      <c r="P8" t="s">
        <v>138</v>
      </c>
      <c r="Q8" t="s">
        <v>138</v>
      </c>
      <c r="R8" t="s">
        <v>139</v>
      </c>
      <c r="S8" t="s">
        <v>139</v>
      </c>
      <c r="T8" t="s">
        <v>138</v>
      </c>
      <c r="U8" t="s">
        <v>137</v>
      </c>
      <c r="V8" t="s">
        <v>142</v>
      </c>
      <c r="X8" t="s">
        <v>142</v>
      </c>
      <c r="Z8" t="s">
        <v>142</v>
      </c>
      <c r="AB8" t="s">
        <v>142</v>
      </c>
      <c r="AD8" t="s">
        <v>142</v>
      </c>
      <c r="AF8" t="s">
        <v>142</v>
      </c>
      <c r="AI8" t="s">
        <v>137</v>
      </c>
      <c r="AJ8" t="s">
        <v>136</v>
      </c>
      <c r="AK8" t="s">
        <v>136</v>
      </c>
      <c r="AL8" t="s">
        <v>136</v>
      </c>
      <c r="AM8" t="s">
        <v>137</v>
      </c>
      <c r="AN8" t="s">
        <v>136</v>
      </c>
      <c r="AO8" t="s">
        <v>136</v>
      </c>
      <c r="AQ8">
        <v>1</v>
      </c>
      <c r="AZ8">
        <v>5</v>
      </c>
      <c r="BA8" t="s">
        <v>137</v>
      </c>
      <c r="BB8" t="s">
        <v>137</v>
      </c>
      <c r="BC8" t="s">
        <v>137</v>
      </c>
      <c r="BD8" t="s">
        <v>137</v>
      </c>
      <c r="BE8" t="s">
        <v>137</v>
      </c>
      <c r="BF8" t="s">
        <v>137</v>
      </c>
      <c r="BG8" t="s">
        <v>137</v>
      </c>
      <c r="BH8" t="s">
        <v>136</v>
      </c>
      <c r="BJ8" t="s">
        <v>136</v>
      </c>
      <c r="BK8" t="s">
        <v>136</v>
      </c>
      <c r="BL8" t="s">
        <v>137</v>
      </c>
      <c r="BM8" t="s">
        <v>137</v>
      </c>
      <c r="BN8" t="s">
        <v>137</v>
      </c>
      <c r="BP8" t="s">
        <v>137</v>
      </c>
      <c r="BQ8" t="s">
        <v>136</v>
      </c>
      <c r="BR8" t="s">
        <v>137</v>
      </c>
      <c r="BS8" t="s">
        <v>137</v>
      </c>
      <c r="BT8" t="s">
        <v>136</v>
      </c>
      <c r="BU8" t="s">
        <v>137</v>
      </c>
      <c r="BW8" t="s">
        <v>136</v>
      </c>
      <c r="BX8" t="s">
        <v>136</v>
      </c>
      <c r="BY8" t="s">
        <v>136</v>
      </c>
      <c r="BZ8" t="s">
        <v>137</v>
      </c>
      <c r="CB8">
        <v>5</v>
      </c>
      <c r="CC8">
        <v>1</v>
      </c>
      <c r="CH8">
        <v>4</v>
      </c>
      <c r="CI8">
        <v>2</v>
      </c>
      <c r="CJ8">
        <v>2</v>
      </c>
      <c r="CK8">
        <v>3</v>
      </c>
      <c r="CL8" t="s">
        <v>137</v>
      </c>
      <c r="CN8" t="s">
        <v>136</v>
      </c>
      <c r="CO8" t="s">
        <v>153</v>
      </c>
      <c r="CP8" t="s">
        <v>136</v>
      </c>
      <c r="CR8" t="s">
        <v>137</v>
      </c>
      <c r="CT8" t="s">
        <v>137</v>
      </c>
      <c r="CV8" t="s">
        <v>137</v>
      </c>
      <c r="CX8" t="s">
        <v>137</v>
      </c>
      <c r="CZ8" t="s">
        <v>137</v>
      </c>
      <c r="DB8" t="s">
        <v>136</v>
      </c>
      <c r="DC8" t="s">
        <v>137</v>
      </c>
      <c r="DD8" t="s">
        <v>137</v>
      </c>
      <c r="DE8" t="s">
        <v>136</v>
      </c>
      <c r="DF8" t="s">
        <v>136</v>
      </c>
      <c r="DG8" t="s">
        <v>137</v>
      </c>
      <c r="DH8" t="s">
        <v>137</v>
      </c>
      <c r="DJ8" t="s">
        <v>137</v>
      </c>
      <c r="DK8" t="s">
        <v>136</v>
      </c>
      <c r="DL8" t="s">
        <v>137</v>
      </c>
      <c r="DM8" t="s">
        <v>137</v>
      </c>
      <c r="DN8" t="s">
        <v>137</v>
      </c>
      <c r="DO8" t="s">
        <v>137</v>
      </c>
      <c r="DQ8" t="s">
        <v>136</v>
      </c>
      <c r="DR8" t="s">
        <v>137</v>
      </c>
      <c r="DS8" t="s">
        <v>136</v>
      </c>
      <c r="DT8" t="s">
        <v>136</v>
      </c>
      <c r="DU8" t="s">
        <v>136</v>
      </c>
      <c r="DV8" t="s">
        <v>137</v>
      </c>
      <c r="DW8" t="s">
        <v>137</v>
      </c>
      <c r="DX8" t="s">
        <v>137</v>
      </c>
      <c r="DY8" t="s">
        <v>137</v>
      </c>
      <c r="DZ8" t="s">
        <v>137</v>
      </c>
      <c r="EA8" t="s">
        <v>137</v>
      </c>
      <c r="EC8" t="s">
        <v>136</v>
      </c>
      <c r="ED8" t="s">
        <v>136</v>
      </c>
      <c r="EE8" t="s">
        <v>136</v>
      </c>
      <c r="EF8" t="s">
        <v>137</v>
      </c>
      <c r="EG8" t="s">
        <v>137</v>
      </c>
      <c r="EH8" t="s">
        <v>136</v>
      </c>
      <c r="EI8" t="s">
        <v>137</v>
      </c>
      <c r="EJ8" t="s">
        <v>137</v>
      </c>
      <c r="EK8" t="s">
        <v>137</v>
      </c>
      <c r="EM8">
        <v>3</v>
      </c>
      <c r="EN8">
        <v>3</v>
      </c>
      <c r="EO8">
        <v>3</v>
      </c>
      <c r="EP8" t="s">
        <v>136</v>
      </c>
      <c r="EQ8" t="s">
        <v>137</v>
      </c>
      <c r="ER8" t="s">
        <v>137</v>
      </c>
      <c r="ES8" t="s">
        <v>137</v>
      </c>
      <c r="ET8" t="s">
        <v>137</v>
      </c>
      <c r="EU8" t="s">
        <v>137</v>
      </c>
      <c r="EV8" t="s">
        <v>137</v>
      </c>
      <c r="EW8">
        <v>4</v>
      </c>
      <c r="EX8">
        <v>3</v>
      </c>
      <c r="EY8">
        <v>1</v>
      </c>
      <c r="EZ8" t="s">
        <v>154</v>
      </c>
    </row>
    <row r="9" spans="1:157">
      <c r="A9">
        <v>21</v>
      </c>
      <c r="B9">
        <v>5</v>
      </c>
      <c r="C9">
        <v>148638111</v>
      </c>
      <c r="D9" t="s">
        <v>136</v>
      </c>
      <c r="E9" t="s">
        <v>137</v>
      </c>
      <c r="F9" t="s">
        <v>137</v>
      </c>
      <c r="G9" t="s">
        <v>137</v>
      </c>
      <c r="H9" t="s">
        <v>137</v>
      </c>
      <c r="I9" t="s">
        <v>137</v>
      </c>
      <c r="J9" t="s">
        <v>137</v>
      </c>
      <c r="L9" t="s">
        <v>138</v>
      </c>
      <c r="M9" t="s">
        <v>139</v>
      </c>
      <c r="N9" t="s">
        <v>138</v>
      </c>
      <c r="O9" t="s">
        <v>141</v>
      </c>
      <c r="P9" t="s">
        <v>141</v>
      </c>
      <c r="Q9" t="s">
        <v>138</v>
      </c>
      <c r="R9" t="s">
        <v>138</v>
      </c>
      <c r="S9" t="s">
        <v>139</v>
      </c>
      <c r="T9" t="s">
        <v>138</v>
      </c>
      <c r="U9" t="s">
        <v>137</v>
      </c>
      <c r="V9" t="s">
        <v>142</v>
      </c>
      <c r="X9" t="s">
        <v>142</v>
      </c>
      <c r="Z9" t="s">
        <v>142</v>
      </c>
      <c r="AB9" t="s">
        <v>142</v>
      </c>
      <c r="AD9" t="s">
        <v>142</v>
      </c>
      <c r="AF9" t="s">
        <v>142</v>
      </c>
      <c r="AI9" t="s">
        <v>137</v>
      </c>
      <c r="AJ9" t="s">
        <v>136</v>
      </c>
      <c r="AK9" t="s">
        <v>136</v>
      </c>
      <c r="AL9" t="s">
        <v>136</v>
      </c>
      <c r="AM9" t="s">
        <v>136</v>
      </c>
      <c r="AN9" t="s">
        <v>136</v>
      </c>
      <c r="AO9" t="s">
        <v>136</v>
      </c>
      <c r="AZ9">
        <v>5</v>
      </c>
      <c r="BA9" t="s">
        <v>136</v>
      </c>
      <c r="BB9" t="s">
        <v>136</v>
      </c>
      <c r="BC9" t="s">
        <v>137</v>
      </c>
      <c r="BD9" t="s">
        <v>137</v>
      </c>
      <c r="BE9" t="s">
        <v>137</v>
      </c>
      <c r="BF9" t="s">
        <v>137</v>
      </c>
      <c r="BG9" t="s">
        <v>137</v>
      </c>
      <c r="BH9" t="s">
        <v>137</v>
      </c>
      <c r="BJ9" t="s">
        <v>137</v>
      </c>
      <c r="BK9" t="s">
        <v>137</v>
      </c>
      <c r="BL9" t="s">
        <v>136</v>
      </c>
      <c r="BM9" t="s">
        <v>136</v>
      </c>
      <c r="BN9" t="s">
        <v>136</v>
      </c>
      <c r="BP9" t="s">
        <v>137</v>
      </c>
      <c r="BQ9" t="s">
        <v>136</v>
      </c>
      <c r="BR9" t="s">
        <v>137</v>
      </c>
      <c r="BS9" t="s">
        <v>137</v>
      </c>
      <c r="BT9" t="s">
        <v>137</v>
      </c>
      <c r="BU9" t="s">
        <v>137</v>
      </c>
      <c r="BW9" t="s">
        <v>137</v>
      </c>
      <c r="BX9" t="s">
        <v>136</v>
      </c>
      <c r="BY9" t="s">
        <v>136</v>
      </c>
      <c r="BZ9" t="s">
        <v>136</v>
      </c>
      <c r="CB9">
        <v>2</v>
      </c>
      <c r="CC9">
        <v>3</v>
      </c>
      <c r="CD9">
        <v>1</v>
      </c>
      <c r="CE9">
        <v>6</v>
      </c>
      <c r="CF9">
        <v>5</v>
      </c>
      <c r="CG9">
        <v>4</v>
      </c>
      <c r="CH9">
        <v>1</v>
      </c>
      <c r="CI9">
        <v>4</v>
      </c>
      <c r="CJ9">
        <v>3</v>
      </c>
      <c r="CK9">
        <v>0</v>
      </c>
      <c r="CL9" t="s">
        <v>142</v>
      </c>
      <c r="CN9" t="s">
        <v>142</v>
      </c>
      <c r="CP9" t="s">
        <v>142</v>
      </c>
      <c r="CR9" t="s">
        <v>142</v>
      </c>
      <c r="CT9" t="s">
        <v>142</v>
      </c>
      <c r="CV9" t="s">
        <v>142</v>
      </c>
      <c r="CX9" t="s">
        <v>142</v>
      </c>
      <c r="CZ9" t="s">
        <v>142</v>
      </c>
      <c r="DB9" t="s">
        <v>136</v>
      </c>
      <c r="DC9" t="s">
        <v>137</v>
      </c>
      <c r="DD9" t="s">
        <v>137</v>
      </c>
      <c r="DE9" t="s">
        <v>136</v>
      </c>
      <c r="DF9" t="s">
        <v>137</v>
      </c>
      <c r="DG9" t="s">
        <v>137</v>
      </c>
      <c r="DH9" t="s">
        <v>136</v>
      </c>
      <c r="DJ9" t="s">
        <v>137</v>
      </c>
      <c r="DK9" t="s">
        <v>137</v>
      </c>
      <c r="DL9" t="s">
        <v>137</v>
      </c>
      <c r="DM9" t="s">
        <v>136</v>
      </c>
      <c r="DN9" t="s">
        <v>137</v>
      </c>
      <c r="DO9" t="s">
        <v>137</v>
      </c>
      <c r="DP9" t="s">
        <v>155</v>
      </c>
      <c r="DQ9" t="s">
        <v>136</v>
      </c>
      <c r="DR9" t="s">
        <v>137</v>
      </c>
      <c r="DS9" t="s">
        <v>137</v>
      </c>
      <c r="DT9" t="s">
        <v>137</v>
      </c>
      <c r="DU9" t="s">
        <v>137</v>
      </c>
      <c r="DV9" t="s">
        <v>137</v>
      </c>
      <c r="DW9" t="s">
        <v>137</v>
      </c>
      <c r="DX9" t="s">
        <v>137</v>
      </c>
      <c r="DY9" t="s">
        <v>137</v>
      </c>
      <c r="DZ9" t="s">
        <v>137</v>
      </c>
      <c r="EA9" t="s">
        <v>137</v>
      </c>
      <c r="EC9" t="s">
        <v>137</v>
      </c>
      <c r="ED9" t="s">
        <v>136</v>
      </c>
      <c r="EE9" t="s">
        <v>136</v>
      </c>
      <c r="EF9" t="s">
        <v>137</v>
      </c>
      <c r="EG9" t="s">
        <v>137</v>
      </c>
      <c r="EH9" t="s">
        <v>137</v>
      </c>
      <c r="EI9" t="s">
        <v>137</v>
      </c>
      <c r="EJ9" t="s">
        <v>137</v>
      </c>
      <c r="EK9" t="s">
        <v>137</v>
      </c>
      <c r="EM9">
        <v>5</v>
      </c>
      <c r="EN9">
        <v>3</v>
      </c>
      <c r="EO9">
        <v>3</v>
      </c>
      <c r="EP9" t="s">
        <v>137</v>
      </c>
      <c r="EQ9" t="s">
        <v>137</v>
      </c>
      <c r="ER9" t="s">
        <v>136</v>
      </c>
      <c r="ES9" t="s">
        <v>136</v>
      </c>
      <c r="ET9" t="s">
        <v>137</v>
      </c>
      <c r="EU9" t="s">
        <v>137</v>
      </c>
      <c r="EV9" t="s">
        <v>137</v>
      </c>
      <c r="EW9">
        <v>4</v>
      </c>
      <c r="EX9">
        <v>2</v>
      </c>
      <c r="EY9">
        <v>1</v>
      </c>
      <c r="EZ9" t="s">
        <v>156</v>
      </c>
    </row>
    <row r="10" spans="1:157" ht="15.5" customHeight="1">
      <c r="A10">
        <v>23</v>
      </c>
      <c r="B10">
        <v>1</v>
      </c>
      <c r="C10">
        <v>1022401630</v>
      </c>
      <c r="D10" t="s">
        <v>137</v>
      </c>
      <c r="E10" t="s">
        <v>137</v>
      </c>
      <c r="F10" t="s">
        <v>137</v>
      </c>
      <c r="G10" t="s">
        <v>137</v>
      </c>
      <c r="H10" t="s">
        <v>136</v>
      </c>
      <c r="I10" t="s">
        <v>137</v>
      </c>
      <c r="J10" t="s">
        <v>137</v>
      </c>
      <c r="L10" t="s">
        <v>141</v>
      </c>
      <c r="M10" t="s">
        <v>140</v>
      </c>
      <c r="N10" t="s">
        <v>141</v>
      </c>
      <c r="O10" t="s">
        <v>141</v>
      </c>
      <c r="P10" t="s">
        <v>140</v>
      </c>
      <c r="Q10" t="s">
        <v>141</v>
      </c>
      <c r="R10" t="s">
        <v>141</v>
      </c>
      <c r="S10" t="s">
        <v>141</v>
      </c>
      <c r="T10" t="s">
        <v>140</v>
      </c>
      <c r="U10" t="s">
        <v>137</v>
      </c>
      <c r="V10" t="s">
        <v>142</v>
      </c>
      <c r="X10" t="s">
        <v>142</v>
      </c>
      <c r="Z10" t="s">
        <v>142</v>
      </c>
      <c r="AB10" t="s">
        <v>142</v>
      </c>
      <c r="AD10" t="s">
        <v>142</v>
      </c>
      <c r="AF10" t="s">
        <v>142</v>
      </c>
      <c r="AI10" t="s">
        <v>137</v>
      </c>
      <c r="AJ10" t="s">
        <v>137</v>
      </c>
      <c r="AK10" t="s">
        <v>137</v>
      </c>
      <c r="AL10" t="s">
        <v>137</v>
      </c>
      <c r="AM10" t="s">
        <v>136</v>
      </c>
      <c r="AN10" t="s">
        <v>136</v>
      </c>
      <c r="AO10" t="s">
        <v>137</v>
      </c>
      <c r="AQ10">
        <v>1</v>
      </c>
      <c r="AR10">
        <v>3</v>
      </c>
      <c r="AS10">
        <v>7</v>
      </c>
      <c r="AY10" s="3" t="s">
        <v>157</v>
      </c>
      <c r="BA10" t="s">
        <v>142</v>
      </c>
      <c r="BB10" t="s">
        <v>142</v>
      </c>
      <c r="BC10" t="s">
        <v>142</v>
      </c>
      <c r="BD10" t="s">
        <v>142</v>
      </c>
      <c r="BE10" t="s">
        <v>142</v>
      </c>
      <c r="BF10" t="s">
        <v>142</v>
      </c>
      <c r="BG10" t="s">
        <v>142</v>
      </c>
      <c r="BH10" t="s">
        <v>142</v>
      </c>
      <c r="BJ10" t="s">
        <v>142</v>
      </c>
      <c r="BK10" t="s">
        <v>142</v>
      </c>
      <c r="BL10" t="s">
        <v>142</v>
      </c>
      <c r="BM10" t="s">
        <v>142</v>
      </c>
      <c r="BN10" t="s">
        <v>142</v>
      </c>
      <c r="BP10" t="s">
        <v>142</v>
      </c>
      <c r="BQ10" t="s">
        <v>142</v>
      </c>
      <c r="BR10" t="s">
        <v>142</v>
      </c>
      <c r="BS10" t="s">
        <v>142</v>
      </c>
      <c r="BT10" t="s">
        <v>142</v>
      </c>
      <c r="BU10" t="s">
        <v>142</v>
      </c>
      <c r="BW10" t="s">
        <v>142</v>
      </c>
      <c r="BX10" t="s">
        <v>142</v>
      </c>
      <c r="BY10" t="s">
        <v>142</v>
      </c>
      <c r="BZ10" t="s">
        <v>142</v>
      </c>
      <c r="CJ10">
        <v>0</v>
      </c>
      <c r="CK10">
        <v>0</v>
      </c>
      <c r="CL10" t="s">
        <v>142</v>
      </c>
      <c r="CN10" t="s">
        <v>142</v>
      </c>
      <c r="CP10" t="s">
        <v>142</v>
      </c>
      <c r="CR10" t="s">
        <v>142</v>
      </c>
      <c r="CT10" t="s">
        <v>142</v>
      </c>
      <c r="CV10" t="s">
        <v>142</v>
      </c>
      <c r="CX10" t="s">
        <v>142</v>
      </c>
      <c r="CZ10" t="s">
        <v>142</v>
      </c>
      <c r="DB10" t="s">
        <v>142</v>
      </c>
      <c r="DC10" t="s">
        <v>142</v>
      </c>
      <c r="DD10" t="s">
        <v>142</v>
      </c>
      <c r="DE10" t="s">
        <v>142</v>
      </c>
      <c r="DF10" t="s">
        <v>142</v>
      </c>
      <c r="DG10" t="s">
        <v>142</v>
      </c>
      <c r="DH10" t="s">
        <v>142</v>
      </c>
      <c r="DJ10" t="s">
        <v>142</v>
      </c>
      <c r="DK10" t="s">
        <v>142</v>
      </c>
      <c r="DL10" t="s">
        <v>142</v>
      </c>
      <c r="DM10" t="s">
        <v>142</v>
      </c>
      <c r="DN10" t="s">
        <v>142</v>
      </c>
      <c r="DO10" t="s">
        <v>142</v>
      </c>
      <c r="DQ10" t="s">
        <v>142</v>
      </c>
      <c r="DR10" t="s">
        <v>142</v>
      </c>
      <c r="DS10" t="s">
        <v>142</v>
      </c>
      <c r="DT10" t="s">
        <v>142</v>
      </c>
      <c r="DU10" t="s">
        <v>142</v>
      </c>
      <c r="DV10" t="s">
        <v>142</v>
      </c>
      <c r="DW10" t="s">
        <v>142</v>
      </c>
      <c r="DX10" t="s">
        <v>142</v>
      </c>
      <c r="DY10" t="s">
        <v>142</v>
      </c>
      <c r="DZ10" t="s">
        <v>142</v>
      </c>
      <c r="EA10" t="s">
        <v>142</v>
      </c>
      <c r="EC10" t="s">
        <v>142</v>
      </c>
      <c r="ED10" t="s">
        <v>142</v>
      </c>
      <c r="EE10" t="s">
        <v>142</v>
      </c>
      <c r="EF10" t="s">
        <v>142</v>
      </c>
      <c r="EG10" t="s">
        <v>142</v>
      </c>
      <c r="EH10" t="s">
        <v>142</v>
      </c>
      <c r="EI10" t="s">
        <v>142</v>
      </c>
      <c r="EJ10" t="s">
        <v>142</v>
      </c>
      <c r="EK10" t="s">
        <v>142</v>
      </c>
      <c r="EM10">
        <v>0</v>
      </c>
      <c r="EN10">
        <v>0</v>
      </c>
      <c r="EO10">
        <v>0</v>
      </c>
      <c r="EP10" t="s">
        <v>142</v>
      </c>
      <c r="EQ10" t="s">
        <v>142</v>
      </c>
      <c r="ER10" t="s">
        <v>142</v>
      </c>
      <c r="ES10" t="s">
        <v>142</v>
      </c>
      <c r="ET10" t="s">
        <v>142</v>
      </c>
      <c r="EU10" t="s">
        <v>142</v>
      </c>
      <c r="EV10" t="s">
        <v>142</v>
      </c>
      <c r="EY10">
        <v>0</v>
      </c>
      <c r="EZ10">
        <v>0</v>
      </c>
    </row>
    <row r="11" spans="1:157">
      <c r="A11">
        <v>25</v>
      </c>
      <c r="B11">
        <v>5</v>
      </c>
      <c r="C11">
        <v>841840369</v>
      </c>
      <c r="D11" t="s">
        <v>136</v>
      </c>
      <c r="E11" t="s">
        <v>137</v>
      </c>
      <c r="F11" t="s">
        <v>137</v>
      </c>
      <c r="G11" t="s">
        <v>137</v>
      </c>
      <c r="H11" t="s">
        <v>137</v>
      </c>
      <c r="I11" t="s">
        <v>137</v>
      </c>
      <c r="J11" t="s">
        <v>137</v>
      </c>
      <c r="L11" t="s">
        <v>138</v>
      </c>
      <c r="N11" t="s">
        <v>139</v>
      </c>
      <c r="O11" t="s">
        <v>138</v>
      </c>
      <c r="P11" t="s">
        <v>139</v>
      </c>
      <c r="Q11" t="s">
        <v>139</v>
      </c>
      <c r="R11" t="s">
        <v>141</v>
      </c>
      <c r="S11" t="s">
        <v>139</v>
      </c>
      <c r="V11" t="s">
        <v>142</v>
      </c>
      <c r="X11" t="s">
        <v>142</v>
      </c>
      <c r="Z11" t="s">
        <v>142</v>
      </c>
      <c r="AB11" t="s">
        <v>142</v>
      </c>
      <c r="AD11" t="s">
        <v>142</v>
      </c>
      <c r="AF11" t="s">
        <v>142</v>
      </c>
      <c r="AI11" t="s">
        <v>137</v>
      </c>
      <c r="AJ11" t="s">
        <v>136</v>
      </c>
      <c r="AK11" t="s">
        <v>136</v>
      </c>
      <c r="AL11" t="s">
        <v>137</v>
      </c>
      <c r="AM11" t="s">
        <v>136</v>
      </c>
      <c r="AN11" t="s">
        <v>137</v>
      </c>
      <c r="AO11" t="s">
        <v>137</v>
      </c>
      <c r="BA11" t="s">
        <v>136</v>
      </c>
      <c r="BB11" t="s">
        <v>136</v>
      </c>
      <c r="BC11" t="s">
        <v>137</v>
      </c>
      <c r="BD11" t="s">
        <v>137</v>
      </c>
      <c r="BE11" t="s">
        <v>136</v>
      </c>
      <c r="BF11" t="s">
        <v>137</v>
      </c>
      <c r="BG11" t="s">
        <v>137</v>
      </c>
      <c r="BH11" t="s">
        <v>136</v>
      </c>
      <c r="BJ11" t="s">
        <v>137</v>
      </c>
      <c r="BK11" t="s">
        <v>136</v>
      </c>
      <c r="BL11" t="s">
        <v>137</v>
      </c>
      <c r="BM11" t="s">
        <v>136</v>
      </c>
      <c r="BN11" t="s">
        <v>137</v>
      </c>
      <c r="BP11" t="s">
        <v>136</v>
      </c>
      <c r="BQ11" t="s">
        <v>137</v>
      </c>
      <c r="BR11" t="s">
        <v>136</v>
      </c>
      <c r="BS11" t="s">
        <v>137</v>
      </c>
      <c r="BT11" t="s">
        <v>137</v>
      </c>
      <c r="BU11" t="s">
        <v>137</v>
      </c>
      <c r="BW11" t="s">
        <v>137</v>
      </c>
      <c r="BX11" t="s">
        <v>136</v>
      </c>
      <c r="BY11" t="s">
        <v>136</v>
      </c>
      <c r="BZ11" t="s">
        <v>137</v>
      </c>
      <c r="CJ11">
        <v>0</v>
      </c>
      <c r="CK11">
        <v>0</v>
      </c>
      <c r="CL11" t="s">
        <v>137</v>
      </c>
      <c r="CN11" t="s">
        <v>137</v>
      </c>
      <c r="CP11" t="s">
        <v>137</v>
      </c>
      <c r="CR11" t="s">
        <v>137</v>
      </c>
      <c r="CT11" t="s">
        <v>137</v>
      </c>
      <c r="CV11" t="s">
        <v>137</v>
      </c>
      <c r="CX11" t="s">
        <v>137</v>
      </c>
      <c r="CZ11" t="s">
        <v>137</v>
      </c>
      <c r="DB11" t="s">
        <v>137</v>
      </c>
      <c r="DC11" t="s">
        <v>137</v>
      </c>
      <c r="DD11" t="s">
        <v>137</v>
      </c>
      <c r="DE11" t="s">
        <v>137</v>
      </c>
      <c r="DF11" t="s">
        <v>137</v>
      </c>
      <c r="DG11" t="s">
        <v>137</v>
      </c>
      <c r="DH11" t="s">
        <v>137</v>
      </c>
      <c r="DJ11" t="s">
        <v>137</v>
      </c>
      <c r="DK11" t="s">
        <v>137</v>
      </c>
      <c r="DL11" t="s">
        <v>137</v>
      </c>
      <c r="DM11" t="s">
        <v>137</v>
      </c>
      <c r="DN11" t="s">
        <v>137</v>
      </c>
      <c r="DO11" t="s">
        <v>136</v>
      </c>
      <c r="DQ11" t="s">
        <v>136</v>
      </c>
      <c r="DR11" t="s">
        <v>137</v>
      </c>
      <c r="DS11" t="s">
        <v>136</v>
      </c>
      <c r="DT11" t="s">
        <v>136</v>
      </c>
      <c r="DU11" t="s">
        <v>136</v>
      </c>
      <c r="DV11" t="s">
        <v>136</v>
      </c>
      <c r="DW11" t="s">
        <v>136</v>
      </c>
      <c r="DX11" t="s">
        <v>137</v>
      </c>
      <c r="DY11" t="s">
        <v>137</v>
      </c>
      <c r="DZ11" t="s">
        <v>137</v>
      </c>
      <c r="EA11" t="s">
        <v>137</v>
      </c>
      <c r="EC11" t="s">
        <v>137</v>
      </c>
      <c r="ED11" t="s">
        <v>136</v>
      </c>
      <c r="EE11" t="s">
        <v>136</v>
      </c>
      <c r="EF11" t="s">
        <v>137</v>
      </c>
      <c r="EG11" t="s">
        <v>137</v>
      </c>
      <c r="EH11" t="s">
        <v>137</v>
      </c>
      <c r="EI11" t="s">
        <v>137</v>
      </c>
      <c r="EJ11" t="s">
        <v>136</v>
      </c>
      <c r="EK11" t="s">
        <v>137</v>
      </c>
      <c r="EM11">
        <v>0</v>
      </c>
      <c r="EN11">
        <v>0</v>
      </c>
      <c r="EO11">
        <v>0</v>
      </c>
      <c r="EP11" t="s">
        <v>136</v>
      </c>
      <c r="EQ11" t="s">
        <v>136</v>
      </c>
      <c r="ER11" t="s">
        <v>136</v>
      </c>
      <c r="ES11" t="s">
        <v>136</v>
      </c>
      <c r="ET11" t="s">
        <v>137</v>
      </c>
      <c r="EU11" t="s">
        <v>137</v>
      </c>
      <c r="EV11" t="s">
        <v>137</v>
      </c>
      <c r="EY11">
        <v>1</v>
      </c>
      <c r="EZ11" t="s">
        <v>144</v>
      </c>
    </row>
    <row r="12" spans="1:157">
      <c r="A12">
        <v>27</v>
      </c>
      <c r="B12">
        <v>5</v>
      </c>
      <c r="C12">
        <v>1331083349</v>
      </c>
      <c r="D12" t="s">
        <v>136</v>
      </c>
      <c r="E12" t="s">
        <v>137</v>
      </c>
      <c r="F12" t="s">
        <v>137</v>
      </c>
      <c r="G12" t="s">
        <v>137</v>
      </c>
      <c r="H12" t="s">
        <v>137</v>
      </c>
      <c r="I12" t="s">
        <v>137</v>
      </c>
      <c r="J12" t="s">
        <v>137</v>
      </c>
      <c r="L12" t="s">
        <v>138</v>
      </c>
      <c r="M12" t="s">
        <v>139</v>
      </c>
      <c r="N12" t="s">
        <v>140</v>
      </c>
      <c r="O12" t="s">
        <v>138</v>
      </c>
      <c r="P12" t="s">
        <v>139</v>
      </c>
      <c r="Q12" t="s">
        <v>139</v>
      </c>
      <c r="R12" t="s">
        <v>139</v>
      </c>
      <c r="S12" t="s">
        <v>139</v>
      </c>
      <c r="T12" t="s">
        <v>138</v>
      </c>
      <c r="U12" t="s">
        <v>137</v>
      </c>
      <c r="V12" t="s">
        <v>142</v>
      </c>
      <c r="X12" t="s">
        <v>142</v>
      </c>
      <c r="Z12" t="s">
        <v>142</v>
      </c>
      <c r="AB12" t="s">
        <v>142</v>
      </c>
      <c r="AD12" t="s">
        <v>142</v>
      </c>
      <c r="AF12" t="s">
        <v>142</v>
      </c>
      <c r="AI12" t="s">
        <v>136</v>
      </c>
      <c r="AJ12" t="s">
        <v>136</v>
      </c>
      <c r="AK12" t="s">
        <v>136</v>
      </c>
      <c r="AL12" t="s">
        <v>136</v>
      </c>
      <c r="AM12" t="s">
        <v>136</v>
      </c>
      <c r="AN12" t="s">
        <v>136</v>
      </c>
      <c r="AO12" t="s">
        <v>136</v>
      </c>
      <c r="AP12" t="s">
        <v>158</v>
      </c>
      <c r="AQ12">
        <v>3</v>
      </c>
      <c r="AR12">
        <v>1</v>
      </c>
      <c r="AS12">
        <v>7</v>
      </c>
      <c r="AY12" t="s">
        <v>159</v>
      </c>
      <c r="AZ12">
        <v>6</v>
      </c>
      <c r="BA12" t="s">
        <v>136</v>
      </c>
      <c r="BB12" t="s">
        <v>136</v>
      </c>
      <c r="BC12" t="s">
        <v>137</v>
      </c>
      <c r="BD12" t="s">
        <v>137</v>
      </c>
      <c r="BE12" t="s">
        <v>137</v>
      </c>
      <c r="BF12" t="s">
        <v>137</v>
      </c>
      <c r="BG12" t="s">
        <v>137</v>
      </c>
      <c r="BH12" t="s">
        <v>136</v>
      </c>
      <c r="BI12" s="2" t="s">
        <v>160</v>
      </c>
      <c r="BJ12" t="s">
        <v>136</v>
      </c>
      <c r="BK12" t="s">
        <v>136</v>
      </c>
      <c r="BL12" t="s">
        <v>136</v>
      </c>
      <c r="BM12" t="s">
        <v>136</v>
      </c>
      <c r="BN12" t="s">
        <v>137</v>
      </c>
      <c r="BO12" t="s">
        <v>161</v>
      </c>
      <c r="BP12" t="s">
        <v>137</v>
      </c>
      <c r="BQ12" t="s">
        <v>136</v>
      </c>
      <c r="BR12" t="s">
        <v>136</v>
      </c>
      <c r="BS12" t="s">
        <v>136</v>
      </c>
      <c r="BT12" t="s">
        <v>137</v>
      </c>
      <c r="BU12" t="s">
        <v>137</v>
      </c>
      <c r="BW12" t="s">
        <v>136</v>
      </c>
      <c r="BX12" t="s">
        <v>136</v>
      </c>
      <c r="BY12" t="s">
        <v>136</v>
      </c>
      <c r="BZ12" t="s">
        <v>136</v>
      </c>
      <c r="CA12" t="s">
        <v>162</v>
      </c>
      <c r="CB12">
        <v>3</v>
      </c>
      <c r="CC12">
        <v>1</v>
      </c>
      <c r="CH12">
        <v>1</v>
      </c>
      <c r="CI12">
        <v>3</v>
      </c>
      <c r="CJ12">
        <v>2</v>
      </c>
      <c r="CK12">
        <v>3</v>
      </c>
      <c r="CL12" t="s">
        <v>136</v>
      </c>
      <c r="CM12" t="s">
        <v>163</v>
      </c>
      <c r="CN12" t="s">
        <v>136</v>
      </c>
      <c r="CO12" t="s">
        <v>164</v>
      </c>
      <c r="CP12" t="s">
        <v>136</v>
      </c>
      <c r="CQ12" t="s">
        <v>165</v>
      </c>
      <c r="CR12" t="s">
        <v>137</v>
      </c>
      <c r="CT12" t="s">
        <v>137</v>
      </c>
      <c r="CV12" t="s">
        <v>136</v>
      </c>
      <c r="CW12" t="s">
        <v>166</v>
      </c>
      <c r="CX12" t="s">
        <v>137</v>
      </c>
      <c r="CZ12" t="s">
        <v>136</v>
      </c>
      <c r="DA12" t="s">
        <v>167</v>
      </c>
      <c r="DB12" t="s">
        <v>136</v>
      </c>
      <c r="DC12" t="s">
        <v>137</v>
      </c>
      <c r="DD12" t="s">
        <v>136</v>
      </c>
      <c r="DE12" t="s">
        <v>137</v>
      </c>
      <c r="DF12" t="s">
        <v>137</v>
      </c>
      <c r="DG12" t="s">
        <v>136</v>
      </c>
      <c r="DH12" t="s">
        <v>137</v>
      </c>
      <c r="DJ12" t="s">
        <v>137</v>
      </c>
      <c r="DK12" t="s">
        <v>137</v>
      </c>
      <c r="DL12" t="s">
        <v>137</v>
      </c>
      <c r="DM12" t="s">
        <v>136</v>
      </c>
      <c r="DN12" t="s">
        <v>136</v>
      </c>
      <c r="DO12" t="s">
        <v>137</v>
      </c>
      <c r="DQ12" t="s">
        <v>136</v>
      </c>
      <c r="DR12" t="s">
        <v>137</v>
      </c>
      <c r="DS12" t="s">
        <v>137</v>
      </c>
      <c r="DT12" t="s">
        <v>137</v>
      </c>
      <c r="DU12" t="s">
        <v>137</v>
      </c>
      <c r="DV12" t="s">
        <v>137</v>
      </c>
      <c r="DW12" t="s">
        <v>137</v>
      </c>
      <c r="DX12" t="s">
        <v>137</v>
      </c>
      <c r="DY12" t="s">
        <v>137</v>
      </c>
      <c r="DZ12" t="s">
        <v>136</v>
      </c>
      <c r="EA12" t="s">
        <v>136</v>
      </c>
      <c r="EB12" t="s">
        <v>168</v>
      </c>
      <c r="EC12" t="s">
        <v>137</v>
      </c>
      <c r="ED12" t="s">
        <v>136</v>
      </c>
      <c r="EE12" t="s">
        <v>136</v>
      </c>
      <c r="EF12" t="s">
        <v>136</v>
      </c>
      <c r="EG12" t="s">
        <v>136</v>
      </c>
      <c r="EH12" t="s">
        <v>136</v>
      </c>
      <c r="EI12" t="s">
        <v>136</v>
      </c>
      <c r="EJ12" t="s">
        <v>136</v>
      </c>
      <c r="EK12" t="s">
        <v>137</v>
      </c>
      <c r="EM12">
        <v>1</v>
      </c>
      <c r="EN12">
        <v>3</v>
      </c>
      <c r="EO12">
        <v>5</v>
      </c>
      <c r="EP12" t="s">
        <v>136</v>
      </c>
      <c r="EQ12" t="s">
        <v>137</v>
      </c>
      <c r="ER12" t="s">
        <v>137</v>
      </c>
      <c r="ES12" t="s">
        <v>137</v>
      </c>
      <c r="ET12" t="s">
        <v>137</v>
      </c>
      <c r="EU12" t="s">
        <v>137</v>
      </c>
      <c r="EV12" t="s">
        <v>137</v>
      </c>
      <c r="EW12">
        <v>5</v>
      </c>
      <c r="EX12">
        <v>4</v>
      </c>
      <c r="EY12">
        <v>1</v>
      </c>
      <c r="EZ12" t="s">
        <v>156</v>
      </c>
    </row>
    <row r="13" spans="1:157">
      <c r="A13">
        <v>34</v>
      </c>
      <c r="B13">
        <v>5</v>
      </c>
      <c r="C13">
        <v>162279579</v>
      </c>
      <c r="D13" t="s">
        <v>136</v>
      </c>
      <c r="E13" t="s">
        <v>137</v>
      </c>
      <c r="F13" t="s">
        <v>137</v>
      </c>
      <c r="G13" t="s">
        <v>137</v>
      </c>
      <c r="H13" t="s">
        <v>137</v>
      </c>
      <c r="I13" t="s">
        <v>137</v>
      </c>
      <c r="J13" t="s">
        <v>137</v>
      </c>
      <c r="L13" t="s">
        <v>138</v>
      </c>
      <c r="M13" t="s">
        <v>148</v>
      </c>
      <c r="N13" t="s">
        <v>148</v>
      </c>
      <c r="O13" t="s">
        <v>148</v>
      </c>
      <c r="P13" t="s">
        <v>148</v>
      </c>
      <c r="Q13" t="s">
        <v>148</v>
      </c>
      <c r="R13" t="s">
        <v>148</v>
      </c>
      <c r="S13" t="s">
        <v>148</v>
      </c>
      <c r="T13" t="s">
        <v>148</v>
      </c>
      <c r="U13" t="s">
        <v>137</v>
      </c>
      <c r="V13" t="s">
        <v>142</v>
      </c>
      <c r="X13" t="s">
        <v>142</v>
      </c>
      <c r="Z13" t="s">
        <v>142</v>
      </c>
      <c r="AB13" t="s">
        <v>142</v>
      </c>
      <c r="AD13" t="s">
        <v>142</v>
      </c>
      <c r="AF13" t="s">
        <v>142</v>
      </c>
      <c r="AI13" t="s">
        <v>136</v>
      </c>
      <c r="AJ13" t="s">
        <v>137</v>
      </c>
      <c r="AK13" t="s">
        <v>136</v>
      </c>
      <c r="AL13" t="s">
        <v>137</v>
      </c>
      <c r="AM13" t="s">
        <v>137</v>
      </c>
      <c r="AN13" t="s">
        <v>136</v>
      </c>
      <c r="AO13" t="s">
        <v>137</v>
      </c>
      <c r="AQ13">
        <v>1</v>
      </c>
      <c r="AR13">
        <v>2</v>
      </c>
      <c r="AS13">
        <v>5</v>
      </c>
      <c r="AZ13">
        <v>6</v>
      </c>
      <c r="BA13" t="s">
        <v>136</v>
      </c>
      <c r="BB13" t="s">
        <v>137</v>
      </c>
      <c r="BC13" t="s">
        <v>137</v>
      </c>
      <c r="BD13" t="s">
        <v>137</v>
      </c>
      <c r="BE13" t="s">
        <v>137</v>
      </c>
      <c r="BF13" t="s">
        <v>137</v>
      </c>
      <c r="BG13" t="s">
        <v>137</v>
      </c>
      <c r="BH13" t="s">
        <v>137</v>
      </c>
      <c r="BJ13" t="s">
        <v>136</v>
      </c>
      <c r="BK13" t="s">
        <v>137</v>
      </c>
      <c r="BL13" t="s">
        <v>137</v>
      </c>
      <c r="BM13" t="s">
        <v>137</v>
      </c>
      <c r="BN13" t="s">
        <v>137</v>
      </c>
      <c r="BP13" t="s">
        <v>137</v>
      </c>
      <c r="BQ13" t="s">
        <v>137</v>
      </c>
      <c r="BR13" t="s">
        <v>137</v>
      </c>
      <c r="BS13" t="s">
        <v>137</v>
      </c>
      <c r="BT13" t="s">
        <v>137</v>
      </c>
      <c r="BU13" t="s">
        <v>136</v>
      </c>
      <c r="BW13" t="s">
        <v>137</v>
      </c>
      <c r="BX13" t="s">
        <v>136</v>
      </c>
      <c r="BY13" t="s">
        <v>137</v>
      </c>
      <c r="BZ13" t="s">
        <v>137</v>
      </c>
      <c r="CB13">
        <v>1</v>
      </c>
      <c r="CH13">
        <v>3</v>
      </c>
      <c r="CI13">
        <v>4</v>
      </c>
      <c r="CJ13">
        <v>3</v>
      </c>
      <c r="CK13">
        <v>0</v>
      </c>
      <c r="CL13" t="s">
        <v>142</v>
      </c>
      <c r="CN13" t="s">
        <v>142</v>
      </c>
      <c r="CP13" t="s">
        <v>142</v>
      </c>
      <c r="CR13" t="s">
        <v>142</v>
      </c>
      <c r="CT13" t="s">
        <v>142</v>
      </c>
      <c r="CV13" t="s">
        <v>142</v>
      </c>
      <c r="CX13" t="s">
        <v>142</v>
      </c>
      <c r="CZ13" t="s">
        <v>142</v>
      </c>
      <c r="DB13" t="s">
        <v>137</v>
      </c>
      <c r="DC13" t="s">
        <v>137</v>
      </c>
      <c r="DD13" t="s">
        <v>137</v>
      </c>
      <c r="DE13" t="s">
        <v>137</v>
      </c>
      <c r="DF13" t="s">
        <v>136</v>
      </c>
      <c r="DG13" t="s">
        <v>137</v>
      </c>
      <c r="DH13" t="s">
        <v>137</v>
      </c>
      <c r="DJ13" t="s">
        <v>137</v>
      </c>
      <c r="DK13" t="s">
        <v>136</v>
      </c>
      <c r="DL13" t="s">
        <v>137</v>
      </c>
      <c r="DM13" t="s">
        <v>137</v>
      </c>
      <c r="DN13" t="s">
        <v>137</v>
      </c>
      <c r="DO13" t="s">
        <v>137</v>
      </c>
      <c r="DQ13" t="s">
        <v>136</v>
      </c>
      <c r="DR13" t="s">
        <v>137</v>
      </c>
      <c r="DS13" t="s">
        <v>137</v>
      </c>
      <c r="DT13" t="s">
        <v>137</v>
      </c>
      <c r="DU13" t="s">
        <v>137</v>
      </c>
      <c r="DV13" t="s">
        <v>137</v>
      </c>
      <c r="DW13" t="s">
        <v>137</v>
      </c>
      <c r="DX13" t="s">
        <v>137</v>
      </c>
      <c r="DY13" t="s">
        <v>137</v>
      </c>
      <c r="DZ13" t="s">
        <v>136</v>
      </c>
      <c r="EA13" t="s">
        <v>137</v>
      </c>
      <c r="EC13" t="s">
        <v>137</v>
      </c>
      <c r="ED13" t="s">
        <v>136</v>
      </c>
      <c r="EE13" t="s">
        <v>137</v>
      </c>
      <c r="EF13" t="s">
        <v>137</v>
      </c>
      <c r="EG13" t="s">
        <v>137</v>
      </c>
      <c r="EH13" t="s">
        <v>136</v>
      </c>
      <c r="EI13" t="s">
        <v>137</v>
      </c>
      <c r="EJ13" t="s">
        <v>137</v>
      </c>
      <c r="EK13" t="s">
        <v>137</v>
      </c>
      <c r="EM13">
        <v>2</v>
      </c>
      <c r="EN13">
        <v>2</v>
      </c>
      <c r="EO13">
        <v>3</v>
      </c>
      <c r="EP13" t="s">
        <v>137</v>
      </c>
      <c r="EQ13" t="s">
        <v>137</v>
      </c>
      <c r="ER13" t="s">
        <v>137</v>
      </c>
      <c r="ES13" t="s">
        <v>137</v>
      </c>
      <c r="ET13" t="s">
        <v>137</v>
      </c>
      <c r="EU13" t="s">
        <v>137</v>
      </c>
      <c r="EV13" t="s">
        <v>136</v>
      </c>
      <c r="EW13">
        <v>5</v>
      </c>
      <c r="EX13">
        <v>5</v>
      </c>
      <c r="EY13">
        <v>1</v>
      </c>
      <c r="EZ13" t="s">
        <v>169</v>
      </c>
    </row>
    <row r="14" spans="1:157">
      <c r="A14">
        <v>35</v>
      </c>
      <c r="B14">
        <v>5</v>
      </c>
      <c r="C14">
        <v>870732017</v>
      </c>
      <c r="D14" t="s">
        <v>137</v>
      </c>
      <c r="E14" t="s">
        <v>137</v>
      </c>
      <c r="F14" t="s">
        <v>136</v>
      </c>
      <c r="G14" t="s">
        <v>137</v>
      </c>
      <c r="H14" t="s">
        <v>137</v>
      </c>
      <c r="I14" t="s">
        <v>137</v>
      </c>
      <c r="J14" t="s">
        <v>137</v>
      </c>
      <c r="L14" t="s">
        <v>138</v>
      </c>
      <c r="M14" t="s">
        <v>138</v>
      </c>
      <c r="V14" t="s">
        <v>142</v>
      </c>
      <c r="X14" t="s">
        <v>142</v>
      </c>
      <c r="Z14" t="s">
        <v>142</v>
      </c>
      <c r="AB14" t="s">
        <v>142</v>
      </c>
      <c r="AD14" t="s">
        <v>142</v>
      </c>
      <c r="AF14" t="s">
        <v>142</v>
      </c>
      <c r="AI14" t="s">
        <v>137</v>
      </c>
      <c r="AJ14" t="s">
        <v>137</v>
      </c>
      <c r="AK14" t="s">
        <v>137</v>
      </c>
      <c r="AL14" t="s">
        <v>136</v>
      </c>
      <c r="AM14" t="s">
        <v>137</v>
      </c>
      <c r="AN14" t="s">
        <v>136</v>
      </c>
      <c r="AO14" t="s">
        <v>137</v>
      </c>
      <c r="AQ14">
        <v>8</v>
      </c>
      <c r="AY14" t="s">
        <v>170</v>
      </c>
      <c r="AZ14">
        <v>1</v>
      </c>
      <c r="BA14" t="s">
        <v>137</v>
      </c>
      <c r="BB14" t="s">
        <v>137</v>
      </c>
      <c r="BC14" t="s">
        <v>137</v>
      </c>
      <c r="BD14" t="s">
        <v>137</v>
      </c>
      <c r="BE14" t="s">
        <v>137</v>
      </c>
      <c r="BF14" t="s">
        <v>136</v>
      </c>
      <c r="BG14" t="s">
        <v>137</v>
      </c>
      <c r="BH14" t="s">
        <v>137</v>
      </c>
      <c r="BJ14" t="s">
        <v>137</v>
      </c>
      <c r="BK14" t="s">
        <v>136</v>
      </c>
      <c r="BL14" t="s">
        <v>137</v>
      </c>
      <c r="BM14" t="s">
        <v>137</v>
      </c>
      <c r="BN14" t="s">
        <v>137</v>
      </c>
      <c r="BP14" t="s">
        <v>137</v>
      </c>
      <c r="BQ14" t="s">
        <v>136</v>
      </c>
      <c r="BR14" t="s">
        <v>137</v>
      </c>
      <c r="BS14" t="s">
        <v>137</v>
      </c>
      <c r="BT14" t="s">
        <v>137</v>
      </c>
      <c r="BU14" t="s">
        <v>137</v>
      </c>
      <c r="BW14" t="s">
        <v>137</v>
      </c>
      <c r="BX14" t="s">
        <v>136</v>
      </c>
      <c r="BY14" t="s">
        <v>136</v>
      </c>
      <c r="BZ14" t="s">
        <v>137</v>
      </c>
      <c r="CB14">
        <v>3</v>
      </c>
      <c r="CC14">
        <v>6</v>
      </c>
      <c r="CD14">
        <v>5</v>
      </c>
      <c r="CH14">
        <v>5</v>
      </c>
      <c r="CI14">
        <v>4</v>
      </c>
      <c r="CJ14">
        <v>0</v>
      </c>
      <c r="CK14">
        <v>0</v>
      </c>
      <c r="CL14" t="s">
        <v>137</v>
      </c>
      <c r="CN14" t="s">
        <v>137</v>
      </c>
      <c r="CP14" t="s">
        <v>137</v>
      </c>
      <c r="CR14" t="s">
        <v>137</v>
      </c>
      <c r="CT14" t="s">
        <v>137</v>
      </c>
      <c r="CV14" t="s">
        <v>137</v>
      </c>
      <c r="CX14" t="s">
        <v>137</v>
      </c>
      <c r="CZ14" t="s">
        <v>137</v>
      </c>
      <c r="DB14" t="s">
        <v>137</v>
      </c>
      <c r="DC14" t="s">
        <v>137</v>
      </c>
      <c r="DD14" t="s">
        <v>137</v>
      </c>
      <c r="DE14" t="s">
        <v>137</v>
      </c>
      <c r="DF14" t="s">
        <v>137</v>
      </c>
      <c r="DG14" t="s">
        <v>137</v>
      </c>
      <c r="DH14" t="s">
        <v>137</v>
      </c>
      <c r="DJ14" t="s">
        <v>137</v>
      </c>
      <c r="DK14" t="s">
        <v>137</v>
      </c>
      <c r="DL14" t="s">
        <v>137</v>
      </c>
      <c r="DM14" t="s">
        <v>137</v>
      </c>
      <c r="DN14" t="s">
        <v>136</v>
      </c>
      <c r="DO14" t="s">
        <v>137</v>
      </c>
      <c r="DQ14" t="s">
        <v>137</v>
      </c>
      <c r="DR14" t="s">
        <v>136</v>
      </c>
      <c r="DS14" t="s">
        <v>136</v>
      </c>
      <c r="DT14" t="s">
        <v>136</v>
      </c>
      <c r="DU14" t="s">
        <v>137</v>
      </c>
      <c r="DV14" t="s">
        <v>137</v>
      </c>
      <c r="DW14" t="s">
        <v>137</v>
      </c>
      <c r="DX14" t="s">
        <v>137</v>
      </c>
      <c r="DY14" t="s">
        <v>137</v>
      </c>
      <c r="DZ14" t="s">
        <v>137</v>
      </c>
      <c r="EA14" t="s">
        <v>137</v>
      </c>
      <c r="EC14" t="s">
        <v>137</v>
      </c>
      <c r="ED14" t="s">
        <v>136</v>
      </c>
      <c r="EE14" t="s">
        <v>136</v>
      </c>
      <c r="EF14" t="s">
        <v>137</v>
      </c>
      <c r="EG14" t="s">
        <v>137</v>
      </c>
      <c r="EH14" t="s">
        <v>137</v>
      </c>
      <c r="EI14" t="s">
        <v>137</v>
      </c>
      <c r="EJ14" t="s">
        <v>137</v>
      </c>
      <c r="EK14" t="s">
        <v>137</v>
      </c>
      <c r="EM14">
        <v>0</v>
      </c>
      <c r="EN14">
        <v>0</v>
      </c>
      <c r="EO14">
        <v>0</v>
      </c>
      <c r="EP14" t="s">
        <v>137</v>
      </c>
      <c r="EQ14" t="s">
        <v>137</v>
      </c>
      <c r="ER14" t="s">
        <v>137</v>
      </c>
      <c r="ES14" t="s">
        <v>137</v>
      </c>
      <c r="ET14" t="s">
        <v>137</v>
      </c>
      <c r="EU14" t="s">
        <v>136</v>
      </c>
      <c r="EV14" t="s">
        <v>137</v>
      </c>
      <c r="EW14">
        <v>3</v>
      </c>
      <c r="EX14">
        <v>2</v>
      </c>
      <c r="EY14">
        <v>3</v>
      </c>
      <c r="EZ14">
        <v>0</v>
      </c>
    </row>
    <row r="15" spans="1:157">
      <c r="A15">
        <v>36</v>
      </c>
      <c r="B15">
        <v>5</v>
      </c>
      <c r="C15">
        <v>1103865131</v>
      </c>
      <c r="D15" t="s">
        <v>136</v>
      </c>
      <c r="E15" t="s">
        <v>137</v>
      </c>
      <c r="F15" t="s">
        <v>137</v>
      </c>
      <c r="G15" t="s">
        <v>137</v>
      </c>
      <c r="H15" t="s">
        <v>137</v>
      </c>
      <c r="I15" t="s">
        <v>137</v>
      </c>
      <c r="J15" t="s">
        <v>137</v>
      </c>
      <c r="L15" t="s">
        <v>138</v>
      </c>
      <c r="M15" t="s">
        <v>138</v>
      </c>
      <c r="N15" t="s">
        <v>138</v>
      </c>
      <c r="O15" t="s">
        <v>148</v>
      </c>
      <c r="P15" t="s">
        <v>148</v>
      </c>
      <c r="Q15" t="s">
        <v>138</v>
      </c>
      <c r="R15" t="s">
        <v>139</v>
      </c>
      <c r="S15" t="s">
        <v>139</v>
      </c>
      <c r="T15" t="s">
        <v>138</v>
      </c>
      <c r="U15" t="s">
        <v>137</v>
      </c>
      <c r="V15" t="s">
        <v>142</v>
      </c>
      <c r="X15" t="s">
        <v>142</v>
      </c>
      <c r="Z15" t="s">
        <v>142</v>
      </c>
      <c r="AB15" t="s">
        <v>142</v>
      </c>
      <c r="AD15" t="s">
        <v>142</v>
      </c>
      <c r="AF15" t="s">
        <v>142</v>
      </c>
      <c r="AI15" t="s">
        <v>137</v>
      </c>
      <c r="AJ15" t="s">
        <v>137</v>
      </c>
      <c r="AK15" t="s">
        <v>136</v>
      </c>
      <c r="AL15" t="s">
        <v>136</v>
      </c>
      <c r="AM15" t="s">
        <v>137</v>
      </c>
      <c r="AN15" t="s">
        <v>137</v>
      </c>
      <c r="AO15" t="s">
        <v>137</v>
      </c>
      <c r="AQ15">
        <v>4</v>
      </c>
      <c r="AR15">
        <v>7</v>
      </c>
      <c r="AS15">
        <v>5</v>
      </c>
      <c r="AT15">
        <v>1</v>
      </c>
      <c r="AU15">
        <v>3</v>
      </c>
      <c r="AZ15">
        <v>5</v>
      </c>
      <c r="BA15" t="s">
        <v>136</v>
      </c>
      <c r="BB15" t="s">
        <v>136</v>
      </c>
      <c r="BC15" t="s">
        <v>137</v>
      </c>
      <c r="BD15" t="s">
        <v>137</v>
      </c>
      <c r="BE15" t="s">
        <v>137</v>
      </c>
      <c r="BF15" t="s">
        <v>137</v>
      </c>
      <c r="BG15" t="s">
        <v>137</v>
      </c>
      <c r="BH15" t="s">
        <v>137</v>
      </c>
      <c r="BJ15" t="s">
        <v>136</v>
      </c>
      <c r="BK15" t="s">
        <v>137</v>
      </c>
      <c r="BL15" t="s">
        <v>136</v>
      </c>
      <c r="BM15" t="s">
        <v>137</v>
      </c>
      <c r="BN15" t="s">
        <v>137</v>
      </c>
      <c r="BP15" t="s">
        <v>136</v>
      </c>
      <c r="BQ15" t="s">
        <v>137</v>
      </c>
      <c r="BR15" t="s">
        <v>137</v>
      </c>
      <c r="BS15" t="s">
        <v>137</v>
      </c>
      <c r="BT15" t="s">
        <v>137</v>
      </c>
      <c r="BU15" t="s">
        <v>137</v>
      </c>
      <c r="BW15" t="s">
        <v>137</v>
      </c>
      <c r="BX15" t="s">
        <v>136</v>
      </c>
      <c r="BY15" t="s">
        <v>136</v>
      </c>
      <c r="BZ15" t="s">
        <v>136</v>
      </c>
      <c r="CB15">
        <v>1</v>
      </c>
      <c r="CC15">
        <v>3</v>
      </c>
      <c r="CD15">
        <v>2</v>
      </c>
      <c r="CH15">
        <v>1</v>
      </c>
      <c r="CI15">
        <v>4</v>
      </c>
      <c r="CJ15">
        <v>2</v>
      </c>
      <c r="CK15">
        <v>2</v>
      </c>
      <c r="CL15" t="s">
        <v>136</v>
      </c>
      <c r="CN15" t="s">
        <v>137</v>
      </c>
      <c r="CP15" t="s">
        <v>137</v>
      </c>
      <c r="CR15" t="s">
        <v>137</v>
      </c>
      <c r="CT15" t="s">
        <v>137</v>
      </c>
      <c r="CV15" t="s">
        <v>137</v>
      </c>
      <c r="CX15" t="s">
        <v>137</v>
      </c>
      <c r="CZ15" t="s">
        <v>137</v>
      </c>
      <c r="DB15" t="s">
        <v>136</v>
      </c>
      <c r="DC15" t="s">
        <v>137</v>
      </c>
      <c r="DD15" t="s">
        <v>137</v>
      </c>
      <c r="DE15" t="s">
        <v>137</v>
      </c>
      <c r="DF15" t="s">
        <v>137</v>
      </c>
      <c r="DG15" t="s">
        <v>137</v>
      </c>
      <c r="DH15" t="s">
        <v>137</v>
      </c>
      <c r="DJ15" t="s">
        <v>137</v>
      </c>
      <c r="DK15" t="s">
        <v>137</v>
      </c>
      <c r="DL15" t="s">
        <v>137</v>
      </c>
      <c r="DM15" t="s">
        <v>137</v>
      </c>
      <c r="DN15" t="s">
        <v>136</v>
      </c>
      <c r="DO15" t="s">
        <v>136</v>
      </c>
      <c r="DQ15" t="s">
        <v>136</v>
      </c>
      <c r="DR15" t="s">
        <v>137</v>
      </c>
      <c r="DS15" t="s">
        <v>137</v>
      </c>
      <c r="DT15" t="s">
        <v>137</v>
      </c>
      <c r="DU15" t="s">
        <v>137</v>
      </c>
      <c r="DV15" t="s">
        <v>137</v>
      </c>
      <c r="DW15" t="s">
        <v>137</v>
      </c>
      <c r="DX15" t="s">
        <v>137</v>
      </c>
      <c r="DY15" t="s">
        <v>137</v>
      </c>
      <c r="DZ15" t="s">
        <v>137</v>
      </c>
      <c r="EA15" t="s">
        <v>137</v>
      </c>
      <c r="EC15" t="s">
        <v>137</v>
      </c>
      <c r="ED15" t="s">
        <v>136</v>
      </c>
      <c r="EE15" t="s">
        <v>136</v>
      </c>
      <c r="EF15" t="s">
        <v>137</v>
      </c>
      <c r="EG15" t="s">
        <v>137</v>
      </c>
      <c r="EH15" t="s">
        <v>137</v>
      </c>
      <c r="EI15" t="s">
        <v>136</v>
      </c>
      <c r="EJ15" t="s">
        <v>137</v>
      </c>
      <c r="EK15" t="s">
        <v>137</v>
      </c>
      <c r="EM15">
        <v>5</v>
      </c>
      <c r="EN15">
        <v>3</v>
      </c>
      <c r="EO15">
        <v>3</v>
      </c>
      <c r="EP15" t="s">
        <v>137</v>
      </c>
      <c r="EQ15" t="s">
        <v>137</v>
      </c>
      <c r="ER15" t="s">
        <v>137</v>
      </c>
      <c r="ES15" t="s">
        <v>137</v>
      </c>
      <c r="ET15" t="s">
        <v>137</v>
      </c>
      <c r="EU15" t="s">
        <v>136</v>
      </c>
      <c r="EV15" t="s">
        <v>137</v>
      </c>
      <c r="EW15">
        <v>5</v>
      </c>
      <c r="EX15">
        <v>4</v>
      </c>
      <c r="EY15">
        <v>1</v>
      </c>
      <c r="EZ15" t="s">
        <v>156</v>
      </c>
    </row>
    <row r="16" spans="1:157">
      <c r="A16">
        <v>38</v>
      </c>
      <c r="B16">
        <v>5</v>
      </c>
      <c r="C16">
        <v>1526928340</v>
      </c>
      <c r="D16" t="s">
        <v>136</v>
      </c>
      <c r="E16" t="s">
        <v>137</v>
      </c>
      <c r="F16" t="s">
        <v>137</v>
      </c>
      <c r="G16" t="s">
        <v>137</v>
      </c>
      <c r="H16" t="s">
        <v>137</v>
      </c>
      <c r="I16" t="s">
        <v>137</v>
      </c>
      <c r="J16" t="s">
        <v>137</v>
      </c>
      <c r="L16" t="s">
        <v>139</v>
      </c>
      <c r="M16" t="s">
        <v>138</v>
      </c>
      <c r="N16" t="s">
        <v>138</v>
      </c>
      <c r="O16" t="s">
        <v>139</v>
      </c>
      <c r="P16" t="s">
        <v>138</v>
      </c>
      <c r="Q16" t="s">
        <v>139</v>
      </c>
      <c r="R16" t="s">
        <v>139</v>
      </c>
      <c r="S16" t="s">
        <v>139</v>
      </c>
      <c r="T16" t="s">
        <v>138</v>
      </c>
      <c r="U16" t="s">
        <v>137</v>
      </c>
      <c r="V16" t="s">
        <v>142</v>
      </c>
      <c r="X16" t="s">
        <v>142</v>
      </c>
      <c r="Z16" t="s">
        <v>142</v>
      </c>
      <c r="AB16" t="s">
        <v>142</v>
      </c>
      <c r="AD16" t="s">
        <v>142</v>
      </c>
      <c r="AF16" t="s">
        <v>142</v>
      </c>
      <c r="AI16" t="s">
        <v>136</v>
      </c>
      <c r="AJ16" t="s">
        <v>136</v>
      </c>
      <c r="AK16" t="s">
        <v>136</v>
      </c>
      <c r="AL16" t="s">
        <v>136</v>
      </c>
      <c r="AM16" t="s">
        <v>137</v>
      </c>
      <c r="AN16" t="s">
        <v>136</v>
      </c>
      <c r="AO16" t="s">
        <v>137</v>
      </c>
      <c r="AQ16">
        <v>3</v>
      </c>
      <c r="AR16">
        <v>1</v>
      </c>
      <c r="AS16">
        <v>4</v>
      </c>
      <c r="AT16">
        <v>5</v>
      </c>
      <c r="AU16">
        <v>7</v>
      </c>
      <c r="AY16" t="s">
        <v>171</v>
      </c>
      <c r="AZ16">
        <v>5</v>
      </c>
      <c r="BA16" t="s">
        <v>136</v>
      </c>
      <c r="BB16" t="s">
        <v>137</v>
      </c>
      <c r="BC16" t="s">
        <v>137</v>
      </c>
      <c r="BD16" t="s">
        <v>137</v>
      </c>
      <c r="BE16" t="s">
        <v>137</v>
      </c>
      <c r="BF16" t="s">
        <v>137</v>
      </c>
      <c r="BG16" t="s">
        <v>137</v>
      </c>
      <c r="BH16" t="s">
        <v>137</v>
      </c>
      <c r="BJ16" t="s">
        <v>136</v>
      </c>
      <c r="BK16" t="s">
        <v>137</v>
      </c>
      <c r="BL16" t="s">
        <v>137</v>
      </c>
      <c r="BM16" t="s">
        <v>136</v>
      </c>
      <c r="BN16" t="s">
        <v>137</v>
      </c>
      <c r="BP16" t="s">
        <v>136</v>
      </c>
      <c r="BQ16" t="s">
        <v>136</v>
      </c>
      <c r="BR16" t="s">
        <v>137</v>
      </c>
      <c r="BS16" t="s">
        <v>137</v>
      </c>
      <c r="BT16" t="s">
        <v>136</v>
      </c>
      <c r="BU16" t="s">
        <v>137</v>
      </c>
      <c r="BW16" t="s">
        <v>137</v>
      </c>
      <c r="BX16" t="s">
        <v>136</v>
      </c>
      <c r="BY16" t="s">
        <v>136</v>
      </c>
      <c r="BZ16" t="s">
        <v>137</v>
      </c>
      <c r="CB16">
        <v>3</v>
      </c>
      <c r="CC16">
        <v>6</v>
      </c>
      <c r="CD16">
        <v>4</v>
      </c>
      <c r="CE16">
        <v>1</v>
      </c>
      <c r="CH16">
        <v>1</v>
      </c>
      <c r="CI16">
        <v>2</v>
      </c>
      <c r="CJ16">
        <v>3</v>
      </c>
      <c r="CK16">
        <v>0</v>
      </c>
      <c r="CL16" t="s">
        <v>142</v>
      </c>
      <c r="CN16" t="s">
        <v>142</v>
      </c>
      <c r="CP16" t="s">
        <v>142</v>
      </c>
      <c r="CR16" t="s">
        <v>142</v>
      </c>
      <c r="CT16" t="s">
        <v>142</v>
      </c>
      <c r="CV16" t="s">
        <v>142</v>
      </c>
      <c r="CX16" t="s">
        <v>142</v>
      </c>
      <c r="CZ16" t="s">
        <v>142</v>
      </c>
      <c r="DB16" t="s">
        <v>136</v>
      </c>
      <c r="DC16" t="s">
        <v>137</v>
      </c>
      <c r="DD16" t="s">
        <v>137</v>
      </c>
      <c r="DE16" t="s">
        <v>136</v>
      </c>
      <c r="DF16" t="s">
        <v>136</v>
      </c>
      <c r="DG16" t="s">
        <v>137</v>
      </c>
      <c r="DH16" t="s">
        <v>137</v>
      </c>
      <c r="DJ16" t="s">
        <v>137</v>
      </c>
      <c r="DK16" t="s">
        <v>137</v>
      </c>
      <c r="DL16" t="s">
        <v>137</v>
      </c>
      <c r="DM16" t="s">
        <v>136</v>
      </c>
      <c r="DN16" t="s">
        <v>137</v>
      </c>
      <c r="DO16" t="s">
        <v>137</v>
      </c>
      <c r="DQ16" t="s">
        <v>136</v>
      </c>
      <c r="DR16" t="s">
        <v>136</v>
      </c>
      <c r="DS16" t="s">
        <v>136</v>
      </c>
      <c r="DT16" t="s">
        <v>136</v>
      </c>
      <c r="DU16" t="s">
        <v>136</v>
      </c>
      <c r="DV16" t="s">
        <v>136</v>
      </c>
      <c r="DW16" t="s">
        <v>137</v>
      </c>
      <c r="DX16" t="s">
        <v>137</v>
      </c>
      <c r="DY16" t="s">
        <v>136</v>
      </c>
      <c r="DZ16" t="s">
        <v>137</v>
      </c>
      <c r="EA16" t="s">
        <v>137</v>
      </c>
      <c r="EC16" t="s">
        <v>136</v>
      </c>
      <c r="ED16" t="s">
        <v>136</v>
      </c>
      <c r="EE16" t="s">
        <v>137</v>
      </c>
      <c r="EF16" t="s">
        <v>137</v>
      </c>
      <c r="EG16" t="s">
        <v>137</v>
      </c>
      <c r="EH16" t="s">
        <v>136</v>
      </c>
      <c r="EI16" t="s">
        <v>136</v>
      </c>
      <c r="EJ16" t="s">
        <v>137</v>
      </c>
      <c r="EK16" t="s">
        <v>137</v>
      </c>
      <c r="EM16">
        <v>1</v>
      </c>
      <c r="EN16">
        <v>5</v>
      </c>
      <c r="EO16">
        <v>5</v>
      </c>
      <c r="EP16" t="s">
        <v>137</v>
      </c>
      <c r="EQ16" t="s">
        <v>137</v>
      </c>
      <c r="ER16" t="s">
        <v>136</v>
      </c>
      <c r="ES16" t="s">
        <v>136</v>
      </c>
      <c r="ET16" t="s">
        <v>137</v>
      </c>
      <c r="EU16" t="s">
        <v>137</v>
      </c>
      <c r="EV16" t="s">
        <v>137</v>
      </c>
      <c r="EW16">
        <v>4</v>
      </c>
      <c r="EX16">
        <v>4</v>
      </c>
      <c r="EY16">
        <v>1</v>
      </c>
      <c r="EZ16" t="s">
        <v>172</v>
      </c>
    </row>
    <row r="17" spans="1:157">
      <c r="A17">
        <v>40</v>
      </c>
      <c r="B17">
        <v>4</v>
      </c>
      <c r="C17">
        <v>402621011</v>
      </c>
      <c r="D17" t="s">
        <v>136</v>
      </c>
      <c r="E17" t="s">
        <v>137</v>
      </c>
      <c r="F17" t="s">
        <v>137</v>
      </c>
      <c r="G17" t="s">
        <v>137</v>
      </c>
      <c r="H17" t="s">
        <v>137</v>
      </c>
      <c r="I17" t="s">
        <v>137</v>
      </c>
      <c r="J17" t="s">
        <v>137</v>
      </c>
      <c r="L17" t="s">
        <v>138</v>
      </c>
      <c r="M17" t="s">
        <v>139</v>
      </c>
      <c r="N17" t="s">
        <v>138</v>
      </c>
      <c r="O17" t="s">
        <v>140</v>
      </c>
      <c r="P17" t="s">
        <v>139</v>
      </c>
      <c r="Q17" t="s">
        <v>138</v>
      </c>
      <c r="R17" t="s">
        <v>139</v>
      </c>
      <c r="S17" t="s">
        <v>139</v>
      </c>
      <c r="T17" t="s">
        <v>138</v>
      </c>
      <c r="U17" t="s">
        <v>137</v>
      </c>
      <c r="V17" t="s">
        <v>142</v>
      </c>
      <c r="X17" t="s">
        <v>142</v>
      </c>
      <c r="Z17" t="s">
        <v>142</v>
      </c>
      <c r="AB17" t="s">
        <v>142</v>
      </c>
      <c r="AD17" t="s">
        <v>142</v>
      </c>
      <c r="AF17" t="s">
        <v>142</v>
      </c>
      <c r="AI17" t="s">
        <v>136</v>
      </c>
      <c r="AJ17" t="s">
        <v>137</v>
      </c>
      <c r="AK17" t="s">
        <v>136</v>
      </c>
      <c r="AL17" t="s">
        <v>137</v>
      </c>
      <c r="AM17" t="s">
        <v>137</v>
      </c>
      <c r="AN17" t="s">
        <v>136</v>
      </c>
      <c r="AO17" t="s">
        <v>137</v>
      </c>
      <c r="AQ17">
        <v>5</v>
      </c>
      <c r="BA17" t="s">
        <v>136</v>
      </c>
      <c r="BB17" t="s">
        <v>136</v>
      </c>
      <c r="BC17" t="s">
        <v>137</v>
      </c>
      <c r="BD17" t="s">
        <v>137</v>
      </c>
      <c r="BE17" t="s">
        <v>137</v>
      </c>
      <c r="BF17" t="s">
        <v>137</v>
      </c>
      <c r="BG17" t="s">
        <v>137</v>
      </c>
      <c r="BH17" t="s">
        <v>137</v>
      </c>
      <c r="BJ17" t="s">
        <v>137</v>
      </c>
      <c r="BK17" t="s">
        <v>136</v>
      </c>
      <c r="BL17" t="s">
        <v>137</v>
      </c>
      <c r="BM17" t="s">
        <v>136</v>
      </c>
      <c r="BN17" t="s">
        <v>136</v>
      </c>
      <c r="BP17" t="s">
        <v>137</v>
      </c>
      <c r="BQ17" t="s">
        <v>136</v>
      </c>
      <c r="BR17" t="s">
        <v>137</v>
      </c>
      <c r="BS17" t="s">
        <v>137</v>
      </c>
      <c r="BT17" t="s">
        <v>137</v>
      </c>
      <c r="BU17" t="s">
        <v>137</v>
      </c>
      <c r="BW17" t="s">
        <v>136</v>
      </c>
      <c r="BX17" t="s">
        <v>136</v>
      </c>
      <c r="BY17" t="s">
        <v>136</v>
      </c>
      <c r="BZ17" t="s">
        <v>137</v>
      </c>
      <c r="CJ17">
        <v>0</v>
      </c>
      <c r="CK17">
        <v>0</v>
      </c>
      <c r="CL17" t="s">
        <v>137</v>
      </c>
      <c r="CN17" t="s">
        <v>137</v>
      </c>
      <c r="CP17" t="s">
        <v>137</v>
      </c>
      <c r="CR17" t="s">
        <v>137</v>
      </c>
      <c r="CT17" t="s">
        <v>137</v>
      </c>
      <c r="CV17" t="s">
        <v>137</v>
      </c>
      <c r="CX17" t="s">
        <v>137</v>
      </c>
      <c r="CZ17" t="s">
        <v>137</v>
      </c>
      <c r="DB17" t="s">
        <v>137</v>
      </c>
      <c r="DC17" t="s">
        <v>137</v>
      </c>
      <c r="DD17" t="s">
        <v>137</v>
      </c>
      <c r="DE17" t="s">
        <v>137</v>
      </c>
      <c r="DF17" t="s">
        <v>137</v>
      </c>
      <c r="DG17" t="s">
        <v>137</v>
      </c>
      <c r="DH17" t="s">
        <v>137</v>
      </c>
      <c r="DJ17" t="s">
        <v>137</v>
      </c>
      <c r="DK17" t="s">
        <v>137</v>
      </c>
      <c r="DL17" t="s">
        <v>137</v>
      </c>
      <c r="DM17" t="s">
        <v>137</v>
      </c>
      <c r="DN17" t="s">
        <v>137</v>
      </c>
      <c r="DO17" t="s">
        <v>137</v>
      </c>
      <c r="DQ17" t="s">
        <v>137</v>
      </c>
      <c r="DR17" t="s">
        <v>137</v>
      </c>
      <c r="DS17" t="s">
        <v>137</v>
      </c>
      <c r="DT17" t="s">
        <v>137</v>
      </c>
      <c r="DU17" t="s">
        <v>137</v>
      </c>
      <c r="DV17" t="s">
        <v>137</v>
      </c>
      <c r="DW17" t="s">
        <v>137</v>
      </c>
      <c r="DX17" t="s">
        <v>137</v>
      </c>
      <c r="DY17" t="s">
        <v>137</v>
      </c>
      <c r="DZ17" t="s">
        <v>137</v>
      </c>
      <c r="EA17" t="s">
        <v>137</v>
      </c>
      <c r="EC17" t="s">
        <v>137</v>
      </c>
      <c r="ED17" t="s">
        <v>137</v>
      </c>
      <c r="EE17" t="s">
        <v>137</v>
      </c>
      <c r="EF17" t="s">
        <v>137</v>
      </c>
      <c r="EG17" t="s">
        <v>137</v>
      </c>
      <c r="EH17" t="s">
        <v>137</v>
      </c>
      <c r="EI17" t="s">
        <v>137</v>
      </c>
      <c r="EJ17" t="s">
        <v>137</v>
      </c>
      <c r="EK17" t="s">
        <v>137</v>
      </c>
      <c r="EM17">
        <v>0</v>
      </c>
      <c r="EN17">
        <v>0</v>
      </c>
      <c r="EO17">
        <v>0</v>
      </c>
      <c r="EP17" t="s">
        <v>137</v>
      </c>
      <c r="EQ17" t="s">
        <v>137</v>
      </c>
      <c r="ER17" t="s">
        <v>137</v>
      </c>
      <c r="ES17" t="s">
        <v>137</v>
      </c>
      <c r="ET17" t="s">
        <v>137</v>
      </c>
      <c r="EU17" t="s">
        <v>137</v>
      </c>
      <c r="EV17" t="s">
        <v>137</v>
      </c>
      <c r="EY17">
        <v>0</v>
      </c>
      <c r="EZ17">
        <v>0</v>
      </c>
    </row>
    <row r="18" spans="1:157">
      <c r="A18">
        <v>41</v>
      </c>
      <c r="B18">
        <v>5</v>
      </c>
      <c r="C18">
        <v>873886053</v>
      </c>
      <c r="D18" t="s">
        <v>137</v>
      </c>
      <c r="E18" t="s">
        <v>137</v>
      </c>
      <c r="F18" t="s">
        <v>137</v>
      </c>
      <c r="G18" t="s">
        <v>137</v>
      </c>
      <c r="H18" t="s">
        <v>137</v>
      </c>
      <c r="I18" t="s">
        <v>136</v>
      </c>
      <c r="J18" t="s">
        <v>137</v>
      </c>
      <c r="L18" t="s">
        <v>139</v>
      </c>
      <c r="M18" t="s">
        <v>138</v>
      </c>
      <c r="N18" t="s">
        <v>138</v>
      </c>
      <c r="O18" t="s">
        <v>139</v>
      </c>
      <c r="P18" t="s">
        <v>139</v>
      </c>
      <c r="Q18" t="s">
        <v>138</v>
      </c>
      <c r="R18" t="s">
        <v>138</v>
      </c>
      <c r="S18" t="s">
        <v>139</v>
      </c>
      <c r="T18" t="s">
        <v>138</v>
      </c>
      <c r="U18" t="s">
        <v>136</v>
      </c>
      <c r="V18" t="s">
        <v>136</v>
      </c>
      <c r="W18" t="s">
        <v>173</v>
      </c>
      <c r="X18" t="s">
        <v>136</v>
      </c>
      <c r="Y18" t="s">
        <v>174</v>
      </c>
      <c r="Z18" t="s">
        <v>136</v>
      </c>
      <c r="AA18" t="s">
        <v>175</v>
      </c>
      <c r="AB18" t="s">
        <v>136</v>
      </c>
      <c r="AC18" t="s">
        <v>176</v>
      </c>
      <c r="AD18" t="s">
        <v>136</v>
      </c>
      <c r="AE18" t="s">
        <v>177</v>
      </c>
      <c r="AF18" t="s">
        <v>137</v>
      </c>
      <c r="AH18" t="s">
        <v>178</v>
      </c>
      <c r="AI18" t="s">
        <v>136</v>
      </c>
      <c r="AJ18" t="s">
        <v>136</v>
      </c>
      <c r="AK18" t="s">
        <v>136</v>
      </c>
      <c r="AL18" t="s">
        <v>136</v>
      </c>
      <c r="AM18" t="s">
        <v>137</v>
      </c>
      <c r="AN18" t="s">
        <v>136</v>
      </c>
      <c r="AO18" t="s">
        <v>136</v>
      </c>
      <c r="AQ18">
        <v>3</v>
      </c>
      <c r="AR18">
        <v>1</v>
      </c>
      <c r="AS18">
        <v>2</v>
      </c>
      <c r="AT18">
        <v>7</v>
      </c>
      <c r="AU18">
        <v>4</v>
      </c>
      <c r="AV18">
        <v>5</v>
      </c>
      <c r="AW18">
        <v>6</v>
      </c>
      <c r="AZ18">
        <v>6</v>
      </c>
      <c r="BA18" t="s">
        <v>136</v>
      </c>
      <c r="BB18" t="s">
        <v>136</v>
      </c>
      <c r="BC18" t="s">
        <v>136</v>
      </c>
      <c r="BD18" t="s">
        <v>137</v>
      </c>
      <c r="BE18" t="s">
        <v>137</v>
      </c>
      <c r="BF18" t="s">
        <v>137</v>
      </c>
      <c r="BG18" t="s">
        <v>137</v>
      </c>
      <c r="BH18" t="s">
        <v>136</v>
      </c>
      <c r="BI18" s="2" t="s">
        <v>179</v>
      </c>
      <c r="BJ18" t="s">
        <v>136</v>
      </c>
      <c r="BK18" t="s">
        <v>136</v>
      </c>
      <c r="BL18" t="s">
        <v>137</v>
      </c>
      <c r="BM18" t="s">
        <v>137</v>
      </c>
      <c r="BN18" t="s">
        <v>137</v>
      </c>
      <c r="BP18" t="s">
        <v>136</v>
      </c>
      <c r="BQ18" t="s">
        <v>136</v>
      </c>
      <c r="BR18" t="s">
        <v>136</v>
      </c>
      <c r="BS18" t="s">
        <v>137</v>
      </c>
      <c r="BT18" t="s">
        <v>137</v>
      </c>
      <c r="BU18" t="s">
        <v>137</v>
      </c>
      <c r="BW18" t="s">
        <v>136</v>
      </c>
      <c r="BX18" t="s">
        <v>136</v>
      </c>
      <c r="BY18" t="s">
        <v>136</v>
      </c>
      <c r="BZ18" t="s">
        <v>136</v>
      </c>
      <c r="CA18" t="s">
        <v>180</v>
      </c>
      <c r="CB18">
        <v>1</v>
      </c>
      <c r="CC18">
        <v>2</v>
      </c>
      <c r="CD18">
        <v>5</v>
      </c>
      <c r="CE18">
        <v>3</v>
      </c>
      <c r="CF18">
        <v>7</v>
      </c>
      <c r="CH18">
        <v>1</v>
      </c>
      <c r="CI18">
        <v>2</v>
      </c>
      <c r="CJ18">
        <v>2</v>
      </c>
      <c r="CK18">
        <v>3</v>
      </c>
      <c r="CL18" t="s">
        <v>137</v>
      </c>
      <c r="CN18" t="s">
        <v>136</v>
      </c>
      <c r="CP18" t="s">
        <v>136</v>
      </c>
      <c r="CR18" t="s">
        <v>136</v>
      </c>
      <c r="CT18" t="s">
        <v>137</v>
      </c>
      <c r="CV18" t="s">
        <v>136</v>
      </c>
      <c r="CX18" t="s">
        <v>136</v>
      </c>
      <c r="CZ18" t="s">
        <v>137</v>
      </c>
      <c r="DB18" t="s">
        <v>136</v>
      </c>
      <c r="DC18" t="s">
        <v>136</v>
      </c>
      <c r="DD18" t="s">
        <v>137</v>
      </c>
      <c r="DE18" t="s">
        <v>136</v>
      </c>
      <c r="DF18" t="s">
        <v>136</v>
      </c>
      <c r="DG18" t="s">
        <v>137</v>
      </c>
      <c r="DH18" t="s">
        <v>137</v>
      </c>
      <c r="DJ18" t="s">
        <v>137</v>
      </c>
      <c r="DK18" t="s">
        <v>136</v>
      </c>
      <c r="DL18" t="s">
        <v>137</v>
      </c>
      <c r="DM18" t="s">
        <v>136</v>
      </c>
      <c r="DN18" t="s">
        <v>136</v>
      </c>
      <c r="DO18" t="s">
        <v>136</v>
      </c>
      <c r="DQ18" t="s">
        <v>136</v>
      </c>
      <c r="DR18" t="s">
        <v>136</v>
      </c>
      <c r="DS18" t="s">
        <v>136</v>
      </c>
      <c r="DT18" t="s">
        <v>136</v>
      </c>
      <c r="DU18" t="s">
        <v>136</v>
      </c>
      <c r="DV18" t="s">
        <v>137</v>
      </c>
      <c r="DW18" t="s">
        <v>136</v>
      </c>
      <c r="DX18" t="s">
        <v>136</v>
      </c>
      <c r="DY18" t="s">
        <v>136</v>
      </c>
      <c r="DZ18" t="s">
        <v>136</v>
      </c>
      <c r="EA18" t="s">
        <v>137</v>
      </c>
      <c r="EC18" t="s">
        <v>136</v>
      </c>
      <c r="ED18" t="s">
        <v>136</v>
      </c>
      <c r="EE18" t="s">
        <v>136</v>
      </c>
      <c r="EF18" t="s">
        <v>136</v>
      </c>
      <c r="EG18" t="s">
        <v>137</v>
      </c>
      <c r="EH18" t="s">
        <v>137</v>
      </c>
      <c r="EI18" t="s">
        <v>136</v>
      </c>
      <c r="EJ18" t="s">
        <v>136</v>
      </c>
      <c r="EK18" t="s">
        <v>137</v>
      </c>
      <c r="EM18">
        <v>3</v>
      </c>
      <c r="EN18">
        <v>1</v>
      </c>
      <c r="EO18">
        <v>1</v>
      </c>
      <c r="EP18" t="s">
        <v>136</v>
      </c>
      <c r="EQ18" t="s">
        <v>137</v>
      </c>
      <c r="ER18" t="s">
        <v>137</v>
      </c>
      <c r="ES18" t="s">
        <v>137</v>
      </c>
      <c r="ET18" t="s">
        <v>137</v>
      </c>
      <c r="EU18" t="s">
        <v>137</v>
      </c>
      <c r="EV18" t="s">
        <v>137</v>
      </c>
      <c r="EW18">
        <v>3</v>
      </c>
      <c r="EX18">
        <v>2</v>
      </c>
      <c r="EY18">
        <v>1</v>
      </c>
      <c r="EZ18" t="s">
        <v>181</v>
      </c>
    </row>
    <row r="19" spans="1:157">
      <c r="A19">
        <v>42</v>
      </c>
      <c r="B19">
        <v>5</v>
      </c>
      <c r="C19">
        <v>503797165</v>
      </c>
      <c r="D19" t="s">
        <v>137</v>
      </c>
      <c r="E19" t="s">
        <v>137</v>
      </c>
      <c r="F19" t="s">
        <v>137</v>
      </c>
      <c r="G19" t="s">
        <v>137</v>
      </c>
      <c r="H19" t="s">
        <v>136</v>
      </c>
      <c r="I19" t="s">
        <v>136</v>
      </c>
      <c r="J19" t="s">
        <v>137</v>
      </c>
      <c r="L19" t="s">
        <v>141</v>
      </c>
      <c r="M19" t="s">
        <v>138</v>
      </c>
      <c r="N19" t="s">
        <v>139</v>
      </c>
      <c r="O19" t="s">
        <v>140</v>
      </c>
      <c r="P19" t="s">
        <v>141</v>
      </c>
      <c r="Q19" t="s">
        <v>141</v>
      </c>
      <c r="R19" t="s">
        <v>141</v>
      </c>
      <c r="S19" t="s">
        <v>148</v>
      </c>
      <c r="T19" t="s">
        <v>148</v>
      </c>
      <c r="U19" t="s">
        <v>137</v>
      </c>
      <c r="V19" t="s">
        <v>142</v>
      </c>
      <c r="X19" t="s">
        <v>142</v>
      </c>
      <c r="Z19" t="s">
        <v>142</v>
      </c>
      <c r="AB19" t="s">
        <v>142</v>
      </c>
      <c r="AD19" t="s">
        <v>142</v>
      </c>
      <c r="AF19" t="s">
        <v>142</v>
      </c>
      <c r="AI19" t="s">
        <v>137</v>
      </c>
      <c r="AJ19" t="s">
        <v>136</v>
      </c>
      <c r="AK19" t="s">
        <v>136</v>
      </c>
      <c r="AL19" t="s">
        <v>136</v>
      </c>
      <c r="AM19" t="s">
        <v>137</v>
      </c>
      <c r="AN19" t="s">
        <v>136</v>
      </c>
      <c r="AO19" t="s">
        <v>136</v>
      </c>
      <c r="AQ19">
        <v>5</v>
      </c>
      <c r="AR19">
        <v>6</v>
      </c>
      <c r="AS19">
        <v>2</v>
      </c>
      <c r="AT19">
        <v>3</v>
      </c>
      <c r="AU19">
        <v>1</v>
      </c>
      <c r="AV19">
        <v>4</v>
      </c>
      <c r="AW19">
        <v>7</v>
      </c>
      <c r="AZ19">
        <v>5</v>
      </c>
      <c r="BA19" t="s">
        <v>136</v>
      </c>
      <c r="BB19" t="s">
        <v>136</v>
      </c>
      <c r="BC19" t="s">
        <v>137</v>
      </c>
      <c r="BD19" t="s">
        <v>137</v>
      </c>
      <c r="BE19" t="s">
        <v>137</v>
      </c>
      <c r="BF19" t="s">
        <v>136</v>
      </c>
      <c r="BG19" t="s">
        <v>137</v>
      </c>
      <c r="BH19" t="s">
        <v>136</v>
      </c>
      <c r="BJ19" t="s">
        <v>136</v>
      </c>
      <c r="BK19" t="s">
        <v>136</v>
      </c>
      <c r="BL19" t="s">
        <v>137</v>
      </c>
      <c r="BM19" t="s">
        <v>137</v>
      </c>
      <c r="BN19" t="s">
        <v>137</v>
      </c>
      <c r="BP19" t="s">
        <v>136</v>
      </c>
      <c r="BQ19" t="s">
        <v>136</v>
      </c>
      <c r="BR19" t="s">
        <v>136</v>
      </c>
      <c r="BS19" t="s">
        <v>137</v>
      </c>
      <c r="BT19" t="s">
        <v>137</v>
      </c>
      <c r="BU19" t="s">
        <v>137</v>
      </c>
      <c r="BW19" t="s">
        <v>136</v>
      </c>
      <c r="BX19" t="s">
        <v>136</v>
      </c>
      <c r="BY19" t="s">
        <v>136</v>
      </c>
      <c r="BZ19" t="s">
        <v>136</v>
      </c>
      <c r="CB19">
        <v>3</v>
      </c>
      <c r="CC19">
        <v>1</v>
      </c>
      <c r="CD19">
        <v>5</v>
      </c>
      <c r="CE19">
        <v>6</v>
      </c>
      <c r="CF19">
        <v>2</v>
      </c>
      <c r="CG19">
        <v>7</v>
      </c>
      <c r="CH19">
        <v>1</v>
      </c>
      <c r="CI19">
        <v>1</v>
      </c>
      <c r="CJ19">
        <v>3</v>
      </c>
      <c r="CK19">
        <v>0</v>
      </c>
      <c r="CL19" t="s">
        <v>142</v>
      </c>
      <c r="CN19" t="s">
        <v>142</v>
      </c>
      <c r="CP19" t="s">
        <v>142</v>
      </c>
      <c r="CR19" t="s">
        <v>142</v>
      </c>
      <c r="CT19" t="s">
        <v>142</v>
      </c>
      <c r="CV19" t="s">
        <v>142</v>
      </c>
      <c r="CX19" t="s">
        <v>142</v>
      </c>
      <c r="CZ19" t="s">
        <v>142</v>
      </c>
      <c r="DB19" t="s">
        <v>137</v>
      </c>
      <c r="DC19" t="s">
        <v>137</v>
      </c>
      <c r="DD19" t="s">
        <v>137</v>
      </c>
      <c r="DE19" t="s">
        <v>137</v>
      </c>
      <c r="DF19" t="s">
        <v>136</v>
      </c>
      <c r="DG19" t="s">
        <v>137</v>
      </c>
      <c r="DH19" t="s">
        <v>137</v>
      </c>
      <c r="DJ19" t="s">
        <v>137</v>
      </c>
      <c r="DK19" t="s">
        <v>136</v>
      </c>
      <c r="DL19" t="s">
        <v>137</v>
      </c>
      <c r="DM19" t="s">
        <v>136</v>
      </c>
      <c r="DN19" t="s">
        <v>137</v>
      </c>
      <c r="DO19" t="s">
        <v>137</v>
      </c>
      <c r="DQ19" t="s">
        <v>136</v>
      </c>
      <c r="DR19" t="s">
        <v>137</v>
      </c>
      <c r="DS19" t="s">
        <v>137</v>
      </c>
      <c r="DT19" t="s">
        <v>137</v>
      </c>
      <c r="DU19" t="s">
        <v>137</v>
      </c>
      <c r="DV19" t="s">
        <v>137</v>
      </c>
      <c r="DW19" t="s">
        <v>136</v>
      </c>
      <c r="DX19" t="s">
        <v>137</v>
      </c>
      <c r="DY19" t="s">
        <v>137</v>
      </c>
      <c r="DZ19" t="s">
        <v>137</v>
      </c>
      <c r="EA19" t="s">
        <v>136</v>
      </c>
      <c r="EB19" t="s">
        <v>182</v>
      </c>
      <c r="EC19" t="s">
        <v>136</v>
      </c>
      <c r="ED19" t="s">
        <v>136</v>
      </c>
      <c r="EE19" t="s">
        <v>137</v>
      </c>
      <c r="EF19" t="s">
        <v>137</v>
      </c>
      <c r="EG19" t="s">
        <v>137</v>
      </c>
      <c r="EH19" t="s">
        <v>137</v>
      </c>
      <c r="EI19" t="s">
        <v>137</v>
      </c>
      <c r="EJ19" t="s">
        <v>137</v>
      </c>
      <c r="EK19" t="s">
        <v>137</v>
      </c>
      <c r="EM19">
        <v>5</v>
      </c>
      <c r="EN19">
        <v>1</v>
      </c>
      <c r="EO19">
        <v>5</v>
      </c>
      <c r="EP19" t="s">
        <v>136</v>
      </c>
      <c r="EQ19" t="s">
        <v>137</v>
      </c>
      <c r="ER19" t="s">
        <v>137</v>
      </c>
      <c r="ES19" t="s">
        <v>137</v>
      </c>
      <c r="ET19" t="s">
        <v>137</v>
      </c>
      <c r="EU19" t="s">
        <v>137</v>
      </c>
      <c r="EV19" t="s">
        <v>137</v>
      </c>
      <c r="EW19">
        <v>4</v>
      </c>
      <c r="EX19">
        <v>3</v>
      </c>
      <c r="EY19">
        <v>1</v>
      </c>
      <c r="EZ19" t="s">
        <v>156</v>
      </c>
    </row>
    <row r="20" spans="1:157">
      <c r="A20">
        <v>45</v>
      </c>
      <c r="B20">
        <v>5</v>
      </c>
      <c r="C20">
        <v>1717747045</v>
      </c>
      <c r="D20" t="s">
        <v>136</v>
      </c>
      <c r="E20" t="s">
        <v>137</v>
      </c>
      <c r="F20" t="s">
        <v>137</v>
      </c>
      <c r="G20" t="s">
        <v>137</v>
      </c>
      <c r="H20" t="s">
        <v>137</v>
      </c>
      <c r="I20" t="s">
        <v>136</v>
      </c>
      <c r="J20" t="s">
        <v>137</v>
      </c>
      <c r="L20" t="s">
        <v>139</v>
      </c>
      <c r="M20" t="s">
        <v>138</v>
      </c>
      <c r="N20" t="s">
        <v>138</v>
      </c>
      <c r="O20" t="s">
        <v>138</v>
      </c>
      <c r="P20" t="s">
        <v>139</v>
      </c>
      <c r="Q20" t="s">
        <v>139</v>
      </c>
      <c r="R20" t="s">
        <v>141</v>
      </c>
      <c r="S20" t="s">
        <v>139</v>
      </c>
      <c r="T20" t="s">
        <v>138</v>
      </c>
      <c r="U20" t="s">
        <v>137</v>
      </c>
      <c r="V20" t="s">
        <v>142</v>
      </c>
      <c r="X20" t="s">
        <v>142</v>
      </c>
      <c r="Z20" t="s">
        <v>142</v>
      </c>
      <c r="AB20" t="s">
        <v>142</v>
      </c>
      <c r="AD20" t="s">
        <v>142</v>
      </c>
      <c r="AF20" t="s">
        <v>142</v>
      </c>
      <c r="AI20" t="s">
        <v>137</v>
      </c>
      <c r="AJ20" t="s">
        <v>136</v>
      </c>
      <c r="AK20" t="s">
        <v>136</v>
      </c>
      <c r="AL20" t="s">
        <v>136</v>
      </c>
      <c r="AM20" t="s">
        <v>136</v>
      </c>
      <c r="AN20" t="s">
        <v>136</v>
      </c>
      <c r="AO20" t="s">
        <v>137</v>
      </c>
      <c r="AQ20">
        <v>1</v>
      </c>
      <c r="AR20">
        <v>2</v>
      </c>
      <c r="AS20">
        <v>3</v>
      </c>
      <c r="AT20">
        <v>4</v>
      </c>
      <c r="AU20">
        <v>6</v>
      </c>
      <c r="AV20">
        <v>7</v>
      </c>
      <c r="AW20">
        <v>5</v>
      </c>
      <c r="AY20" t="s">
        <v>183</v>
      </c>
      <c r="AZ20">
        <v>6</v>
      </c>
      <c r="BA20" t="s">
        <v>136</v>
      </c>
      <c r="BB20" t="s">
        <v>136</v>
      </c>
      <c r="BC20" t="s">
        <v>137</v>
      </c>
      <c r="BD20" t="s">
        <v>137</v>
      </c>
      <c r="BE20" t="s">
        <v>137</v>
      </c>
      <c r="BF20" t="s">
        <v>137</v>
      </c>
      <c r="BG20" t="s">
        <v>137</v>
      </c>
      <c r="BH20" t="s">
        <v>136</v>
      </c>
      <c r="BJ20" t="s">
        <v>136</v>
      </c>
      <c r="BK20" t="s">
        <v>136</v>
      </c>
      <c r="BL20" t="s">
        <v>136</v>
      </c>
      <c r="BM20" t="s">
        <v>137</v>
      </c>
      <c r="BN20" t="s">
        <v>137</v>
      </c>
      <c r="BP20" t="s">
        <v>136</v>
      </c>
      <c r="BQ20" t="s">
        <v>136</v>
      </c>
      <c r="BR20" t="s">
        <v>136</v>
      </c>
      <c r="BS20" t="s">
        <v>137</v>
      </c>
      <c r="BT20" t="s">
        <v>136</v>
      </c>
      <c r="BU20" t="s">
        <v>137</v>
      </c>
      <c r="BW20" t="s">
        <v>136</v>
      </c>
      <c r="BX20" t="s">
        <v>136</v>
      </c>
      <c r="BY20" t="s">
        <v>136</v>
      </c>
      <c r="BZ20" t="s">
        <v>136</v>
      </c>
      <c r="CB20">
        <v>1</v>
      </c>
      <c r="CC20">
        <v>5</v>
      </c>
      <c r="CD20">
        <v>3</v>
      </c>
      <c r="CE20">
        <v>4</v>
      </c>
      <c r="CF20">
        <v>2</v>
      </c>
      <c r="CG20">
        <v>6</v>
      </c>
      <c r="CH20">
        <v>1</v>
      </c>
      <c r="CI20">
        <v>2</v>
      </c>
      <c r="CJ20">
        <v>3</v>
      </c>
      <c r="CK20">
        <v>0</v>
      </c>
      <c r="CL20" t="s">
        <v>142</v>
      </c>
      <c r="CN20" t="s">
        <v>142</v>
      </c>
      <c r="CP20" t="s">
        <v>142</v>
      </c>
      <c r="CR20" t="s">
        <v>142</v>
      </c>
      <c r="CT20" t="s">
        <v>142</v>
      </c>
      <c r="CV20" t="s">
        <v>142</v>
      </c>
      <c r="CX20" t="s">
        <v>142</v>
      </c>
      <c r="CZ20" t="s">
        <v>142</v>
      </c>
      <c r="DB20" t="s">
        <v>136</v>
      </c>
      <c r="DC20" t="s">
        <v>137</v>
      </c>
      <c r="DD20" t="s">
        <v>137</v>
      </c>
      <c r="DE20" t="s">
        <v>136</v>
      </c>
      <c r="DF20" t="s">
        <v>136</v>
      </c>
      <c r="DG20" t="s">
        <v>137</v>
      </c>
      <c r="DH20" t="s">
        <v>137</v>
      </c>
      <c r="DJ20" t="s">
        <v>137</v>
      </c>
      <c r="DK20" t="s">
        <v>136</v>
      </c>
      <c r="DL20" t="s">
        <v>137</v>
      </c>
      <c r="DM20" t="s">
        <v>136</v>
      </c>
      <c r="DN20" t="s">
        <v>136</v>
      </c>
      <c r="DO20" t="s">
        <v>137</v>
      </c>
      <c r="DQ20" t="s">
        <v>136</v>
      </c>
      <c r="DR20" t="s">
        <v>136</v>
      </c>
      <c r="DS20" t="s">
        <v>136</v>
      </c>
      <c r="DT20" t="s">
        <v>136</v>
      </c>
      <c r="DU20" t="s">
        <v>136</v>
      </c>
      <c r="DV20" t="s">
        <v>137</v>
      </c>
      <c r="DW20" t="s">
        <v>136</v>
      </c>
      <c r="DX20" t="s">
        <v>136</v>
      </c>
      <c r="DY20" t="s">
        <v>137</v>
      </c>
      <c r="DZ20" t="s">
        <v>137</v>
      </c>
      <c r="EA20" t="s">
        <v>137</v>
      </c>
      <c r="EC20" t="s">
        <v>136</v>
      </c>
      <c r="ED20" t="s">
        <v>136</v>
      </c>
      <c r="EE20" t="s">
        <v>136</v>
      </c>
      <c r="EF20" t="s">
        <v>136</v>
      </c>
      <c r="EG20" t="s">
        <v>137</v>
      </c>
      <c r="EH20" t="s">
        <v>136</v>
      </c>
      <c r="EI20" t="s">
        <v>136</v>
      </c>
      <c r="EJ20" t="s">
        <v>136</v>
      </c>
      <c r="EK20" t="s">
        <v>137</v>
      </c>
      <c r="EM20">
        <v>1</v>
      </c>
      <c r="EN20">
        <v>3</v>
      </c>
      <c r="EO20">
        <v>3</v>
      </c>
      <c r="EP20" t="s">
        <v>137</v>
      </c>
      <c r="EQ20" t="s">
        <v>137</v>
      </c>
      <c r="ER20" t="s">
        <v>137</v>
      </c>
      <c r="ES20" t="s">
        <v>137</v>
      </c>
      <c r="ET20" t="s">
        <v>137</v>
      </c>
      <c r="EU20" t="s">
        <v>136</v>
      </c>
      <c r="EV20" t="s">
        <v>137</v>
      </c>
      <c r="EW20">
        <v>4</v>
      </c>
      <c r="EX20">
        <v>5</v>
      </c>
      <c r="EY20">
        <v>1</v>
      </c>
      <c r="EZ20" t="s">
        <v>144</v>
      </c>
    </row>
    <row r="21" spans="1:157">
      <c r="A21">
        <v>48</v>
      </c>
      <c r="B21">
        <v>5</v>
      </c>
      <c r="C21">
        <v>1429567836</v>
      </c>
      <c r="D21" t="s">
        <v>136</v>
      </c>
      <c r="E21" t="s">
        <v>137</v>
      </c>
      <c r="F21" t="s">
        <v>137</v>
      </c>
      <c r="G21" t="s">
        <v>137</v>
      </c>
      <c r="H21" t="s">
        <v>137</v>
      </c>
      <c r="I21" t="s">
        <v>137</v>
      </c>
      <c r="J21" t="s">
        <v>137</v>
      </c>
      <c r="L21" t="s">
        <v>139</v>
      </c>
      <c r="M21" t="s">
        <v>139</v>
      </c>
      <c r="N21" t="s">
        <v>138</v>
      </c>
      <c r="O21" t="s">
        <v>141</v>
      </c>
      <c r="P21" t="s">
        <v>138</v>
      </c>
      <c r="Q21" t="s">
        <v>138</v>
      </c>
      <c r="R21" t="s">
        <v>140</v>
      </c>
      <c r="S21" t="s">
        <v>138</v>
      </c>
      <c r="T21" t="s">
        <v>141</v>
      </c>
      <c r="U21" t="s">
        <v>137</v>
      </c>
      <c r="V21" t="s">
        <v>142</v>
      </c>
      <c r="X21" t="s">
        <v>142</v>
      </c>
      <c r="Z21" t="s">
        <v>142</v>
      </c>
      <c r="AB21" t="s">
        <v>142</v>
      </c>
      <c r="AD21" t="s">
        <v>142</v>
      </c>
      <c r="AF21" t="s">
        <v>142</v>
      </c>
      <c r="AI21" t="s">
        <v>137</v>
      </c>
      <c r="AJ21" t="s">
        <v>137</v>
      </c>
      <c r="AK21" t="s">
        <v>136</v>
      </c>
      <c r="AL21" t="s">
        <v>136</v>
      </c>
      <c r="AM21" t="s">
        <v>136</v>
      </c>
      <c r="AN21" t="s">
        <v>136</v>
      </c>
      <c r="AO21" t="s">
        <v>137</v>
      </c>
      <c r="AQ21">
        <v>1</v>
      </c>
      <c r="AR21">
        <v>3</v>
      </c>
      <c r="AS21">
        <v>2</v>
      </c>
      <c r="AT21">
        <v>7</v>
      </c>
      <c r="AZ21">
        <v>5</v>
      </c>
      <c r="BA21" t="s">
        <v>136</v>
      </c>
      <c r="BB21" t="s">
        <v>137</v>
      </c>
      <c r="BC21" t="s">
        <v>137</v>
      </c>
      <c r="BD21" t="s">
        <v>137</v>
      </c>
      <c r="BE21" t="s">
        <v>137</v>
      </c>
      <c r="BF21" t="s">
        <v>136</v>
      </c>
      <c r="BG21" t="s">
        <v>136</v>
      </c>
      <c r="BH21" t="s">
        <v>137</v>
      </c>
      <c r="BJ21" t="s">
        <v>136</v>
      </c>
      <c r="BK21" t="s">
        <v>137</v>
      </c>
      <c r="BL21" t="s">
        <v>136</v>
      </c>
      <c r="BM21" t="s">
        <v>136</v>
      </c>
      <c r="BN21" t="s">
        <v>136</v>
      </c>
      <c r="BP21" t="s">
        <v>136</v>
      </c>
      <c r="BQ21" t="s">
        <v>137</v>
      </c>
      <c r="BR21" t="s">
        <v>136</v>
      </c>
      <c r="BS21" t="s">
        <v>137</v>
      </c>
      <c r="BT21" t="s">
        <v>136</v>
      </c>
      <c r="BU21" t="s">
        <v>137</v>
      </c>
      <c r="BW21" t="s">
        <v>136</v>
      </c>
      <c r="BX21" t="s">
        <v>136</v>
      </c>
      <c r="BY21" t="s">
        <v>136</v>
      </c>
      <c r="BZ21" t="s">
        <v>137</v>
      </c>
      <c r="CB21">
        <v>3</v>
      </c>
      <c r="CC21">
        <v>5</v>
      </c>
      <c r="CD21">
        <v>4</v>
      </c>
      <c r="CE21">
        <v>6</v>
      </c>
      <c r="CF21">
        <v>1</v>
      </c>
      <c r="CH21">
        <v>1</v>
      </c>
      <c r="CI21">
        <v>5</v>
      </c>
      <c r="CJ21">
        <v>2</v>
      </c>
      <c r="CK21">
        <v>2</v>
      </c>
      <c r="CL21" t="s">
        <v>137</v>
      </c>
      <c r="CN21" t="s">
        <v>136</v>
      </c>
      <c r="CO21" t="s">
        <v>184</v>
      </c>
      <c r="CP21" t="s">
        <v>136</v>
      </c>
      <c r="CQ21" t="s">
        <v>185</v>
      </c>
      <c r="CR21" t="s">
        <v>137</v>
      </c>
      <c r="CT21" t="s">
        <v>137</v>
      </c>
      <c r="CV21" t="s">
        <v>137</v>
      </c>
      <c r="CX21" t="s">
        <v>137</v>
      </c>
      <c r="CZ21" t="s">
        <v>137</v>
      </c>
      <c r="DB21" t="s">
        <v>136</v>
      </c>
      <c r="DC21" t="s">
        <v>137</v>
      </c>
      <c r="DD21" t="s">
        <v>137</v>
      </c>
      <c r="DE21" t="s">
        <v>137</v>
      </c>
      <c r="DF21" t="s">
        <v>136</v>
      </c>
      <c r="DG21" t="s">
        <v>137</v>
      </c>
      <c r="DH21" t="s">
        <v>137</v>
      </c>
      <c r="DJ21" t="s">
        <v>137</v>
      </c>
      <c r="DK21" t="s">
        <v>136</v>
      </c>
      <c r="DL21" t="s">
        <v>137</v>
      </c>
      <c r="DM21" t="s">
        <v>137</v>
      </c>
      <c r="DN21" t="s">
        <v>137</v>
      </c>
      <c r="DO21" t="s">
        <v>137</v>
      </c>
      <c r="DQ21" t="s">
        <v>136</v>
      </c>
      <c r="DR21" t="s">
        <v>137</v>
      </c>
      <c r="DS21" t="s">
        <v>137</v>
      </c>
      <c r="DT21" t="s">
        <v>137</v>
      </c>
      <c r="DU21" t="s">
        <v>137</v>
      </c>
      <c r="DV21" t="s">
        <v>137</v>
      </c>
      <c r="DW21" t="s">
        <v>137</v>
      </c>
      <c r="DX21" t="s">
        <v>137</v>
      </c>
      <c r="DY21" t="s">
        <v>137</v>
      </c>
      <c r="DZ21" t="s">
        <v>137</v>
      </c>
      <c r="EA21" t="s">
        <v>137</v>
      </c>
      <c r="EC21" t="s">
        <v>136</v>
      </c>
      <c r="ED21" t="s">
        <v>136</v>
      </c>
      <c r="EE21" t="s">
        <v>136</v>
      </c>
      <c r="EF21" t="s">
        <v>137</v>
      </c>
      <c r="EG21" t="s">
        <v>137</v>
      </c>
      <c r="EH21" t="s">
        <v>136</v>
      </c>
      <c r="EI21" t="s">
        <v>136</v>
      </c>
      <c r="EJ21" t="s">
        <v>137</v>
      </c>
      <c r="EK21" t="s">
        <v>137</v>
      </c>
      <c r="EM21">
        <v>0</v>
      </c>
      <c r="EN21">
        <v>0</v>
      </c>
      <c r="EO21">
        <v>0</v>
      </c>
      <c r="EP21" t="s">
        <v>136</v>
      </c>
      <c r="EQ21" t="s">
        <v>137</v>
      </c>
      <c r="ER21" t="s">
        <v>137</v>
      </c>
      <c r="ES21" t="s">
        <v>137</v>
      </c>
      <c r="ET21" t="s">
        <v>137</v>
      </c>
      <c r="EU21" t="s">
        <v>137</v>
      </c>
      <c r="EV21" t="s">
        <v>137</v>
      </c>
      <c r="EW21">
        <v>4</v>
      </c>
      <c r="EX21">
        <v>3</v>
      </c>
      <c r="EY21">
        <v>1</v>
      </c>
      <c r="EZ21" t="s">
        <v>186</v>
      </c>
      <c r="FA21" t="s">
        <v>187</v>
      </c>
    </row>
    <row r="22" spans="1:157">
      <c r="A22">
        <v>49</v>
      </c>
      <c r="B22">
        <v>5</v>
      </c>
      <c r="C22">
        <v>1896335103</v>
      </c>
      <c r="D22" t="s">
        <v>136</v>
      </c>
      <c r="E22" t="s">
        <v>137</v>
      </c>
      <c r="F22" t="s">
        <v>137</v>
      </c>
      <c r="G22" t="s">
        <v>137</v>
      </c>
      <c r="H22" t="s">
        <v>137</v>
      </c>
      <c r="I22" t="s">
        <v>137</v>
      </c>
      <c r="J22" t="s">
        <v>137</v>
      </c>
      <c r="L22" t="s">
        <v>138</v>
      </c>
      <c r="M22" t="s">
        <v>138</v>
      </c>
      <c r="N22" t="s">
        <v>138</v>
      </c>
      <c r="O22" t="s">
        <v>148</v>
      </c>
      <c r="P22" t="s">
        <v>148</v>
      </c>
      <c r="Q22" t="s">
        <v>138</v>
      </c>
      <c r="R22" t="s">
        <v>138</v>
      </c>
      <c r="S22" t="s">
        <v>138</v>
      </c>
      <c r="T22" t="s">
        <v>148</v>
      </c>
      <c r="U22" t="s">
        <v>137</v>
      </c>
      <c r="V22" t="s">
        <v>142</v>
      </c>
      <c r="X22" t="s">
        <v>142</v>
      </c>
      <c r="Z22" t="s">
        <v>142</v>
      </c>
      <c r="AB22" t="s">
        <v>142</v>
      </c>
      <c r="AD22" t="s">
        <v>142</v>
      </c>
      <c r="AF22" t="s">
        <v>142</v>
      </c>
      <c r="AI22" t="s">
        <v>137</v>
      </c>
      <c r="AJ22" t="s">
        <v>137</v>
      </c>
      <c r="AK22" t="s">
        <v>136</v>
      </c>
      <c r="AL22" t="s">
        <v>136</v>
      </c>
      <c r="AM22" t="s">
        <v>137</v>
      </c>
      <c r="AN22" t="s">
        <v>136</v>
      </c>
      <c r="AO22" t="s">
        <v>137</v>
      </c>
      <c r="AQ22">
        <v>2</v>
      </c>
      <c r="AR22">
        <v>1</v>
      </c>
      <c r="AS22">
        <v>3</v>
      </c>
      <c r="AT22">
        <v>7</v>
      </c>
      <c r="AU22">
        <v>5</v>
      </c>
      <c r="AZ22">
        <v>5</v>
      </c>
      <c r="BA22" t="s">
        <v>136</v>
      </c>
      <c r="BB22" t="s">
        <v>137</v>
      </c>
      <c r="BC22" t="s">
        <v>137</v>
      </c>
      <c r="BD22" t="s">
        <v>137</v>
      </c>
      <c r="BE22" t="s">
        <v>137</v>
      </c>
      <c r="BF22" t="s">
        <v>137</v>
      </c>
      <c r="BG22" t="s">
        <v>137</v>
      </c>
      <c r="BH22" t="s">
        <v>137</v>
      </c>
      <c r="BJ22" t="s">
        <v>136</v>
      </c>
      <c r="BK22" t="s">
        <v>136</v>
      </c>
      <c r="BL22" t="s">
        <v>137</v>
      </c>
      <c r="BM22" t="s">
        <v>137</v>
      </c>
      <c r="BN22" t="s">
        <v>136</v>
      </c>
      <c r="BP22" t="s">
        <v>136</v>
      </c>
      <c r="BQ22" t="s">
        <v>136</v>
      </c>
      <c r="BR22" t="s">
        <v>137</v>
      </c>
      <c r="BS22" t="s">
        <v>137</v>
      </c>
      <c r="BT22" t="s">
        <v>136</v>
      </c>
      <c r="BU22" t="s">
        <v>137</v>
      </c>
      <c r="BW22" t="s">
        <v>137</v>
      </c>
      <c r="BX22" t="s">
        <v>136</v>
      </c>
      <c r="BY22" t="s">
        <v>136</v>
      </c>
      <c r="BZ22" t="s">
        <v>137</v>
      </c>
      <c r="CB22">
        <v>4</v>
      </c>
      <c r="CC22">
        <v>5</v>
      </c>
      <c r="CD22">
        <v>3</v>
      </c>
      <c r="CE22">
        <v>1</v>
      </c>
      <c r="CH22">
        <v>1</v>
      </c>
      <c r="CI22">
        <v>2</v>
      </c>
      <c r="CJ22">
        <v>2</v>
      </c>
      <c r="CK22">
        <v>2</v>
      </c>
      <c r="CL22" t="s">
        <v>136</v>
      </c>
      <c r="CN22" t="s">
        <v>137</v>
      </c>
      <c r="CP22" t="s">
        <v>136</v>
      </c>
      <c r="CR22" t="s">
        <v>137</v>
      </c>
      <c r="CT22" t="s">
        <v>137</v>
      </c>
      <c r="CV22" t="s">
        <v>137</v>
      </c>
      <c r="CX22" t="s">
        <v>137</v>
      </c>
      <c r="CZ22" t="s">
        <v>137</v>
      </c>
      <c r="DB22" t="s">
        <v>136</v>
      </c>
      <c r="DC22" t="s">
        <v>137</v>
      </c>
      <c r="DD22" t="s">
        <v>136</v>
      </c>
      <c r="DE22" t="s">
        <v>137</v>
      </c>
      <c r="DF22" t="s">
        <v>137</v>
      </c>
      <c r="DG22" t="s">
        <v>137</v>
      </c>
      <c r="DH22" t="s">
        <v>137</v>
      </c>
      <c r="DJ22" t="s">
        <v>137</v>
      </c>
      <c r="DK22" t="s">
        <v>136</v>
      </c>
      <c r="DL22" t="s">
        <v>137</v>
      </c>
      <c r="DM22" t="s">
        <v>137</v>
      </c>
      <c r="DN22" t="s">
        <v>137</v>
      </c>
      <c r="DO22" t="s">
        <v>137</v>
      </c>
      <c r="DQ22" t="s">
        <v>136</v>
      </c>
      <c r="DR22" t="s">
        <v>137</v>
      </c>
      <c r="DS22" t="s">
        <v>137</v>
      </c>
      <c r="DT22" t="s">
        <v>137</v>
      </c>
      <c r="DU22" t="s">
        <v>137</v>
      </c>
      <c r="DV22" t="s">
        <v>137</v>
      </c>
      <c r="DW22" t="s">
        <v>137</v>
      </c>
      <c r="DX22" t="s">
        <v>137</v>
      </c>
      <c r="DY22" t="s">
        <v>136</v>
      </c>
      <c r="DZ22" t="s">
        <v>137</v>
      </c>
      <c r="EA22" t="s">
        <v>137</v>
      </c>
      <c r="EC22" t="s">
        <v>136</v>
      </c>
      <c r="ED22" t="s">
        <v>137</v>
      </c>
      <c r="EE22" t="s">
        <v>136</v>
      </c>
      <c r="EF22" t="s">
        <v>137</v>
      </c>
      <c r="EG22" t="s">
        <v>137</v>
      </c>
      <c r="EH22" t="s">
        <v>137</v>
      </c>
      <c r="EI22" t="s">
        <v>137</v>
      </c>
      <c r="EJ22" t="s">
        <v>137</v>
      </c>
      <c r="EK22" t="s">
        <v>137</v>
      </c>
      <c r="EM22">
        <v>4</v>
      </c>
      <c r="EN22">
        <v>4</v>
      </c>
      <c r="EO22">
        <v>3</v>
      </c>
      <c r="EP22" t="s">
        <v>136</v>
      </c>
      <c r="EQ22" t="s">
        <v>137</v>
      </c>
      <c r="ER22" t="s">
        <v>137</v>
      </c>
      <c r="ES22" t="s">
        <v>137</v>
      </c>
      <c r="ET22" t="s">
        <v>137</v>
      </c>
      <c r="EU22" t="s">
        <v>137</v>
      </c>
      <c r="EV22" t="s">
        <v>137</v>
      </c>
      <c r="EW22">
        <v>3</v>
      </c>
      <c r="EX22">
        <v>2</v>
      </c>
      <c r="EY22">
        <v>1</v>
      </c>
      <c r="EZ22" t="s">
        <v>186</v>
      </c>
    </row>
    <row r="23" spans="1:157">
      <c r="A23">
        <v>50</v>
      </c>
      <c r="B23">
        <v>5</v>
      </c>
      <c r="C23">
        <v>1451488408</v>
      </c>
      <c r="D23" t="s">
        <v>136</v>
      </c>
      <c r="E23" t="s">
        <v>137</v>
      </c>
      <c r="F23" t="s">
        <v>137</v>
      </c>
      <c r="G23" t="s">
        <v>136</v>
      </c>
      <c r="H23" t="s">
        <v>137</v>
      </c>
      <c r="I23" t="s">
        <v>136</v>
      </c>
      <c r="J23" t="s">
        <v>137</v>
      </c>
      <c r="L23" t="s">
        <v>138</v>
      </c>
      <c r="M23" t="s">
        <v>139</v>
      </c>
      <c r="N23" t="s">
        <v>138</v>
      </c>
      <c r="O23" t="s">
        <v>140</v>
      </c>
      <c r="P23" t="s">
        <v>138</v>
      </c>
      <c r="Q23" t="s">
        <v>138</v>
      </c>
      <c r="R23" t="s">
        <v>138</v>
      </c>
      <c r="S23" t="s">
        <v>138</v>
      </c>
      <c r="T23" t="s">
        <v>141</v>
      </c>
      <c r="U23" t="s">
        <v>137</v>
      </c>
      <c r="V23" t="s">
        <v>142</v>
      </c>
      <c r="X23" t="s">
        <v>142</v>
      </c>
      <c r="Z23" t="s">
        <v>142</v>
      </c>
      <c r="AB23" t="s">
        <v>142</v>
      </c>
      <c r="AD23" t="s">
        <v>142</v>
      </c>
      <c r="AF23" t="s">
        <v>142</v>
      </c>
      <c r="AI23" t="s">
        <v>137</v>
      </c>
      <c r="AJ23" t="s">
        <v>137</v>
      </c>
      <c r="AK23" t="s">
        <v>136</v>
      </c>
      <c r="AL23" t="s">
        <v>136</v>
      </c>
      <c r="AM23" t="s">
        <v>136</v>
      </c>
      <c r="AN23" t="s">
        <v>136</v>
      </c>
      <c r="AO23" t="s">
        <v>136</v>
      </c>
      <c r="AQ23">
        <v>6</v>
      </c>
      <c r="AR23">
        <v>1</v>
      </c>
      <c r="AS23">
        <v>2</v>
      </c>
      <c r="AZ23">
        <v>5</v>
      </c>
      <c r="BA23" t="s">
        <v>136</v>
      </c>
      <c r="BB23" t="s">
        <v>136</v>
      </c>
      <c r="BC23" t="s">
        <v>137</v>
      </c>
      <c r="BD23" t="s">
        <v>137</v>
      </c>
      <c r="BE23" t="s">
        <v>137</v>
      </c>
      <c r="BF23" t="s">
        <v>137</v>
      </c>
      <c r="BG23" t="s">
        <v>137</v>
      </c>
      <c r="BH23" t="s">
        <v>136</v>
      </c>
      <c r="BJ23" t="s">
        <v>136</v>
      </c>
      <c r="BK23" t="s">
        <v>136</v>
      </c>
      <c r="BL23" t="s">
        <v>136</v>
      </c>
      <c r="BM23" t="s">
        <v>136</v>
      </c>
      <c r="BN23" t="s">
        <v>136</v>
      </c>
      <c r="BP23" t="s">
        <v>137</v>
      </c>
      <c r="BQ23" t="s">
        <v>136</v>
      </c>
      <c r="BR23" t="s">
        <v>136</v>
      </c>
      <c r="BS23" t="s">
        <v>137</v>
      </c>
      <c r="BT23" t="s">
        <v>136</v>
      </c>
      <c r="BU23" t="s">
        <v>137</v>
      </c>
      <c r="BW23" t="s">
        <v>136</v>
      </c>
      <c r="BX23" t="s">
        <v>136</v>
      </c>
      <c r="BY23" t="s">
        <v>136</v>
      </c>
      <c r="BZ23" t="s">
        <v>136</v>
      </c>
      <c r="CB23">
        <v>1</v>
      </c>
      <c r="CC23">
        <v>4</v>
      </c>
      <c r="CD23">
        <v>3</v>
      </c>
      <c r="CH23">
        <v>1</v>
      </c>
      <c r="CI23">
        <v>5</v>
      </c>
      <c r="CJ23">
        <v>1</v>
      </c>
      <c r="CK23">
        <v>3</v>
      </c>
      <c r="CL23" t="s">
        <v>137</v>
      </c>
      <c r="CN23" t="s">
        <v>137</v>
      </c>
      <c r="CP23" t="s">
        <v>136</v>
      </c>
      <c r="CR23" t="s">
        <v>136</v>
      </c>
      <c r="CT23" t="s">
        <v>136</v>
      </c>
      <c r="CV23" t="s">
        <v>136</v>
      </c>
      <c r="CX23" t="s">
        <v>136</v>
      </c>
      <c r="CZ23" t="s">
        <v>137</v>
      </c>
      <c r="DB23" t="s">
        <v>136</v>
      </c>
      <c r="DC23" t="s">
        <v>136</v>
      </c>
      <c r="DD23" t="s">
        <v>137</v>
      </c>
      <c r="DE23" t="s">
        <v>136</v>
      </c>
      <c r="DF23" t="s">
        <v>136</v>
      </c>
      <c r="DG23" t="s">
        <v>137</v>
      </c>
      <c r="DH23" t="s">
        <v>136</v>
      </c>
      <c r="DJ23" t="s">
        <v>137</v>
      </c>
      <c r="DK23" t="s">
        <v>136</v>
      </c>
      <c r="DL23" t="s">
        <v>137</v>
      </c>
      <c r="DM23" t="s">
        <v>136</v>
      </c>
      <c r="DN23" t="s">
        <v>137</v>
      </c>
      <c r="DO23" t="s">
        <v>137</v>
      </c>
      <c r="DQ23" t="s">
        <v>136</v>
      </c>
      <c r="DR23" t="s">
        <v>136</v>
      </c>
      <c r="DS23" t="s">
        <v>136</v>
      </c>
      <c r="DT23" t="s">
        <v>136</v>
      </c>
      <c r="DU23" t="s">
        <v>136</v>
      </c>
      <c r="DV23" t="s">
        <v>136</v>
      </c>
      <c r="DW23" t="s">
        <v>136</v>
      </c>
      <c r="DX23" t="s">
        <v>136</v>
      </c>
      <c r="DY23" t="s">
        <v>136</v>
      </c>
      <c r="DZ23" t="s">
        <v>136</v>
      </c>
      <c r="EA23" t="s">
        <v>137</v>
      </c>
      <c r="EC23" t="s">
        <v>136</v>
      </c>
      <c r="ED23" t="s">
        <v>136</v>
      </c>
      <c r="EE23" t="s">
        <v>136</v>
      </c>
      <c r="EF23" t="s">
        <v>136</v>
      </c>
      <c r="EG23" t="s">
        <v>137</v>
      </c>
      <c r="EH23" t="s">
        <v>136</v>
      </c>
      <c r="EI23" t="s">
        <v>137</v>
      </c>
      <c r="EJ23" t="s">
        <v>136</v>
      </c>
      <c r="EK23" t="s">
        <v>137</v>
      </c>
      <c r="EM23">
        <v>1</v>
      </c>
      <c r="EN23">
        <v>1</v>
      </c>
      <c r="EO23">
        <v>5</v>
      </c>
      <c r="EP23" t="s">
        <v>136</v>
      </c>
      <c r="EQ23" t="s">
        <v>137</v>
      </c>
      <c r="ER23" t="s">
        <v>137</v>
      </c>
      <c r="ES23" t="s">
        <v>137</v>
      </c>
      <c r="ET23" t="s">
        <v>137</v>
      </c>
      <c r="EU23" t="s">
        <v>137</v>
      </c>
      <c r="EV23" t="s">
        <v>137</v>
      </c>
      <c r="EW23">
        <v>3</v>
      </c>
      <c r="EX23">
        <v>3</v>
      </c>
      <c r="EY23">
        <v>1</v>
      </c>
      <c r="EZ23" t="s">
        <v>188</v>
      </c>
    </row>
    <row r="24" spans="1:157">
      <c r="A24">
        <v>53</v>
      </c>
      <c r="B24">
        <v>5</v>
      </c>
      <c r="C24">
        <v>1214403871</v>
      </c>
      <c r="D24" t="s">
        <v>137</v>
      </c>
      <c r="E24" t="s">
        <v>137</v>
      </c>
      <c r="F24" t="s">
        <v>137</v>
      </c>
      <c r="G24" t="s">
        <v>137</v>
      </c>
      <c r="H24" t="s">
        <v>137</v>
      </c>
      <c r="I24" t="s">
        <v>136</v>
      </c>
      <c r="J24" t="s">
        <v>137</v>
      </c>
      <c r="L24" t="s">
        <v>138</v>
      </c>
      <c r="M24" t="s">
        <v>139</v>
      </c>
      <c r="N24" t="s">
        <v>138</v>
      </c>
      <c r="O24" t="s">
        <v>140</v>
      </c>
      <c r="P24" t="s">
        <v>139</v>
      </c>
      <c r="Q24" t="s">
        <v>139</v>
      </c>
      <c r="R24" t="s">
        <v>139</v>
      </c>
      <c r="S24" t="s">
        <v>139</v>
      </c>
      <c r="T24" t="s">
        <v>148</v>
      </c>
      <c r="U24" t="s">
        <v>137</v>
      </c>
      <c r="V24" t="s">
        <v>142</v>
      </c>
      <c r="X24" t="s">
        <v>142</v>
      </c>
      <c r="Z24" t="s">
        <v>142</v>
      </c>
      <c r="AB24" t="s">
        <v>142</v>
      </c>
      <c r="AD24" t="s">
        <v>142</v>
      </c>
      <c r="AF24" t="s">
        <v>142</v>
      </c>
      <c r="AI24" t="s">
        <v>136</v>
      </c>
      <c r="AJ24" t="s">
        <v>136</v>
      </c>
      <c r="AK24" t="s">
        <v>136</v>
      </c>
      <c r="AL24" t="s">
        <v>136</v>
      </c>
      <c r="AM24" t="s">
        <v>137</v>
      </c>
      <c r="AN24" t="s">
        <v>136</v>
      </c>
      <c r="AO24" t="s">
        <v>136</v>
      </c>
      <c r="AQ24">
        <v>4</v>
      </c>
      <c r="AR24">
        <v>1</v>
      </c>
      <c r="AZ24">
        <v>6</v>
      </c>
      <c r="BA24" t="s">
        <v>137</v>
      </c>
      <c r="BB24" t="s">
        <v>136</v>
      </c>
      <c r="BC24" t="s">
        <v>136</v>
      </c>
      <c r="BD24" t="s">
        <v>137</v>
      </c>
      <c r="BE24" t="s">
        <v>137</v>
      </c>
      <c r="BF24" t="s">
        <v>137</v>
      </c>
      <c r="BG24" t="s">
        <v>137</v>
      </c>
      <c r="BH24" t="s">
        <v>136</v>
      </c>
      <c r="BJ24" t="s">
        <v>136</v>
      </c>
      <c r="BK24" t="s">
        <v>136</v>
      </c>
      <c r="BL24" t="s">
        <v>136</v>
      </c>
      <c r="BM24" t="s">
        <v>136</v>
      </c>
      <c r="BN24" t="s">
        <v>137</v>
      </c>
      <c r="BP24" t="s">
        <v>136</v>
      </c>
      <c r="BQ24" t="s">
        <v>137</v>
      </c>
      <c r="BR24" t="s">
        <v>136</v>
      </c>
      <c r="BS24" t="s">
        <v>136</v>
      </c>
      <c r="BT24" t="s">
        <v>136</v>
      </c>
      <c r="BU24" t="s">
        <v>137</v>
      </c>
      <c r="BW24" t="s">
        <v>136</v>
      </c>
      <c r="BX24" t="s">
        <v>136</v>
      </c>
      <c r="BY24" t="s">
        <v>136</v>
      </c>
      <c r="BZ24" t="s">
        <v>136</v>
      </c>
      <c r="CB24">
        <v>1</v>
      </c>
      <c r="CC24">
        <v>2</v>
      </c>
      <c r="CD24">
        <v>3</v>
      </c>
      <c r="CH24">
        <v>1</v>
      </c>
      <c r="CI24">
        <v>2</v>
      </c>
      <c r="CJ24">
        <v>2</v>
      </c>
      <c r="CK24">
        <v>2</v>
      </c>
      <c r="CL24" t="s">
        <v>136</v>
      </c>
      <c r="CN24" t="s">
        <v>137</v>
      </c>
      <c r="CP24" t="s">
        <v>137</v>
      </c>
      <c r="CR24" t="s">
        <v>137</v>
      </c>
      <c r="CT24" t="s">
        <v>137</v>
      </c>
      <c r="CV24" t="s">
        <v>136</v>
      </c>
      <c r="CX24" t="s">
        <v>137</v>
      </c>
      <c r="CZ24" t="s">
        <v>137</v>
      </c>
      <c r="DB24" t="s">
        <v>136</v>
      </c>
      <c r="DC24" t="s">
        <v>137</v>
      </c>
      <c r="DD24" t="s">
        <v>136</v>
      </c>
      <c r="DE24" t="s">
        <v>136</v>
      </c>
      <c r="DF24" t="s">
        <v>136</v>
      </c>
      <c r="DG24" t="s">
        <v>137</v>
      </c>
      <c r="DH24" t="s">
        <v>136</v>
      </c>
      <c r="DJ24" t="s">
        <v>137</v>
      </c>
      <c r="DK24" t="s">
        <v>136</v>
      </c>
      <c r="DL24" t="s">
        <v>136</v>
      </c>
      <c r="DM24" t="s">
        <v>136</v>
      </c>
      <c r="DN24" t="s">
        <v>137</v>
      </c>
      <c r="DO24" t="s">
        <v>137</v>
      </c>
      <c r="DQ24" t="s">
        <v>136</v>
      </c>
      <c r="DR24" t="s">
        <v>137</v>
      </c>
      <c r="DS24" t="s">
        <v>137</v>
      </c>
      <c r="DT24" t="s">
        <v>137</v>
      </c>
      <c r="DU24" t="s">
        <v>137</v>
      </c>
      <c r="DV24" t="s">
        <v>137</v>
      </c>
      <c r="DW24" t="s">
        <v>137</v>
      </c>
      <c r="DX24" t="s">
        <v>137</v>
      </c>
      <c r="DY24" t="s">
        <v>137</v>
      </c>
      <c r="DZ24" t="s">
        <v>137</v>
      </c>
      <c r="EA24" t="s">
        <v>136</v>
      </c>
      <c r="EB24" t="s">
        <v>189</v>
      </c>
      <c r="EC24" t="s">
        <v>136</v>
      </c>
      <c r="ED24" t="s">
        <v>136</v>
      </c>
      <c r="EE24" t="s">
        <v>137</v>
      </c>
      <c r="EF24" t="s">
        <v>136</v>
      </c>
      <c r="EG24" t="s">
        <v>137</v>
      </c>
      <c r="EH24" t="s">
        <v>136</v>
      </c>
      <c r="EI24" t="s">
        <v>136</v>
      </c>
      <c r="EJ24" t="s">
        <v>136</v>
      </c>
      <c r="EK24" t="s">
        <v>137</v>
      </c>
      <c r="EM24">
        <v>1</v>
      </c>
      <c r="EN24">
        <v>1</v>
      </c>
      <c r="EO24">
        <v>5</v>
      </c>
      <c r="EP24" t="s">
        <v>136</v>
      </c>
      <c r="EQ24" t="s">
        <v>137</v>
      </c>
      <c r="ER24" t="s">
        <v>137</v>
      </c>
      <c r="ES24" t="s">
        <v>137</v>
      </c>
      <c r="ET24" t="s">
        <v>137</v>
      </c>
      <c r="EU24" t="s">
        <v>137</v>
      </c>
      <c r="EV24" t="s">
        <v>137</v>
      </c>
      <c r="EW24">
        <v>4</v>
      </c>
      <c r="EX24">
        <v>4</v>
      </c>
      <c r="EY24">
        <v>1</v>
      </c>
      <c r="EZ24" t="s">
        <v>154</v>
      </c>
    </row>
    <row r="25" spans="1:157">
      <c r="A25">
        <v>54</v>
      </c>
      <c r="B25">
        <v>5</v>
      </c>
      <c r="C25">
        <v>1206597244</v>
      </c>
      <c r="D25" t="s">
        <v>136</v>
      </c>
      <c r="E25" t="s">
        <v>137</v>
      </c>
      <c r="F25" t="s">
        <v>137</v>
      </c>
      <c r="G25" t="s">
        <v>137</v>
      </c>
      <c r="H25" t="s">
        <v>137</v>
      </c>
      <c r="I25" t="s">
        <v>137</v>
      </c>
      <c r="J25" t="s">
        <v>137</v>
      </c>
      <c r="L25" t="s">
        <v>138</v>
      </c>
      <c r="M25" t="s">
        <v>139</v>
      </c>
      <c r="N25" t="s">
        <v>148</v>
      </c>
      <c r="O25" t="s">
        <v>148</v>
      </c>
      <c r="P25" t="s">
        <v>138</v>
      </c>
      <c r="Q25" t="s">
        <v>148</v>
      </c>
      <c r="R25" t="s">
        <v>139</v>
      </c>
      <c r="S25" t="s">
        <v>139</v>
      </c>
      <c r="T25" t="s">
        <v>140</v>
      </c>
      <c r="V25" t="s">
        <v>142</v>
      </c>
      <c r="X25" t="s">
        <v>142</v>
      </c>
      <c r="Z25" t="s">
        <v>142</v>
      </c>
      <c r="AB25" t="s">
        <v>142</v>
      </c>
      <c r="AD25" t="s">
        <v>142</v>
      </c>
      <c r="AF25" t="s">
        <v>142</v>
      </c>
      <c r="AI25" t="s">
        <v>136</v>
      </c>
      <c r="AJ25" t="s">
        <v>136</v>
      </c>
      <c r="AK25" t="s">
        <v>136</v>
      </c>
      <c r="AL25" t="s">
        <v>137</v>
      </c>
      <c r="AM25" t="s">
        <v>137</v>
      </c>
      <c r="AN25" t="s">
        <v>136</v>
      </c>
      <c r="AO25" t="s">
        <v>136</v>
      </c>
      <c r="AQ25">
        <v>1</v>
      </c>
      <c r="AR25">
        <v>2</v>
      </c>
      <c r="AS25">
        <v>4</v>
      </c>
      <c r="AT25">
        <v>3</v>
      </c>
      <c r="AU25">
        <v>5</v>
      </c>
      <c r="AZ25">
        <v>5</v>
      </c>
      <c r="BA25" t="s">
        <v>136</v>
      </c>
      <c r="BB25" t="s">
        <v>136</v>
      </c>
      <c r="BC25" t="s">
        <v>137</v>
      </c>
      <c r="BD25" t="s">
        <v>137</v>
      </c>
      <c r="BE25" t="s">
        <v>137</v>
      </c>
      <c r="BF25" t="s">
        <v>137</v>
      </c>
      <c r="BG25" t="s">
        <v>137</v>
      </c>
      <c r="BH25" t="s">
        <v>137</v>
      </c>
      <c r="BJ25" t="s">
        <v>136</v>
      </c>
      <c r="BK25" t="s">
        <v>137</v>
      </c>
      <c r="BL25" t="s">
        <v>136</v>
      </c>
      <c r="BM25" t="s">
        <v>137</v>
      </c>
      <c r="BN25" t="s">
        <v>137</v>
      </c>
      <c r="BP25" t="s">
        <v>137</v>
      </c>
      <c r="BQ25" t="s">
        <v>136</v>
      </c>
      <c r="BR25" t="s">
        <v>137</v>
      </c>
      <c r="BS25" t="s">
        <v>137</v>
      </c>
      <c r="BT25" t="s">
        <v>136</v>
      </c>
      <c r="BU25" t="s">
        <v>137</v>
      </c>
      <c r="BW25" t="s">
        <v>136</v>
      </c>
      <c r="BX25" t="s">
        <v>136</v>
      </c>
      <c r="BY25" t="s">
        <v>136</v>
      </c>
      <c r="BZ25" t="s">
        <v>137</v>
      </c>
      <c r="CB25">
        <v>4</v>
      </c>
      <c r="CC25">
        <v>1</v>
      </c>
      <c r="CD25">
        <v>5</v>
      </c>
      <c r="CE25">
        <v>6</v>
      </c>
      <c r="CF25">
        <v>3</v>
      </c>
      <c r="CH25">
        <v>1</v>
      </c>
      <c r="CI25">
        <v>4</v>
      </c>
      <c r="CJ25">
        <v>2</v>
      </c>
      <c r="CK25">
        <v>4</v>
      </c>
      <c r="CL25" t="s">
        <v>137</v>
      </c>
      <c r="CN25" t="s">
        <v>137</v>
      </c>
      <c r="CP25" t="s">
        <v>137</v>
      </c>
      <c r="CR25" t="s">
        <v>137</v>
      </c>
      <c r="CT25" t="s">
        <v>137</v>
      </c>
      <c r="CV25" t="s">
        <v>137</v>
      </c>
      <c r="CX25" t="s">
        <v>136</v>
      </c>
      <c r="CY25" t="s">
        <v>190</v>
      </c>
      <c r="CZ25" t="s">
        <v>137</v>
      </c>
      <c r="DB25" t="s">
        <v>136</v>
      </c>
      <c r="DC25" t="s">
        <v>137</v>
      </c>
      <c r="DD25" t="s">
        <v>137</v>
      </c>
      <c r="DE25" t="s">
        <v>137</v>
      </c>
      <c r="DF25" t="s">
        <v>137</v>
      </c>
      <c r="DG25" t="s">
        <v>137</v>
      </c>
      <c r="DH25" t="s">
        <v>137</v>
      </c>
      <c r="DJ25" t="s">
        <v>137</v>
      </c>
      <c r="DK25" t="s">
        <v>136</v>
      </c>
      <c r="DL25" t="s">
        <v>137</v>
      </c>
      <c r="DM25" t="s">
        <v>137</v>
      </c>
      <c r="DN25" t="s">
        <v>137</v>
      </c>
      <c r="DO25" t="s">
        <v>137</v>
      </c>
      <c r="DP25" t="s">
        <v>191</v>
      </c>
      <c r="DQ25" t="s">
        <v>136</v>
      </c>
      <c r="DR25" t="s">
        <v>137</v>
      </c>
      <c r="DS25" t="s">
        <v>137</v>
      </c>
      <c r="DT25" t="s">
        <v>137</v>
      </c>
      <c r="DU25" t="s">
        <v>137</v>
      </c>
      <c r="DV25" t="s">
        <v>137</v>
      </c>
      <c r="DW25" t="s">
        <v>137</v>
      </c>
      <c r="DX25" t="s">
        <v>137</v>
      </c>
      <c r="DY25" t="s">
        <v>137</v>
      </c>
      <c r="DZ25" t="s">
        <v>137</v>
      </c>
      <c r="EA25" t="s">
        <v>137</v>
      </c>
      <c r="EC25" t="s">
        <v>136</v>
      </c>
      <c r="ED25" t="s">
        <v>137</v>
      </c>
      <c r="EE25" t="s">
        <v>136</v>
      </c>
      <c r="EF25" t="s">
        <v>137</v>
      </c>
      <c r="EG25" t="s">
        <v>137</v>
      </c>
      <c r="EH25" t="s">
        <v>136</v>
      </c>
      <c r="EI25" t="s">
        <v>137</v>
      </c>
      <c r="EJ25" t="s">
        <v>137</v>
      </c>
      <c r="EK25" t="s">
        <v>137</v>
      </c>
      <c r="EM25">
        <v>5</v>
      </c>
      <c r="EN25">
        <v>5</v>
      </c>
      <c r="EO25">
        <v>5</v>
      </c>
      <c r="EP25" t="s">
        <v>137</v>
      </c>
      <c r="EQ25" t="s">
        <v>137</v>
      </c>
      <c r="ER25" t="s">
        <v>137</v>
      </c>
      <c r="ES25" t="s">
        <v>137</v>
      </c>
      <c r="ET25" t="s">
        <v>136</v>
      </c>
      <c r="EU25" t="s">
        <v>137</v>
      </c>
      <c r="EV25" t="s">
        <v>137</v>
      </c>
      <c r="EW25">
        <v>4</v>
      </c>
      <c r="EX25">
        <v>3</v>
      </c>
      <c r="EY25">
        <v>1</v>
      </c>
      <c r="EZ25">
        <v>0</v>
      </c>
    </row>
    <row r="26" spans="1:157">
      <c r="A26">
        <v>55</v>
      </c>
      <c r="B26">
        <v>5</v>
      </c>
      <c r="C26">
        <v>2018991831</v>
      </c>
      <c r="D26" t="s">
        <v>137</v>
      </c>
      <c r="E26" t="s">
        <v>137</v>
      </c>
      <c r="F26" t="s">
        <v>137</v>
      </c>
      <c r="G26" t="s">
        <v>136</v>
      </c>
      <c r="H26" t="s">
        <v>137</v>
      </c>
      <c r="I26" t="s">
        <v>137</v>
      </c>
      <c r="J26" t="s">
        <v>137</v>
      </c>
      <c r="L26" t="s">
        <v>138</v>
      </c>
      <c r="M26" t="s">
        <v>139</v>
      </c>
      <c r="N26" t="s">
        <v>138</v>
      </c>
      <c r="O26" t="s">
        <v>148</v>
      </c>
      <c r="P26" t="s">
        <v>138</v>
      </c>
      <c r="Q26" t="s">
        <v>138</v>
      </c>
      <c r="R26" t="s">
        <v>139</v>
      </c>
      <c r="S26" t="s">
        <v>141</v>
      </c>
      <c r="T26" t="s">
        <v>140</v>
      </c>
      <c r="U26" t="s">
        <v>137</v>
      </c>
      <c r="V26" t="s">
        <v>142</v>
      </c>
      <c r="X26" t="s">
        <v>142</v>
      </c>
      <c r="Z26" t="s">
        <v>142</v>
      </c>
      <c r="AB26" t="s">
        <v>142</v>
      </c>
      <c r="AD26" t="s">
        <v>142</v>
      </c>
      <c r="AF26" t="s">
        <v>142</v>
      </c>
      <c r="AI26" t="s">
        <v>137</v>
      </c>
      <c r="AJ26" t="s">
        <v>137</v>
      </c>
      <c r="AK26" t="s">
        <v>136</v>
      </c>
      <c r="AL26" t="s">
        <v>136</v>
      </c>
      <c r="AM26" t="s">
        <v>137</v>
      </c>
      <c r="AN26" t="s">
        <v>137</v>
      </c>
      <c r="AO26" t="s">
        <v>137</v>
      </c>
      <c r="AQ26">
        <v>6</v>
      </c>
      <c r="AR26">
        <v>3</v>
      </c>
      <c r="AS26">
        <v>5</v>
      </c>
      <c r="AT26">
        <v>1</v>
      </c>
      <c r="AY26" t="s">
        <v>192</v>
      </c>
      <c r="AZ26">
        <v>5</v>
      </c>
      <c r="BA26" t="s">
        <v>136</v>
      </c>
      <c r="BB26" t="s">
        <v>136</v>
      </c>
      <c r="BC26" t="s">
        <v>137</v>
      </c>
      <c r="BD26" t="s">
        <v>137</v>
      </c>
      <c r="BE26" t="s">
        <v>136</v>
      </c>
      <c r="BF26" t="s">
        <v>136</v>
      </c>
      <c r="BG26" t="s">
        <v>136</v>
      </c>
      <c r="BH26" t="s">
        <v>137</v>
      </c>
      <c r="BJ26" t="s">
        <v>136</v>
      </c>
      <c r="BK26" t="s">
        <v>136</v>
      </c>
      <c r="BL26" t="s">
        <v>137</v>
      </c>
      <c r="BM26" t="s">
        <v>137</v>
      </c>
      <c r="BN26" t="s">
        <v>137</v>
      </c>
      <c r="BO26" t="s">
        <v>193</v>
      </c>
      <c r="BP26" t="s">
        <v>137</v>
      </c>
      <c r="BQ26" t="s">
        <v>136</v>
      </c>
      <c r="BR26" t="s">
        <v>137</v>
      </c>
      <c r="BS26" t="s">
        <v>137</v>
      </c>
      <c r="BT26" t="s">
        <v>136</v>
      </c>
      <c r="BU26" t="s">
        <v>137</v>
      </c>
      <c r="BW26" t="s">
        <v>136</v>
      </c>
      <c r="BX26" t="s">
        <v>136</v>
      </c>
      <c r="BY26" t="s">
        <v>137</v>
      </c>
      <c r="BZ26" t="s">
        <v>136</v>
      </c>
      <c r="CB26">
        <v>2</v>
      </c>
      <c r="CC26">
        <v>3</v>
      </c>
      <c r="CD26">
        <v>1</v>
      </c>
      <c r="CE26">
        <v>6</v>
      </c>
      <c r="CH26">
        <v>1</v>
      </c>
      <c r="CI26">
        <v>3</v>
      </c>
      <c r="CJ26">
        <v>3</v>
      </c>
      <c r="CK26">
        <v>0</v>
      </c>
      <c r="CL26" t="s">
        <v>142</v>
      </c>
      <c r="CN26" t="s">
        <v>142</v>
      </c>
      <c r="CP26" t="s">
        <v>142</v>
      </c>
      <c r="CR26" t="s">
        <v>142</v>
      </c>
      <c r="CT26" t="s">
        <v>142</v>
      </c>
      <c r="CV26" t="s">
        <v>142</v>
      </c>
      <c r="CX26" t="s">
        <v>142</v>
      </c>
      <c r="CZ26" t="s">
        <v>142</v>
      </c>
      <c r="DB26" t="s">
        <v>137</v>
      </c>
      <c r="DC26" t="s">
        <v>137</v>
      </c>
      <c r="DD26" t="s">
        <v>137</v>
      </c>
      <c r="DE26" t="s">
        <v>136</v>
      </c>
      <c r="DF26" t="s">
        <v>136</v>
      </c>
      <c r="DG26" t="s">
        <v>137</v>
      </c>
      <c r="DH26" t="s">
        <v>137</v>
      </c>
      <c r="DJ26" t="s">
        <v>137</v>
      </c>
      <c r="DK26" t="s">
        <v>137</v>
      </c>
      <c r="DL26" t="s">
        <v>136</v>
      </c>
      <c r="DM26" t="s">
        <v>137</v>
      </c>
      <c r="DN26" t="s">
        <v>136</v>
      </c>
      <c r="DO26" t="s">
        <v>137</v>
      </c>
      <c r="DQ26" t="s">
        <v>136</v>
      </c>
      <c r="DR26" t="s">
        <v>137</v>
      </c>
      <c r="DS26" t="s">
        <v>137</v>
      </c>
      <c r="DT26" t="s">
        <v>137</v>
      </c>
      <c r="DU26" t="s">
        <v>137</v>
      </c>
      <c r="DV26" t="s">
        <v>137</v>
      </c>
      <c r="DW26" t="s">
        <v>137</v>
      </c>
      <c r="DX26" t="s">
        <v>137</v>
      </c>
      <c r="DY26" t="s">
        <v>137</v>
      </c>
      <c r="DZ26" t="s">
        <v>137</v>
      </c>
      <c r="EA26" t="s">
        <v>137</v>
      </c>
      <c r="EC26" t="s">
        <v>137</v>
      </c>
      <c r="ED26" t="s">
        <v>136</v>
      </c>
      <c r="EE26" t="s">
        <v>136</v>
      </c>
      <c r="EF26" t="s">
        <v>136</v>
      </c>
      <c r="EG26" t="s">
        <v>137</v>
      </c>
      <c r="EH26" t="s">
        <v>137</v>
      </c>
      <c r="EI26" t="s">
        <v>137</v>
      </c>
      <c r="EJ26" t="s">
        <v>137</v>
      </c>
      <c r="EK26" t="s">
        <v>137</v>
      </c>
      <c r="EM26">
        <v>3</v>
      </c>
      <c r="EN26">
        <v>3</v>
      </c>
      <c r="EO26">
        <v>4</v>
      </c>
      <c r="EP26" t="s">
        <v>136</v>
      </c>
      <c r="EQ26" t="s">
        <v>137</v>
      </c>
      <c r="ER26" t="s">
        <v>137</v>
      </c>
      <c r="ES26" t="s">
        <v>137</v>
      </c>
      <c r="ET26" t="s">
        <v>137</v>
      </c>
      <c r="EU26" t="s">
        <v>137</v>
      </c>
      <c r="EV26" t="s">
        <v>137</v>
      </c>
      <c r="EW26">
        <v>4</v>
      </c>
      <c r="EX26">
        <v>2</v>
      </c>
      <c r="EY26">
        <v>1</v>
      </c>
      <c r="EZ26" t="s">
        <v>144</v>
      </c>
    </row>
    <row r="27" spans="1:157" ht="16" customHeight="1">
      <c r="A27">
        <v>57</v>
      </c>
      <c r="B27">
        <v>5</v>
      </c>
      <c r="C27">
        <v>320882985</v>
      </c>
      <c r="D27" t="s">
        <v>136</v>
      </c>
      <c r="E27" t="s">
        <v>137</v>
      </c>
      <c r="F27" t="s">
        <v>137</v>
      </c>
      <c r="G27" t="s">
        <v>137</v>
      </c>
      <c r="H27" t="s">
        <v>137</v>
      </c>
      <c r="I27" t="s">
        <v>137</v>
      </c>
      <c r="J27" t="s">
        <v>137</v>
      </c>
      <c r="L27" t="s">
        <v>138</v>
      </c>
      <c r="M27" t="s">
        <v>139</v>
      </c>
      <c r="N27" t="s">
        <v>141</v>
      </c>
      <c r="O27" t="s">
        <v>148</v>
      </c>
      <c r="P27" t="s">
        <v>139</v>
      </c>
      <c r="Q27" t="s">
        <v>138</v>
      </c>
      <c r="R27" t="s">
        <v>139</v>
      </c>
      <c r="S27" t="s">
        <v>138</v>
      </c>
      <c r="T27" t="s">
        <v>138</v>
      </c>
      <c r="U27" t="s">
        <v>137</v>
      </c>
      <c r="V27" t="s">
        <v>142</v>
      </c>
      <c r="X27" t="s">
        <v>142</v>
      </c>
      <c r="Z27" t="s">
        <v>142</v>
      </c>
      <c r="AB27" t="s">
        <v>142</v>
      </c>
      <c r="AD27" t="s">
        <v>142</v>
      </c>
      <c r="AF27" t="s">
        <v>142</v>
      </c>
      <c r="AI27" t="s">
        <v>137</v>
      </c>
      <c r="AJ27" t="s">
        <v>137</v>
      </c>
      <c r="AK27" t="s">
        <v>136</v>
      </c>
      <c r="AL27" t="s">
        <v>136</v>
      </c>
      <c r="AM27" t="s">
        <v>136</v>
      </c>
      <c r="AN27" t="s">
        <v>136</v>
      </c>
      <c r="AO27" t="s">
        <v>137</v>
      </c>
      <c r="AQ27">
        <v>6</v>
      </c>
      <c r="AR27">
        <v>7</v>
      </c>
      <c r="AS27">
        <v>5</v>
      </c>
      <c r="AT27">
        <v>4</v>
      </c>
      <c r="AU27">
        <v>2</v>
      </c>
      <c r="AV27">
        <v>1</v>
      </c>
      <c r="AW27">
        <v>3</v>
      </c>
      <c r="AY27" t="s">
        <v>194</v>
      </c>
      <c r="AZ27">
        <v>5</v>
      </c>
      <c r="BA27" t="s">
        <v>136</v>
      </c>
      <c r="BB27" t="s">
        <v>137</v>
      </c>
      <c r="BC27" t="s">
        <v>137</v>
      </c>
      <c r="BD27" t="s">
        <v>137</v>
      </c>
      <c r="BE27" t="s">
        <v>137</v>
      </c>
      <c r="BF27" t="s">
        <v>137</v>
      </c>
      <c r="BG27" t="s">
        <v>137</v>
      </c>
      <c r="BH27" t="s">
        <v>137</v>
      </c>
      <c r="BJ27" t="s">
        <v>136</v>
      </c>
      <c r="BK27" t="s">
        <v>136</v>
      </c>
      <c r="BL27" t="s">
        <v>137</v>
      </c>
      <c r="BM27" t="s">
        <v>137</v>
      </c>
      <c r="BN27" t="s">
        <v>136</v>
      </c>
      <c r="BP27" t="s">
        <v>137</v>
      </c>
      <c r="BQ27" t="s">
        <v>136</v>
      </c>
      <c r="BR27" t="s">
        <v>137</v>
      </c>
      <c r="BS27" t="s">
        <v>137</v>
      </c>
      <c r="BT27" t="s">
        <v>137</v>
      </c>
      <c r="BU27" t="s">
        <v>136</v>
      </c>
      <c r="BW27" t="s">
        <v>136</v>
      </c>
      <c r="BX27" t="s">
        <v>136</v>
      </c>
      <c r="BY27" t="s">
        <v>137</v>
      </c>
      <c r="BZ27" t="s">
        <v>136</v>
      </c>
      <c r="CB27">
        <v>5</v>
      </c>
      <c r="CC27">
        <v>2</v>
      </c>
      <c r="CD27">
        <v>1</v>
      </c>
      <c r="CE27">
        <v>3</v>
      </c>
      <c r="CH27">
        <v>3</v>
      </c>
      <c r="CI27">
        <v>4</v>
      </c>
      <c r="CJ27">
        <v>3</v>
      </c>
      <c r="CK27">
        <v>0</v>
      </c>
      <c r="CL27" t="s">
        <v>142</v>
      </c>
      <c r="CN27" t="s">
        <v>142</v>
      </c>
      <c r="CP27" t="s">
        <v>142</v>
      </c>
      <c r="CR27" t="s">
        <v>142</v>
      </c>
      <c r="CT27" t="s">
        <v>142</v>
      </c>
      <c r="CV27" t="s">
        <v>142</v>
      </c>
      <c r="CX27" t="s">
        <v>142</v>
      </c>
      <c r="CZ27" t="s">
        <v>142</v>
      </c>
      <c r="DB27" t="s">
        <v>137</v>
      </c>
      <c r="DC27" t="s">
        <v>137</v>
      </c>
      <c r="DD27" t="s">
        <v>137</v>
      </c>
      <c r="DE27" t="s">
        <v>137</v>
      </c>
      <c r="DF27" t="s">
        <v>136</v>
      </c>
      <c r="DG27" t="s">
        <v>137</v>
      </c>
      <c r="DH27" t="s">
        <v>137</v>
      </c>
      <c r="DJ27" t="s">
        <v>137</v>
      </c>
      <c r="DK27" t="s">
        <v>137</v>
      </c>
      <c r="DL27" t="s">
        <v>137</v>
      </c>
      <c r="DM27" t="s">
        <v>136</v>
      </c>
      <c r="DN27" t="s">
        <v>137</v>
      </c>
      <c r="DO27" t="s">
        <v>137</v>
      </c>
      <c r="DQ27" t="s">
        <v>137</v>
      </c>
      <c r="DR27" t="s">
        <v>136</v>
      </c>
      <c r="DS27" t="s">
        <v>136</v>
      </c>
      <c r="DT27" t="s">
        <v>136</v>
      </c>
      <c r="DU27" t="s">
        <v>136</v>
      </c>
      <c r="DV27" t="s">
        <v>137</v>
      </c>
      <c r="DW27" t="s">
        <v>137</v>
      </c>
      <c r="DX27" t="s">
        <v>137</v>
      </c>
      <c r="DY27" t="s">
        <v>137</v>
      </c>
      <c r="DZ27" t="s">
        <v>137</v>
      </c>
      <c r="EA27" t="s">
        <v>137</v>
      </c>
      <c r="EC27" t="s">
        <v>136</v>
      </c>
      <c r="ED27" t="s">
        <v>136</v>
      </c>
      <c r="EE27" t="s">
        <v>136</v>
      </c>
      <c r="EF27" t="s">
        <v>137</v>
      </c>
      <c r="EG27" t="s">
        <v>137</v>
      </c>
      <c r="EH27" t="s">
        <v>137</v>
      </c>
      <c r="EI27" t="s">
        <v>137</v>
      </c>
      <c r="EJ27" t="s">
        <v>137</v>
      </c>
      <c r="EK27" t="s">
        <v>137</v>
      </c>
      <c r="EM27">
        <v>1</v>
      </c>
      <c r="EN27">
        <v>1</v>
      </c>
      <c r="EO27">
        <v>0</v>
      </c>
      <c r="EP27" t="s">
        <v>137</v>
      </c>
      <c r="EQ27" t="s">
        <v>137</v>
      </c>
      <c r="ER27" t="s">
        <v>137</v>
      </c>
      <c r="ES27" t="s">
        <v>137</v>
      </c>
      <c r="ET27" t="s">
        <v>137</v>
      </c>
      <c r="EU27" t="s">
        <v>136</v>
      </c>
      <c r="EV27" t="s">
        <v>137</v>
      </c>
      <c r="EW27">
        <v>2</v>
      </c>
      <c r="EX27">
        <v>3</v>
      </c>
      <c r="EY27">
        <v>1</v>
      </c>
      <c r="EZ27" t="s">
        <v>156</v>
      </c>
      <c r="FA27" s="3" t="s">
        <v>195</v>
      </c>
    </row>
    <row r="28" spans="1:157">
      <c r="A28">
        <v>58</v>
      </c>
      <c r="B28">
        <v>5</v>
      </c>
      <c r="C28">
        <v>571604986</v>
      </c>
      <c r="D28" t="s">
        <v>137</v>
      </c>
      <c r="E28" t="s">
        <v>137</v>
      </c>
      <c r="F28" t="s">
        <v>136</v>
      </c>
      <c r="G28" t="s">
        <v>137</v>
      </c>
      <c r="H28" t="s">
        <v>137</v>
      </c>
      <c r="I28" t="s">
        <v>137</v>
      </c>
      <c r="J28" t="s">
        <v>137</v>
      </c>
      <c r="L28" t="s">
        <v>138</v>
      </c>
      <c r="M28" t="s">
        <v>138</v>
      </c>
      <c r="N28" t="s">
        <v>138</v>
      </c>
      <c r="O28" t="s">
        <v>138</v>
      </c>
      <c r="P28" t="s">
        <v>148</v>
      </c>
      <c r="Q28" t="s">
        <v>148</v>
      </c>
      <c r="R28" t="s">
        <v>148</v>
      </c>
      <c r="S28" t="s">
        <v>138</v>
      </c>
      <c r="T28" t="s">
        <v>148</v>
      </c>
      <c r="U28" t="s">
        <v>137</v>
      </c>
      <c r="V28" t="s">
        <v>142</v>
      </c>
      <c r="X28" t="s">
        <v>142</v>
      </c>
      <c r="Z28" t="s">
        <v>142</v>
      </c>
      <c r="AB28" t="s">
        <v>142</v>
      </c>
      <c r="AD28" t="s">
        <v>142</v>
      </c>
      <c r="AF28" t="s">
        <v>142</v>
      </c>
      <c r="AI28" t="s">
        <v>136</v>
      </c>
      <c r="AJ28" t="s">
        <v>136</v>
      </c>
      <c r="AK28" t="s">
        <v>136</v>
      </c>
      <c r="AL28" t="s">
        <v>136</v>
      </c>
      <c r="AM28" t="s">
        <v>137</v>
      </c>
      <c r="AN28" t="s">
        <v>137</v>
      </c>
      <c r="AO28" t="s">
        <v>137</v>
      </c>
      <c r="AQ28">
        <v>1</v>
      </c>
      <c r="AR28">
        <v>3</v>
      </c>
      <c r="AS28">
        <v>2</v>
      </c>
      <c r="AT28">
        <v>5</v>
      </c>
      <c r="AZ28">
        <v>6</v>
      </c>
      <c r="BA28" t="s">
        <v>136</v>
      </c>
      <c r="BB28" t="s">
        <v>136</v>
      </c>
      <c r="BC28" t="s">
        <v>136</v>
      </c>
      <c r="BD28" t="s">
        <v>137</v>
      </c>
      <c r="BE28" t="s">
        <v>137</v>
      </c>
      <c r="BF28" t="s">
        <v>137</v>
      </c>
      <c r="BG28" t="s">
        <v>137</v>
      </c>
      <c r="BH28" t="s">
        <v>136</v>
      </c>
      <c r="BJ28" t="s">
        <v>137</v>
      </c>
      <c r="BK28" t="s">
        <v>137</v>
      </c>
      <c r="BL28" t="s">
        <v>136</v>
      </c>
      <c r="BM28" t="s">
        <v>137</v>
      </c>
      <c r="BN28" t="s">
        <v>136</v>
      </c>
      <c r="BP28" t="s">
        <v>137</v>
      </c>
      <c r="BQ28" t="s">
        <v>136</v>
      </c>
      <c r="BR28" t="s">
        <v>137</v>
      </c>
      <c r="BS28" t="s">
        <v>137</v>
      </c>
      <c r="BT28" t="s">
        <v>137</v>
      </c>
      <c r="BU28" t="s">
        <v>137</v>
      </c>
      <c r="BW28" t="s">
        <v>136</v>
      </c>
      <c r="BX28" t="s">
        <v>136</v>
      </c>
      <c r="BY28" t="s">
        <v>136</v>
      </c>
      <c r="BZ28" t="s">
        <v>136</v>
      </c>
      <c r="CB28">
        <v>5</v>
      </c>
      <c r="CC28">
        <v>6</v>
      </c>
      <c r="CD28">
        <v>2</v>
      </c>
      <c r="CE28">
        <v>3</v>
      </c>
      <c r="CF28">
        <v>4</v>
      </c>
      <c r="CH28">
        <v>5</v>
      </c>
      <c r="CI28">
        <v>3</v>
      </c>
      <c r="CJ28">
        <v>3</v>
      </c>
      <c r="CK28">
        <v>0</v>
      </c>
      <c r="CL28" t="s">
        <v>142</v>
      </c>
      <c r="CN28" t="s">
        <v>142</v>
      </c>
      <c r="CP28" t="s">
        <v>142</v>
      </c>
      <c r="CR28" t="s">
        <v>142</v>
      </c>
      <c r="CT28" t="s">
        <v>142</v>
      </c>
      <c r="CV28" t="s">
        <v>142</v>
      </c>
      <c r="CX28" t="s">
        <v>142</v>
      </c>
      <c r="CZ28" t="s">
        <v>142</v>
      </c>
      <c r="DB28" t="s">
        <v>136</v>
      </c>
      <c r="DC28" t="s">
        <v>137</v>
      </c>
      <c r="DD28" t="s">
        <v>137</v>
      </c>
      <c r="DE28" t="s">
        <v>137</v>
      </c>
      <c r="DF28" t="s">
        <v>137</v>
      </c>
      <c r="DG28" t="s">
        <v>137</v>
      </c>
      <c r="DH28" t="s">
        <v>137</v>
      </c>
      <c r="DJ28" t="s">
        <v>137</v>
      </c>
      <c r="DK28" t="s">
        <v>136</v>
      </c>
      <c r="DL28" t="s">
        <v>137</v>
      </c>
      <c r="DM28" t="s">
        <v>137</v>
      </c>
      <c r="DN28" t="s">
        <v>137</v>
      </c>
      <c r="DO28" t="s">
        <v>137</v>
      </c>
      <c r="DQ28" t="s">
        <v>137</v>
      </c>
      <c r="DR28" t="s">
        <v>136</v>
      </c>
      <c r="DS28" t="s">
        <v>136</v>
      </c>
      <c r="DT28" t="s">
        <v>136</v>
      </c>
      <c r="DU28" t="s">
        <v>136</v>
      </c>
      <c r="DV28" t="s">
        <v>137</v>
      </c>
      <c r="DW28" t="s">
        <v>137</v>
      </c>
      <c r="DX28" t="s">
        <v>136</v>
      </c>
      <c r="DY28" t="s">
        <v>137</v>
      </c>
      <c r="DZ28" t="s">
        <v>137</v>
      </c>
      <c r="EA28" t="s">
        <v>137</v>
      </c>
      <c r="EC28" t="s">
        <v>136</v>
      </c>
      <c r="ED28" t="s">
        <v>137</v>
      </c>
      <c r="EE28" t="s">
        <v>136</v>
      </c>
      <c r="EF28" t="s">
        <v>137</v>
      </c>
      <c r="EG28" t="s">
        <v>137</v>
      </c>
      <c r="EH28" t="s">
        <v>136</v>
      </c>
      <c r="EI28" t="s">
        <v>137</v>
      </c>
      <c r="EJ28" t="s">
        <v>137</v>
      </c>
      <c r="EK28" t="s">
        <v>137</v>
      </c>
      <c r="EM28">
        <v>1</v>
      </c>
      <c r="EN28">
        <v>1</v>
      </c>
      <c r="EO28">
        <v>2</v>
      </c>
      <c r="EP28" t="s">
        <v>137</v>
      </c>
      <c r="EQ28" t="s">
        <v>137</v>
      </c>
      <c r="ER28" t="s">
        <v>136</v>
      </c>
      <c r="ES28" t="s">
        <v>136</v>
      </c>
      <c r="ET28" t="s">
        <v>137</v>
      </c>
      <c r="EU28" t="s">
        <v>137</v>
      </c>
      <c r="EV28" t="s">
        <v>137</v>
      </c>
      <c r="EW28">
        <v>3</v>
      </c>
      <c r="EX28">
        <v>2</v>
      </c>
      <c r="EY28">
        <v>1</v>
      </c>
      <c r="EZ28" t="s">
        <v>196</v>
      </c>
    </row>
    <row r="29" spans="1:157">
      <c r="A29">
        <v>60</v>
      </c>
      <c r="B29">
        <v>5</v>
      </c>
      <c r="C29">
        <v>1863448062</v>
      </c>
      <c r="D29" t="s">
        <v>136</v>
      </c>
      <c r="E29" t="s">
        <v>137</v>
      </c>
      <c r="F29" t="s">
        <v>137</v>
      </c>
      <c r="G29" t="s">
        <v>137</v>
      </c>
      <c r="H29" t="s">
        <v>137</v>
      </c>
      <c r="I29" t="s">
        <v>137</v>
      </c>
      <c r="J29" t="s">
        <v>137</v>
      </c>
      <c r="L29" t="s">
        <v>138</v>
      </c>
      <c r="M29" t="s">
        <v>138</v>
      </c>
      <c r="N29" t="s">
        <v>138</v>
      </c>
      <c r="O29" t="s">
        <v>138</v>
      </c>
      <c r="P29" t="s">
        <v>138</v>
      </c>
      <c r="Q29" t="s">
        <v>138</v>
      </c>
      <c r="R29" t="s">
        <v>138</v>
      </c>
      <c r="S29" t="s">
        <v>138</v>
      </c>
      <c r="T29" t="s">
        <v>141</v>
      </c>
      <c r="U29" t="s">
        <v>136</v>
      </c>
      <c r="V29" t="s">
        <v>137</v>
      </c>
      <c r="X29" t="s">
        <v>136</v>
      </c>
      <c r="Y29" t="s">
        <v>197</v>
      </c>
      <c r="Z29" t="s">
        <v>137</v>
      </c>
      <c r="AB29" t="s">
        <v>137</v>
      </c>
      <c r="AD29" t="s">
        <v>137</v>
      </c>
      <c r="AF29" t="s">
        <v>137</v>
      </c>
      <c r="AH29" t="s">
        <v>198</v>
      </c>
      <c r="AI29" t="s">
        <v>137</v>
      </c>
      <c r="AJ29" t="s">
        <v>137</v>
      </c>
      <c r="AK29" t="s">
        <v>136</v>
      </c>
      <c r="AL29" t="s">
        <v>136</v>
      </c>
      <c r="AM29" t="s">
        <v>137</v>
      </c>
      <c r="AN29" t="s">
        <v>136</v>
      </c>
      <c r="AO29" t="s">
        <v>137</v>
      </c>
      <c r="AZ29">
        <v>5</v>
      </c>
      <c r="BA29" t="s">
        <v>136</v>
      </c>
      <c r="BB29" t="s">
        <v>137</v>
      </c>
      <c r="BC29" t="s">
        <v>137</v>
      </c>
      <c r="BD29" t="s">
        <v>137</v>
      </c>
      <c r="BE29" t="s">
        <v>137</v>
      </c>
      <c r="BF29" t="s">
        <v>137</v>
      </c>
      <c r="BG29" t="s">
        <v>137</v>
      </c>
      <c r="BH29" t="s">
        <v>137</v>
      </c>
      <c r="BJ29" t="s">
        <v>136</v>
      </c>
      <c r="BK29" t="s">
        <v>137</v>
      </c>
      <c r="BL29" t="s">
        <v>137</v>
      </c>
      <c r="BM29" t="s">
        <v>136</v>
      </c>
      <c r="BN29" t="s">
        <v>137</v>
      </c>
      <c r="BP29" t="s">
        <v>136</v>
      </c>
      <c r="BQ29" t="s">
        <v>137</v>
      </c>
      <c r="BR29" t="s">
        <v>137</v>
      </c>
      <c r="BS29" t="s">
        <v>137</v>
      </c>
      <c r="BT29" t="s">
        <v>136</v>
      </c>
      <c r="BU29" t="s">
        <v>137</v>
      </c>
      <c r="BW29" t="s">
        <v>136</v>
      </c>
      <c r="BX29" t="s">
        <v>136</v>
      </c>
      <c r="BY29" t="s">
        <v>136</v>
      </c>
      <c r="BZ29" t="s">
        <v>137</v>
      </c>
      <c r="CB29">
        <v>3</v>
      </c>
      <c r="CC29">
        <v>6</v>
      </c>
      <c r="CH29">
        <v>1</v>
      </c>
      <c r="CI29">
        <v>4</v>
      </c>
      <c r="CJ29">
        <v>2</v>
      </c>
      <c r="CK29">
        <v>4</v>
      </c>
      <c r="CL29" t="s">
        <v>137</v>
      </c>
      <c r="CN29" t="s">
        <v>137</v>
      </c>
      <c r="CP29" t="s">
        <v>137</v>
      </c>
      <c r="CR29" t="s">
        <v>137</v>
      </c>
      <c r="CT29" t="s">
        <v>137</v>
      </c>
      <c r="CV29" t="s">
        <v>137</v>
      </c>
      <c r="CX29" t="s">
        <v>137</v>
      </c>
      <c r="CZ29" t="s">
        <v>136</v>
      </c>
      <c r="DA29" t="s">
        <v>199</v>
      </c>
      <c r="DB29" t="s">
        <v>136</v>
      </c>
      <c r="DC29" t="s">
        <v>137</v>
      </c>
      <c r="DD29" t="s">
        <v>137</v>
      </c>
      <c r="DE29" t="s">
        <v>137</v>
      </c>
      <c r="DF29" t="s">
        <v>137</v>
      </c>
      <c r="DG29" t="s">
        <v>137</v>
      </c>
      <c r="DH29" t="s">
        <v>137</v>
      </c>
      <c r="DJ29" t="s">
        <v>137</v>
      </c>
      <c r="DK29" t="s">
        <v>136</v>
      </c>
      <c r="DL29" t="s">
        <v>137</v>
      </c>
      <c r="DM29" t="s">
        <v>136</v>
      </c>
      <c r="DN29" t="s">
        <v>137</v>
      </c>
      <c r="DO29" t="s">
        <v>137</v>
      </c>
      <c r="DQ29" t="s">
        <v>136</v>
      </c>
      <c r="DR29" t="s">
        <v>137</v>
      </c>
      <c r="DS29" t="s">
        <v>137</v>
      </c>
      <c r="DT29" t="s">
        <v>137</v>
      </c>
      <c r="DU29" t="s">
        <v>137</v>
      </c>
      <c r="DV29" t="s">
        <v>137</v>
      </c>
      <c r="DW29" t="s">
        <v>137</v>
      </c>
      <c r="DX29" t="s">
        <v>137</v>
      </c>
      <c r="DY29" t="s">
        <v>137</v>
      </c>
      <c r="DZ29" t="s">
        <v>137</v>
      </c>
      <c r="EA29" t="s">
        <v>137</v>
      </c>
      <c r="EC29" t="s">
        <v>136</v>
      </c>
      <c r="ED29" t="s">
        <v>137</v>
      </c>
      <c r="EE29" t="s">
        <v>136</v>
      </c>
      <c r="EF29" t="s">
        <v>137</v>
      </c>
      <c r="EG29" t="s">
        <v>137</v>
      </c>
      <c r="EH29" t="s">
        <v>136</v>
      </c>
      <c r="EI29" t="s">
        <v>137</v>
      </c>
      <c r="EJ29" t="s">
        <v>137</v>
      </c>
      <c r="EK29" t="s">
        <v>137</v>
      </c>
      <c r="EM29">
        <v>3</v>
      </c>
      <c r="EN29">
        <v>3</v>
      </c>
      <c r="EO29">
        <v>3</v>
      </c>
      <c r="EP29" t="s">
        <v>136</v>
      </c>
      <c r="EQ29" t="s">
        <v>137</v>
      </c>
      <c r="ER29" t="s">
        <v>137</v>
      </c>
      <c r="ES29" t="s">
        <v>137</v>
      </c>
      <c r="ET29" t="s">
        <v>137</v>
      </c>
      <c r="EU29" t="s">
        <v>137</v>
      </c>
      <c r="EV29" t="s">
        <v>137</v>
      </c>
      <c r="EW29">
        <v>4</v>
      </c>
      <c r="EX29">
        <v>3</v>
      </c>
      <c r="EY29">
        <v>1</v>
      </c>
      <c r="EZ29" t="s">
        <v>186</v>
      </c>
    </row>
    <row r="30" spans="1:157">
      <c r="A30">
        <v>61</v>
      </c>
      <c r="B30">
        <v>5</v>
      </c>
      <c r="C30">
        <v>184237245</v>
      </c>
      <c r="D30" t="s">
        <v>137</v>
      </c>
      <c r="E30" t="s">
        <v>137</v>
      </c>
      <c r="F30" t="s">
        <v>137</v>
      </c>
      <c r="G30" t="s">
        <v>137</v>
      </c>
      <c r="H30" t="s">
        <v>137</v>
      </c>
      <c r="I30" t="s">
        <v>136</v>
      </c>
      <c r="J30" t="s">
        <v>137</v>
      </c>
      <c r="L30" t="s">
        <v>139</v>
      </c>
      <c r="M30" t="s">
        <v>139</v>
      </c>
      <c r="N30" t="s">
        <v>139</v>
      </c>
      <c r="O30" t="s">
        <v>138</v>
      </c>
      <c r="P30" t="s">
        <v>138</v>
      </c>
      <c r="Q30" t="s">
        <v>138</v>
      </c>
      <c r="R30" t="s">
        <v>139</v>
      </c>
      <c r="S30" t="s">
        <v>139</v>
      </c>
      <c r="T30" t="s">
        <v>148</v>
      </c>
      <c r="U30" t="s">
        <v>137</v>
      </c>
      <c r="V30" t="s">
        <v>142</v>
      </c>
      <c r="X30" t="s">
        <v>142</v>
      </c>
      <c r="Z30" t="s">
        <v>142</v>
      </c>
      <c r="AB30" t="s">
        <v>142</v>
      </c>
      <c r="AD30" t="s">
        <v>142</v>
      </c>
      <c r="AF30" t="s">
        <v>142</v>
      </c>
      <c r="AI30" t="s">
        <v>137</v>
      </c>
      <c r="AJ30" t="s">
        <v>137</v>
      </c>
      <c r="AK30" t="s">
        <v>136</v>
      </c>
      <c r="AL30" t="s">
        <v>136</v>
      </c>
      <c r="AM30" t="s">
        <v>137</v>
      </c>
      <c r="AN30" t="s">
        <v>137</v>
      </c>
      <c r="AO30" t="s">
        <v>137</v>
      </c>
      <c r="AQ30">
        <v>3</v>
      </c>
      <c r="AR30">
        <v>2</v>
      </c>
      <c r="AS30">
        <v>1</v>
      </c>
      <c r="AT30">
        <v>7</v>
      </c>
      <c r="AU30">
        <v>4</v>
      </c>
      <c r="AV30">
        <v>6</v>
      </c>
      <c r="AW30">
        <v>5</v>
      </c>
      <c r="AZ30">
        <v>6</v>
      </c>
      <c r="BA30" t="s">
        <v>136</v>
      </c>
      <c r="BB30" t="s">
        <v>136</v>
      </c>
      <c r="BC30" t="s">
        <v>137</v>
      </c>
      <c r="BD30" t="s">
        <v>137</v>
      </c>
      <c r="BE30" t="s">
        <v>137</v>
      </c>
      <c r="BF30" t="s">
        <v>137</v>
      </c>
      <c r="BG30" t="s">
        <v>137</v>
      </c>
      <c r="BH30" t="s">
        <v>136</v>
      </c>
      <c r="BJ30" t="s">
        <v>136</v>
      </c>
      <c r="BK30" t="s">
        <v>137</v>
      </c>
      <c r="BL30" t="s">
        <v>136</v>
      </c>
      <c r="BM30" t="s">
        <v>137</v>
      </c>
      <c r="BN30" t="s">
        <v>136</v>
      </c>
      <c r="BP30" t="s">
        <v>136</v>
      </c>
      <c r="BQ30" t="s">
        <v>136</v>
      </c>
      <c r="BR30" t="s">
        <v>136</v>
      </c>
      <c r="BS30" t="s">
        <v>136</v>
      </c>
      <c r="BT30" t="s">
        <v>137</v>
      </c>
      <c r="BU30" t="s">
        <v>137</v>
      </c>
      <c r="BW30" t="s">
        <v>137</v>
      </c>
      <c r="BX30" t="s">
        <v>136</v>
      </c>
      <c r="BY30" t="s">
        <v>136</v>
      </c>
      <c r="BZ30" t="s">
        <v>137</v>
      </c>
      <c r="CA30" t="s">
        <v>200</v>
      </c>
      <c r="CB30">
        <v>1</v>
      </c>
      <c r="CC30">
        <v>3</v>
      </c>
      <c r="CD30">
        <v>6</v>
      </c>
      <c r="CE30">
        <v>5</v>
      </c>
      <c r="CF30">
        <v>2</v>
      </c>
      <c r="CG30">
        <v>4</v>
      </c>
      <c r="CH30">
        <v>1</v>
      </c>
      <c r="CI30">
        <v>4</v>
      </c>
      <c r="CJ30">
        <v>2</v>
      </c>
      <c r="CK30">
        <v>3</v>
      </c>
      <c r="CL30" t="s">
        <v>137</v>
      </c>
      <c r="CN30" t="s">
        <v>136</v>
      </c>
      <c r="CP30" t="s">
        <v>137</v>
      </c>
      <c r="CR30" t="s">
        <v>136</v>
      </c>
      <c r="CT30" t="s">
        <v>137</v>
      </c>
      <c r="CV30" t="s">
        <v>137</v>
      </c>
      <c r="CX30" t="s">
        <v>137</v>
      </c>
      <c r="CZ30" t="s">
        <v>137</v>
      </c>
      <c r="DB30" t="s">
        <v>137</v>
      </c>
      <c r="DC30" t="s">
        <v>137</v>
      </c>
      <c r="DD30" t="s">
        <v>136</v>
      </c>
      <c r="DE30" t="s">
        <v>137</v>
      </c>
      <c r="DF30" t="s">
        <v>136</v>
      </c>
      <c r="DG30" t="s">
        <v>137</v>
      </c>
      <c r="DH30" t="s">
        <v>137</v>
      </c>
      <c r="DJ30" t="s">
        <v>137</v>
      </c>
      <c r="DK30" t="s">
        <v>137</v>
      </c>
      <c r="DL30" t="s">
        <v>137</v>
      </c>
      <c r="DM30" t="s">
        <v>137</v>
      </c>
      <c r="DN30" t="s">
        <v>136</v>
      </c>
      <c r="DO30" t="s">
        <v>137</v>
      </c>
      <c r="DQ30" t="s">
        <v>137</v>
      </c>
      <c r="DR30" t="s">
        <v>137</v>
      </c>
      <c r="DS30" t="s">
        <v>136</v>
      </c>
      <c r="DT30" t="s">
        <v>136</v>
      </c>
      <c r="DU30" t="s">
        <v>136</v>
      </c>
      <c r="DV30" t="s">
        <v>136</v>
      </c>
      <c r="DW30" t="s">
        <v>137</v>
      </c>
      <c r="DX30" t="s">
        <v>137</v>
      </c>
      <c r="DY30" t="s">
        <v>137</v>
      </c>
      <c r="DZ30" t="s">
        <v>137</v>
      </c>
      <c r="EA30" t="s">
        <v>137</v>
      </c>
      <c r="EC30" t="s">
        <v>136</v>
      </c>
      <c r="ED30" t="s">
        <v>136</v>
      </c>
      <c r="EE30" t="s">
        <v>136</v>
      </c>
      <c r="EF30" t="s">
        <v>136</v>
      </c>
      <c r="EG30" t="s">
        <v>137</v>
      </c>
      <c r="EH30" t="s">
        <v>136</v>
      </c>
      <c r="EI30" t="s">
        <v>136</v>
      </c>
      <c r="EJ30" t="s">
        <v>136</v>
      </c>
      <c r="EK30" t="s">
        <v>137</v>
      </c>
      <c r="EM30">
        <v>0</v>
      </c>
      <c r="EN30">
        <v>0</v>
      </c>
      <c r="EO30">
        <v>0</v>
      </c>
      <c r="EP30" t="s">
        <v>136</v>
      </c>
      <c r="EQ30" t="s">
        <v>137</v>
      </c>
      <c r="ER30" t="s">
        <v>137</v>
      </c>
      <c r="ES30" t="s">
        <v>137</v>
      </c>
      <c r="ET30" t="s">
        <v>137</v>
      </c>
      <c r="EU30" t="s">
        <v>137</v>
      </c>
      <c r="EV30" t="s">
        <v>137</v>
      </c>
      <c r="EW30">
        <v>5</v>
      </c>
      <c r="EX30">
        <v>5</v>
      </c>
      <c r="EY30">
        <v>1</v>
      </c>
      <c r="EZ30" t="s">
        <v>151</v>
      </c>
    </row>
    <row r="31" spans="1:157">
      <c r="A31">
        <v>62</v>
      </c>
      <c r="B31">
        <v>5</v>
      </c>
      <c r="C31">
        <v>578842037</v>
      </c>
      <c r="D31" t="s">
        <v>136</v>
      </c>
      <c r="E31" t="s">
        <v>137</v>
      </c>
      <c r="F31" t="s">
        <v>137</v>
      </c>
      <c r="G31" t="s">
        <v>137</v>
      </c>
      <c r="H31" t="s">
        <v>137</v>
      </c>
      <c r="I31" t="s">
        <v>137</v>
      </c>
      <c r="J31" t="s">
        <v>137</v>
      </c>
      <c r="L31" t="s">
        <v>138</v>
      </c>
      <c r="M31" t="s">
        <v>138</v>
      </c>
      <c r="N31" t="s">
        <v>138</v>
      </c>
      <c r="O31" t="s">
        <v>140</v>
      </c>
      <c r="P31" t="s">
        <v>141</v>
      </c>
      <c r="Q31" t="s">
        <v>140</v>
      </c>
      <c r="R31" t="s">
        <v>138</v>
      </c>
      <c r="S31" t="s">
        <v>138</v>
      </c>
      <c r="T31" t="s">
        <v>140</v>
      </c>
      <c r="U31" t="s">
        <v>137</v>
      </c>
      <c r="V31" t="s">
        <v>142</v>
      </c>
      <c r="X31" t="s">
        <v>142</v>
      </c>
      <c r="Z31" t="s">
        <v>142</v>
      </c>
      <c r="AB31" t="s">
        <v>142</v>
      </c>
      <c r="AD31" t="s">
        <v>142</v>
      </c>
      <c r="AF31" t="s">
        <v>142</v>
      </c>
      <c r="AI31" t="s">
        <v>137</v>
      </c>
      <c r="AJ31" t="s">
        <v>137</v>
      </c>
      <c r="AK31" t="s">
        <v>136</v>
      </c>
      <c r="AL31" t="s">
        <v>136</v>
      </c>
      <c r="AM31" t="s">
        <v>137</v>
      </c>
      <c r="AN31" t="s">
        <v>136</v>
      </c>
      <c r="AO31" t="s">
        <v>137</v>
      </c>
      <c r="AQ31">
        <v>1</v>
      </c>
      <c r="AR31">
        <v>4</v>
      </c>
      <c r="AS31">
        <v>3</v>
      </c>
      <c r="AT31">
        <v>2</v>
      </c>
      <c r="AZ31">
        <v>5</v>
      </c>
      <c r="BA31" t="s">
        <v>136</v>
      </c>
      <c r="BB31" t="s">
        <v>137</v>
      </c>
      <c r="BC31" t="s">
        <v>137</v>
      </c>
      <c r="BD31" t="s">
        <v>136</v>
      </c>
      <c r="BE31" t="s">
        <v>137</v>
      </c>
      <c r="BF31" t="s">
        <v>137</v>
      </c>
      <c r="BG31" t="s">
        <v>137</v>
      </c>
      <c r="BH31" t="s">
        <v>136</v>
      </c>
      <c r="BJ31" t="s">
        <v>136</v>
      </c>
      <c r="BK31" t="s">
        <v>136</v>
      </c>
      <c r="BL31" t="s">
        <v>137</v>
      </c>
      <c r="BM31" t="s">
        <v>137</v>
      </c>
      <c r="BN31" t="s">
        <v>137</v>
      </c>
      <c r="BP31" t="s">
        <v>136</v>
      </c>
      <c r="BQ31" t="s">
        <v>137</v>
      </c>
      <c r="BR31" t="s">
        <v>137</v>
      </c>
      <c r="BS31" t="s">
        <v>137</v>
      </c>
      <c r="BT31" t="s">
        <v>137</v>
      </c>
      <c r="BU31" t="s">
        <v>137</v>
      </c>
      <c r="BW31" t="s">
        <v>137</v>
      </c>
      <c r="BX31" t="s">
        <v>136</v>
      </c>
      <c r="BY31" t="s">
        <v>136</v>
      </c>
      <c r="BZ31" t="s">
        <v>136</v>
      </c>
      <c r="CB31">
        <v>5</v>
      </c>
      <c r="CC31">
        <v>3</v>
      </c>
      <c r="CD31">
        <v>1</v>
      </c>
      <c r="CH31">
        <v>1</v>
      </c>
      <c r="CI31">
        <v>4</v>
      </c>
      <c r="CJ31">
        <v>3</v>
      </c>
      <c r="CK31">
        <v>0</v>
      </c>
      <c r="CL31" t="s">
        <v>142</v>
      </c>
      <c r="CN31" t="s">
        <v>142</v>
      </c>
      <c r="CP31" t="s">
        <v>142</v>
      </c>
      <c r="CR31" t="s">
        <v>142</v>
      </c>
      <c r="CT31" t="s">
        <v>142</v>
      </c>
      <c r="CV31" t="s">
        <v>142</v>
      </c>
      <c r="CX31" t="s">
        <v>142</v>
      </c>
      <c r="CZ31" t="s">
        <v>142</v>
      </c>
      <c r="DB31" t="s">
        <v>137</v>
      </c>
      <c r="DC31" t="s">
        <v>137</v>
      </c>
      <c r="DD31" t="s">
        <v>137</v>
      </c>
      <c r="DE31" t="s">
        <v>137</v>
      </c>
      <c r="DF31" t="s">
        <v>136</v>
      </c>
      <c r="DG31" t="s">
        <v>137</v>
      </c>
      <c r="DH31" t="s">
        <v>137</v>
      </c>
      <c r="DJ31" t="s">
        <v>137</v>
      </c>
      <c r="DK31" t="s">
        <v>136</v>
      </c>
      <c r="DL31" t="s">
        <v>137</v>
      </c>
      <c r="DM31" t="s">
        <v>137</v>
      </c>
      <c r="DN31" t="s">
        <v>137</v>
      </c>
      <c r="DO31" t="s">
        <v>137</v>
      </c>
      <c r="DQ31" t="s">
        <v>136</v>
      </c>
      <c r="DR31" t="s">
        <v>137</v>
      </c>
      <c r="DS31" t="s">
        <v>137</v>
      </c>
      <c r="DT31" t="s">
        <v>137</v>
      </c>
      <c r="DU31" t="s">
        <v>137</v>
      </c>
      <c r="DV31" t="s">
        <v>137</v>
      </c>
      <c r="DW31" t="s">
        <v>137</v>
      </c>
      <c r="DX31" t="s">
        <v>137</v>
      </c>
      <c r="DY31" t="s">
        <v>137</v>
      </c>
      <c r="DZ31" t="s">
        <v>137</v>
      </c>
      <c r="EA31" t="s">
        <v>137</v>
      </c>
      <c r="EC31" t="s">
        <v>136</v>
      </c>
      <c r="ED31" t="s">
        <v>136</v>
      </c>
      <c r="EE31" t="s">
        <v>137</v>
      </c>
      <c r="EF31" t="s">
        <v>137</v>
      </c>
      <c r="EG31" t="s">
        <v>137</v>
      </c>
      <c r="EH31" t="s">
        <v>137</v>
      </c>
      <c r="EI31" t="s">
        <v>137</v>
      </c>
      <c r="EJ31" t="s">
        <v>136</v>
      </c>
      <c r="EK31" t="s">
        <v>137</v>
      </c>
      <c r="EM31">
        <v>3</v>
      </c>
      <c r="EN31">
        <v>0</v>
      </c>
      <c r="EO31">
        <v>0</v>
      </c>
      <c r="EP31" t="s">
        <v>137</v>
      </c>
      <c r="EQ31" t="s">
        <v>136</v>
      </c>
      <c r="ER31" t="s">
        <v>137</v>
      </c>
      <c r="ES31" t="s">
        <v>137</v>
      </c>
      <c r="ET31" t="s">
        <v>137</v>
      </c>
      <c r="EU31" t="s">
        <v>137</v>
      </c>
      <c r="EV31" t="s">
        <v>137</v>
      </c>
      <c r="EW31">
        <v>5</v>
      </c>
      <c r="EX31">
        <v>4</v>
      </c>
      <c r="EY31">
        <v>1</v>
      </c>
      <c r="EZ31" t="s">
        <v>201</v>
      </c>
    </row>
    <row r="32" spans="1:157">
      <c r="A32">
        <v>63</v>
      </c>
      <c r="B32">
        <v>1</v>
      </c>
      <c r="C32">
        <v>1171033743</v>
      </c>
      <c r="D32" t="s">
        <v>137</v>
      </c>
      <c r="E32" t="s">
        <v>137</v>
      </c>
      <c r="F32" t="s">
        <v>137</v>
      </c>
      <c r="G32" t="s">
        <v>137</v>
      </c>
      <c r="H32" t="s">
        <v>137</v>
      </c>
      <c r="I32" t="s">
        <v>136</v>
      </c>
      <c r="J32" t="s">
        <v>137</v>
      </c>
      <c r="L32" t="s">
        <v>138</v>
      </c>
      <c r="M32" t="s">
        <v>138</v>
      </c>
      <c r="N32" t="s">
        <v>138</v>
      </c>
      <c r="V32" t="s">
        <v>142</v>
      </c>
      <c r="X32" t="s">
        <v>142</v>
      </c>
      <c r="Z32" t="s">
        <v>142</v>
      </c>
      <c r="AB32" t="s">
        <v>142</v>
      </c>
      <c r="AD32" t="s">
        <v>142</v>
      </c>
      <c r="AF32" t="s">
        <v>142</v>
      </c>
      <c r="AI32" t="s">
        <v>137</v>
      </c>
      <c r="AJ32" t="s">
        <v>137</v>
      </c>
      <c r="AK32" t="s">
        <v>137</v>
      </c>
      <c r="AL32" t="s">
        <v>137</v>
      </c>
      <c r="AM32" t="s">
        <v>137</v>
      </c>
      <c r="AN32" t="s">
        <v>137</v>
      </c>
      <c r="AO32" t="s">
        <v>137</v>
      </c>
      <c r="BA32" t="s">
        <v>142</v>
      </c>
      <c r="BB32" t="s">
        <v>142</v>
      </c>
      <c r="BC32" t="s">
        <v>142</v>
      </c>
      <c r="BD32" t="s">
        <v>142</v>
      </c>
      <c r="BE32" t="s">
        <v>142</v>
      </c>
      <c r="BF32" t="s">
        <v>142</v>
      </c>
      <c r="BG32" t="s">
        <v>142</v>
      </c>
      <c r="BH32" t="s">
        <v>142</v>
      </c>
      <c r="BJ32" t="s">
        <v>142</v>
      </c>
      <c r="BK32" t="s">
        <v>142</v>
      </c>
      <c r="BL32" t="s">
        <v>142</v>
      </c>
      <c r="BM32" t="s">
        <v>142</v>
      </c>
      <c r="BN32" t="s">
        <v>142</v>
      </c>
      <c r="BP32" t="s">
        <v>142</v>
      </c>
      <c r="BQ32" t="s">
        <v>142</v>
      </c>
      <c r="BR32" t="s">
        <v>142</v>
      </c>
      <c r="BS32" t="s">
        <v>142</v>
      </c>
      <c r="BT32" t="s">
        <v>142</v>
      </c>
      <c r="BU32" t="s">
        <v>142</v>
      </c>
      <c r="BW32" t="s">
        <v>142</v>
      </c>
      <c r="BX32" t="s">
        <v>142</v>
      </c>
      <c r="BY32" t="s">
        <v>142</v>
      </c>
      <c r="BZ32" t="s">
        <v>142</v>
      </c>
      <c r="CJ32">
        <v>0</v>
      </c>
      <c r="CK32">
        <v>0</v>
      </c>
      <c r="CL32" t="s">
        <v>142</v>
      </c>
      <c r="CN32" t="s">
        <v>142</v>
      </c>
      <c r="CP32" t="s">
        <v>142</v>
      </c>
      <c r="CR32" t="s">
        <v>142</v>
      </c>
      <c r="CT32" t="s">
        <v>142</v>
      </c>
      <c r="CV32" t="s">
        <v>142</v>
      </c>
      <c r="CX32" t="s">
        <v>142</v>
      </c>
      <c r="CZ32" t="s">
        <v>142</v>
      </c>
      <c r="DB32" t="s">
        <v>142</v>
      </c>
      <c r="DC32" t="s">
        <v>142</v>
      </c>
      <c r="DD32" t="s">
        <v>142</v>
      </c>
      <c r="DE32" t="s">
        <v>142</v>
      </c>
      <c r="DF32" t="s">
        <v>142</v>
      </c>
      <c r="DG32" t="s">
        <v>142</v>
      </c>
      <c r="DH32" t="s">
        <v>142</v>
      </c>
      <c r="DJ32" t="s">
        <v>142</v>
      </c>
      <c r="DK32" t="s">
        <v>142</v>
      </c>
      <c r="DL32" t="s">
        <v>142</v>
      </c>
      <c r="DM32" t="s">
        <v>142</v>
      </c>
      <c r="DN32" t="s">
        <v>142</v>
      </c>
      <c r="DO32" t="s">
        <v>142</v>
      </c>
      <c r="DQ32" t="s">
        <v>142</v>
      </c>
      <c r="DR32" t="s">
        <v>142</v>
      </c>
      <c r="DS32" t="s">
        <v>142</v>
      </c>
      <c r="DT32" t="s">
        <v>142</v>
      </c>
      <c r="DU32" t="s">
        <v>142</v>
      </c>
      <c r="DV32" t="s">
        <v>142</v>
      </c>
      <c r="DW32" t="s">
        <v>142</v>
      </c>
      <c r="DX32" t="s">
        <v>142</v>
      </c>
      <c r="DY32" t="s">
        <v>142</v>
      </c>
      <c r="DZ32" t="s">
        <v>142</v>
      </c>
      <c r="EA32" t="s">
        <v>142</v>
      </c>
      <c r="EC32" t="s">
        <v>142</v>
      </c>
      <c r="ED32" t="s">
        <v>142</v>
      </c>
      <c r="EE32" t="s">
        <v>142</v>
      </c>
      <c r="EF32" t="s">
        <v>142</v>
      </c>
      <c r="EG32" t="s">
        <v>142</v>
      </c>
      <c r="EH32" t="s">
        <v>142</v>
      </c>
      <c r="EI32" t="s">
        <v>142</v>
      </c>
      <c r="EJ32" t="s">
        <v>142</v>
      </c>
      <c r="EK32" t="s">
        <v>142</v>
      </c>
      <c r="EM32">
        <v>0</v>
      </c>
      <c r="EN32">
        <v>0</v>
      </c>
      <c r="EO32">
        <v>0</v>
      </c>
      <c r="EP32" t="s">
        <v>142</v>
      </c>
      <c r="EQ32" t="s">
        <v>142</v>
      </c>
      <c r="ER32" t="s">
        <v>142</v>
      </c>
      <c r="ES32" t="s">
        <v>142</v>
      </c>
      <c r="ET32" t="s">
        <v>142</v>
      </c>
      <c r="EU32" t="s">
        <v>142</v>
      </c>
      <c r="EV32" t="s">
        <v>142</v>
      </c>
      <c r="EY32">
        <v>0</v>
      </c>
      <c r="EZ32">
        <v>0</v>
      </c>
    </row>
    <row r="33" spans="1:156">
      <c r="A33">
        <v>65</v>
      </c>
      <c r="B33">
        <v>1</v>
      </c>
      <c r="C33">
        <v>1974180512</v>
      </c>
      <c r="D33" t="s">
        <v>137</v>
      </c>
      <c r="E33" t="s">
        <v>137</v>
      </c>
      <c r="F33" t="s">
        <v>136</v>
      </c>
      <c r="G33" t="s">
        <v>137</v>
      </c>
      <c r="H33" t="s">
        <v>137</v>
      </c>
      <c r="I33" t="s">
        <v>137</v>
      </c>
      <c r="J33" t="s">
        <v>137</v>
      </c>
      <c r="L33" t="s">
        <v>148</v>
      </c>
      <c r="M33" t="s">
        <v>148</v>
      </c>
      <c r="N33" t="s">
        <v>148</v>
      </c>
      <c r="O33" t="s">
        <v>148</v>
      </c>
      <c r="P33" t="s">
        <v>148</v>
      </c>
      <c r="Q33" t="s">
        <v>148</v>
      </c>
      <c r="R33" t="s">
        <v>148</v>
      </c>
      <c r="S33" t="s">
        <v>148</v>
      </c>
      <c r="T33" t="s">
        <v>148</v>
      </c>
      <c r="U33" t="s">
        <v>136</v>
      </c>
      <c r="V33" t="s">
        <v>137</v>
      </c>
      <c r="X33" t="s">
        <v>137</v>
      </c>
      <c r="Z33" t="s">
        <v>137</v>
      </c>
      <c r="AB33" t="s">
        <v>137</v>
      </c>
      <c r="AD33" t="s">
        <v>137</v>
      </c>
      <c r="AF33" t="s">
        <v>137</v>
      </c>
      <c r="AI33" t="s">
        <v>137</v>
      </c>
      <c r="AJ33" t="s">
        <v>137</v>
      </c>
      <c r="AK33" t="s">
        <v>137</v>
      </c>
      <c r="AL33" t="s">
        <v>137</v>
      </c>
      <c r="AM33" t="s">
        <v>137</v>
      </c>
      <c r="AN33" t="s">
        <v>137</v>
      </c>
      <c r="AO33" t="s">
        <v>137</v>
      </c>
      <c r="AQ33">
        <v>3</v>
      </c>
      <c r="AR33">
        <v>1</v>
      </c>
      <c r="AS33">
        <v>2</v>
      </c>
      <c r="AT33">
        <v>7</v>
      </c>
      <c r="BA33" t="s">
        <v>142</v>
      </c>
      <c r="BB33" t="s">
        <v>142</v>
      </c>
      <c r="BC33" t="s">
        <v>142</v>
      </c>
      <c r="BD33" t="s">
        <v>142</v>
      </c>
      <c r="BE33" t="s">
        <v>142</v>
      </c>
      <c r="BF33" t="s">
        <v>142</v>
      </c>
      <c r="BG33" t="s">
        <v>142</v>
      </c>
      <c r="BH33" t="s">
        <v>142</v>
      </c>
      <c r="BJ33" t="s">
        <v>142</v>
      </c>
      <c r="BK33" t="s">
        <v>142</v>
      </c>
      <c r="BL33" t="s">
        <v>142</v>
      </c>
      <c r="BM33" t="s">
        <v>142</v>
      </c>
      <c r="BN33" t="s">
        <v>142</v>
      </c>
      <c r="BP33" t="s">
        <v>142</v>
      </c>
      <c r="BQ33" t="s">
        <v>142</v>
      </c>
      <c r="BR33" t="s">
        <v>142</v>
      </c>
      <c r="BS33" t="s">
        <v>142</v>
      </c>
      <c r="BT33" t="s">
        <v>142</v>
      </c>
      <c r="BU33" t="s">
        <v>142</v>
      </c>
      <c r="BW33" t="s">
        <v>142</v>
      </c>
      <c r="BX33" t="s">
        <v>142</v>
      </c>
      <c r="BY33" t="s">
        <v>142</v>
      </c>
      <c r="BZ33" t="s">
        <v>142</v>
      </c>
      <c r="CJ33">
        <v>0</v>
      </c>
      <c r="CK33">
        <v>0</v>
      </c>
      <c r="CL33" t="s">
        <v>142</v>
      </c>
      <c r="CN33" t="s">
        <v>142</v>
      </c>
      <c r="CP33" t="s">
        <v>142</v>
      </c>
      <c r="CR33" t="s">
        <v>142</v>
      </c>
      <c r="CT33" t="s">
        <v>142</v>
      </c>
      <c r="CV33" t="s">
        <v>142</v>
      </c>
      <c r="CX33" t="s">
        <v>142</v>
      </c>
      <c r="CZ33" t="s">
        <v>142</v>
      </c>
      <c r="DB33" t="s">
        <v>142</v>
      </c>
      <c r="DC33" t="s">
        <v>142</v>
      </c>
      <c r="DD33" t="s">
        <v>142</v>
      </c>
      <c r="DE33" t="s">
        <v>142</v>
      </c>
      <c r="DF33" t="s">
        <v>142</v>
      </c>
      <c r="DG33" t="s">
        <v>142</v>
      </c>
      <c r="DH33" t="s">
        <v>142</v>
      </c>
      <c r="DJ33" t="s">
        <v>142</v>
      </c>
      <c r="DK33" t="s">
        <v>142</v>
      </c>
      <c r="DL33" t="s">
        <v>142</v>
      </c>
      <c r="DM33" t="s">
        <v>142</v>
      </c>
      <c r="DN33" t="s">
        <v>142</v>
      </c>
      <c r="DO33" t="s">
        <v>142</v>
      </c>
      <c r="DQ33" t="s">
        <v>142</v>
      </c>
      <c r="DR33" t="s">
        <v>142</v>
      </c>
      <c r="DS33" t="s">
        <v>142</v>
      </c>
      <c r="DT33" t="s">
        <v>142</v>
      </c>
      <c r="DU33" t="s">
        <v>142</v>
      </c>
      <c r="DV33" t="s">
        <v>142</v>
      </c>
      <c r="DW33" t="s">
        <v>142</v>
      </c>
      <c r="DX33" t="s">
        <v>142</v>
      </c>
      <c r="DY33" t="s">
        <v>142</v>
      </c>
      <c r="DZ33" t="s">
        <v>142</v>
      </c>
      <c r="EA33" t="s">
        <v>142</v>
      </c>
      <c r="EC33" t="s">
        <v>142</v>
      </c>
      <c r="ED33" t="s">
        <v>142</v>
      </c>
      <c r="EE33" t="s">
        <v>142</v>
      </c>
      <c r="EF33" t="s">
        <v>142</v>
      </c>
      <c r="EG33" t="s">
        <v>142</v>
      </c>
      <c r="EH33" t="s">
        <v>142</v>
      </c>
      <c r="EI33" t="s">
        <v>142</v>
      </c>
      <c r="EJ33" t="s">
        <v>142</v>
      </c>
      <c r="EK33" t="s">
        <v>142</v>
      </c>
      <c r="EM33">
        <v>0</v>
      </c>
      <c r="EN33">
        <v>0</v>
      </c>
      <c r="EO33">
        <v>0</v>
      </c>
      <c r="EP33" t="s">
        <v>142</v>
      </c>
      <c r="EQ33" t="s">
        <v>142</v>
      </c>
      <c r="ER33" t="s">
        <v>142</v>
      </c>
      <c r="ES33" t="s">
        <v>142</v>
      </c>
      <c r="ET33" t="s">
        <v>142</v>
      </c>
      <c r="EU33" t="s">
        <v>142</v>
      </c>
      <c r="EV33" t="s">
        <v>142</v>
      </c>
      <c r="EY33">
        <v>0</v>
      </c>
      <c r="EZ33">
        <v>0</v>
      </c>
    </row>
    <row r="34" spans="1:156">
      <c r="A34">
        <v>69</v>
      </c>
      <c r="B34">
        <v>5</v>
      </c>
      <c r="C34">
        <v>1387458989</v>
      </c>
      <c r="D34" t="s">
        <v>136</v>
      </c>
      <c r="E34" t="s">
        <v>137</v>
      </c>
      <c r="F34" t="s">
        <v>137</v>
      </c>
      <c r="G34" t="s">
        <v>137</v>
      </c>
      <c r="H34" t="s">
        <v>137</v>
      </c>
      <c r="I34" t="s">
        <v>137</v>
      </c>
      <c r="J34" t="s">
        <v>137</v>
      </c>
      <c r="L34" t="s">
        <v>138</v>
      </c>
      <c r="M34" t="s">
        <v>138</v>
      </c>
      <c r="N34" t="s">
        <v>138</v>
      </c>
      <c r="O34" t="s">
        <v>148</v>
      </c>
      <c r="P34" t="s">
        <v>148</v>
      </c>
      <c r="Q34" t="s">
        <v>138</v>
      </c>
      <c r="R34" t="s">
        <v>139</v>
      </c>
      <c r="S34" t="s">
        <v>138</v>
      </c>
      <c r="T34" t="s">
        <v>138</v>
      </c>
      <c r="U34" t="s">
        <v>136</v>
      </c>
      <c r="V34" t="s">
        <v>136</v>
      </c>
      <c r="W34" t="s">
        <v>202</v>
      </c>
      <c r="X34" t="s">
        <v>137</v>
      </c>
      <c r="Z34" t="s">
        <v>137</v>
      </c>
      <c r="AB34" t="s">
        <v>137</v>
      </c>
      <c r="AD34" t="s">
        <v>137</v>
      </c>
      <c r="AF34" t="s">
        <v>137</v>
      </c>
      <c r="AH34" t="s">
        <v>203</v>
      </c>
      <c r="AI34" t="s">
        <v>136</v>
      </c>
      <c r="AJ34" t="s">
        <v>137</v>
      </c>
      <c r="AK34" t="s">
        <v>136</v>
      </c>
      <c r="AL34" t="s">
        <v>136</v>
      </c>
      <c r="AM34" t="s">
        <v>137</v>
      </c>
      <c r="AN34" t="s">
        <v>136</v>
      </c>
      <c r="AO34" t="s">
        <v>136</v>
      </c>
      <c r="AQ34">
        <v>2</v>
      </c>
      <c r="AR34">
        <v>1</v>
      </c>
      <c r="AZ34">
        <v>5</v>
      </c>
      <c r="BA34" t="s">
        <v>136</v>
      </c>
      <c r="BB34" t="s">
        <v>136</v>
      </c>
      <c r="BC34" t="s">
        <v>137</v>
      </c>
      <c r="BD34" t="s">
        <v>137</v>
      </c>
      <c r="BE34" t="s">
        <v>137</v>
      </c>
      <c r="BF34" t="s">
        <v>137</v>
      </c>
      <c r="BG34" t="s">
        <v>136</v>
      </c>
      <c r="BH34" t="s">
        <v>137</v>
      </c>
      <c r="BJ34" t="s">
        <v>136</v>
      </c>
      <c r="BK34" t="s">
        <v>136</v>
      </c>
      <c r="BL34" t="s">
        <v>136</v>
      </c>
      <c r="BM34" t="s">
        <v>137</v>
      </c>
      <c r="BN34" t="s">
        <v>137</v>
      </c>
      <c r="BP34" t="s">
        <v>137</v>
      </c>
      <c r="BQ34" t="s">
        <v>136</v>
      </c>
      <c r="BR34" t="s">
        <v>137</v>
      </c>
      <c r="BS34" t="s">
        <v>137</v>
      </c>
      <c r="BT34" t="s">
        <v>136</v>
      </c>
      <c r="BU34" t="s">
        <v>137</v>
      </c>
      <c r="BW34" t="s">
        <v>136</v>
      </c>
      <c r="BX34" t="s">
        <v>136</v>
      </c>
      <c r="BY34" t="s">
        <v>136</v>
      </c>
      <c r="BZ34" t="s">
        <v>136</v>
      </c>
      <c r="CB34">
        <v>4</v>
      </c>
      <c r="CC34">
        <v>3</v>
      </c>
      <c r="CD34">
        <v>1</v>
      </c>
      <c r="CE34">
        <v>2</v>
      </c>
      <c r="CH34">
        <v>1</v>
      </c>
      <c r="CI34">
        <v>2</v>
      </c>
      <c r="CJ34">
        <v>0</v>
      </c>
      <c r="CK34">
        <v>0</v>
      </c>
      <c r="CL34" t="s">
        <v>137</v>
      </c>
      <c r="CN34" t="s">
        <v>137</v>
      </c>
      <c r="CP34" t="s">
        <v>137</v>
      </c>
      <c r="CR34" t="s">
        <v>137</v>
      </c>
      <c r="CT34" t="s">
        <v>137</v>
      </c>
      <c r="CV34" t="s">
        <v>137</v>
      </c>
      <c r="CX34" t="s">
        <v>137</v>
      </c>
      <c r="CZ34" t="s">
        <v>137</v>
      </c>
      <c r="DB34" t="s">
        <v>137</v>
      </c>
      <c r="DC34" t="s">
        <v>137</v>
      </c>
      <c r="DD34" t="s">
        <v>137</v>
      </c>
      <c r="DE34" t="s">
        <v>137</v>
      </c>
      <c r="DF34" t="s">
        <v>137</v>
      </c>
      <c r="DG34" t="s">
        <v>137</v>
      </c>
      <c r="DH34" t="s">
        <v>137</v>
      </c>
      <c r="DJ34" t="s">
        <v>137</v>
      </c>
      <c r="DK34" t="s">
        <v>136</v>
      </c>
      <c r="DL34" t="s">
        <v>137</v>
      </c>
      <c r="DM34" t="s">
        <v>137</v>
      </c>
      <c r="DN34" t="s">
        <v>136</v>
      </c>
      <c r="DO34" t="s">
        <v>137</v>
      </c>
      <c r="DQ34" t="s">
        <v>136</v>
      </c>
      <c r="DR34" t="s">
        <v>137</v>
      </c>
      <c r="DS34" t="s">
        <v>137</v>
      </c>
      <c r="DT34" t="s">
        <v>137</v>
      </c>
      <c r="DU34" t="s">
        <v>137</v>
      </c>
      <c r="DV34" t="s">
        <v>137</v>
      </c>
      <c r="DW34" t="s">
        <v>137</v>
      </c>
      <c r="DX34" t="s">
        <v>137</v>
      </c>
      <c r="DY34" t="s">
        <v>137</v>
      </c>
      <c r="DZ34" t="s">
        <v>137</v>
      </c>
      <c r="EA34" t="s">
        <v>137</v>
      </c>
      <c r="EC34" t="s">
        <v>136</v>
      </c>
      <c r="ED34" t="s">
        <v>136</v>
      </c>
      <c r="EE34" t="s">
        <v>136</v>
      </c>
      <c r="EF34" t="s">
        <v>137</v>
      </c>
      <c r="EG34" t="s">
        <v>137</v>
      </c>
      <c r="EH34" t="s">
        <v>137</v>
      </c>
      <c r="EI34" t="s">
        <v>136</v>
      </c>
      <c r="EJ34" t="s">
        <v>137</v>
      </c>
      <c r="EK34" t="s">
        <v>137</v>
      </c>
      <c r="EM34">
        <v>5</v>
      </c>
      <c r="EN34">
        <v>5</v>
      </c>
      <c r="EO34">
        <v>5</v>
      </c>
      <c r="EP34" t="s">
        <v>136</v>
      </c>
      <c r="EQ34" t="s">
        <v>137</v>
      </c>
      <c r="ER34" t="s">
        <v>137</v>
      </c>
      <c r="ES34" t="s">
        <v>137</v>
      </c>
      <c r="ET34" t="s">
        <v>137</v>
      </c>
      <c r="EU34" t="s">
        <v>137</v>
      </c>
      <c r="EV34" t="s">
        <v>137</v>
      </c>
      <c r="EW34">
        <v>4</v>
      </c>
      <c r="EX34">
        <v>3</v>
      </c>
      <c r="EY34">
        <v>1</v>
      </c>
      <c r="EZ34" t="s">
        <v>154</v>
      </c>
    </row>
    <row r="35" spans="1:156">
      <c r="A35">
        <v>72</v>
      </c>
      <c r="B35">
        <v>5</v>
      </c>
      <c r="C35">
        <v>102613049</v>
      </c>
      <c r="D35" t="s">
        <v>137</v>
      </c>
      <c r="E35" t="s">
        <v>137</v>
      </c>
      <c r="F35" t="s">
        <v>136</v>
      </c>
      <c r="G35" t="s">
        <v>137</v>
      </c>
      <c r="H35" t="s">
        <v>137</v>
      </c>
      <c r="I35" t="s">
        <v>137</v>
      </c>
      <c r="J35" t="s">
        <v>137</v>
      </c>
      <c r="L35" t="s">
        <v>138</v>
      </c>
      <c r="M35" t="s">
        <v>139</v>
      </c>
      <c r="P35" t="s">
        <v>148</v>
      </c>
      <c r="Q35" t="s">
        <v>148</v>
      </c>
      <c r="R35" t="s">
        <v>139</v>
      </c>
      <c r="S35" t="s">
        <v>139</v>
      </c>
      <c r="T35" t="s">
        <v>148</v>
      </c>
      <c r="U35" t="s">
        <v>137</v>
      </c>
      <c r="V35" t="s">
        <v>142</v>
      </c>
      <c r="X35" t="s">
        <v>142</v>
      </c>
      <c r="Z35" t="s">
        <v>142</v>
      </c>
      <c r="AB35" t="s">
        <v>142</v>
      </c>
      <c r="AD35" t="s">
        <v>142</v>
      </c>
      <c r="AF35" t="s">
        <v>142</v>
      </c>
      <c r="AI35" t="s">
        <v>137</v>
      </c>
      <c r="AJ35" t="s">
        <v>137</v>
      </c>
      <c r="AK35" t="s">
        <v>136</v>
      </c>
      <c r="AL35" t="s">
        <v>136</v>
      </c>
      <c r="AM35" t="s">
        <v>136</v>
      </c>
      <c r="AN35" t="s">
        <v>136</v>
      </c>
      <c r="AO35" t="s">
        <v>137</v>
      </c>
      <c r="AQ35">
        <v>1</v>
      </c>
      <c r="AR35">
        <v>3</v>
      </c>
      <c r="AS35">
        <v>2</v>
      </c>
      <c r="AZ35">
        <v>5</v>
      </c>
      <c r="BA35" t="s">
        <v>136</v>
      </c>
      <c r="BB35" t="s">
        <v>136</v>
      </c>
      <c r="BC35" t="s">
        <v>137</v>
      </c>
      <c r="BD35" t="s">
        <v>137</v>
      </c>
      <c r="BE35" t="s">
        <v>137</v>
      </c>
      <c r="BF35" t="s">
        <v>137</v>
      </c>
      <c r="BG35" t="s">
        <v>137</v>
      </c>
      <c r="BH35" t="s">
        <v>136</v>
      </c>
      <c r="BJ35" t="s">
        <v>137</v>
      </c>
      <c r="BK35" t="s">
        <v>136</v>
      </c>
      <c r="BL35" t="s">
        <v>137</v>
      </c>
      <c r="BM35" t="s">
        <v>137</v>
      </c>
      <c r="BN35" t="s">
        <v>137</v>
      </c>
      <c r="BP35" t="s">
        <v>137</v>
      </c>
      <c r="BQ35" t="s">
        <v>137</v>
      </c>
      <c r="BR35" t="s">
        <v>136</v>
      </c>
      <c r="BS35" t="s">
        <v>137</v>
      </c>
      <c r="BT35" t="s">
        <v>136</v>
      </c>
      <c r="BU35" t="s">
        <v>137</v>
      </c>
      <c r="BW35" t="s">
        <v>137</v>
      </c>
      <c r="BX35" t="s">
        <v>136</v>
      </c>
      <c r="BY35" t="s">
        <v>136</v>
      </c>
      <c r="BZ35" t="s">
        <v>137</v>
      </c>
      <c r="CH35">
        <v>1</v>
      </c>
      <c r="CI35">
        <v>4</v>
      </c>
      <c r="CJ35">
        <v>0</v>
      </c>
      <c r="CK35">
        <v>0</v>
      </c>
      <c r="CL35" t="s">
        <v>137</v>
      </c>
      <c r="CN35" t="s">
        <v>137</v>
      </c>
      <c r="CP35" t="s">
        <v>137</v>
      </c>
      <c r="CR35" t="s">
        <v>137</v>
      </c>
      <c r="CT35" t="s">
        <v>137</v>
      </c>
      <c r="CV35" t="s">
        <v>137</v>
      </c>
      <c r="CX35" t="s">
        <v>137</v>
      </c>
      <c r="CZ35" t="s">
        <v>137</v>
      </c>
      <c r="DB35" t="s">
        <v>137</v>
      </c>
      <c r="DC35" t="s">
        <v>137</v>
      </c>
      <c r="DD35" t="s">
        <v>137</v>
      </c>
      <c r="DE35" t="s">
        <v>137</v>
      </c>
      <c r="DF35" t="s">
        <v>137</v>
      </c>
      <c r="DG35" t="s">
        <v>137</v>
      </c>
      <c r="DH35" t="s">
        <v>137</v>
      </c>
      <c r="DJ35" t="s">
        <v>137</v>
      </c>
      <c r="DK35" t="s">
        <v>137</v>
      </c>
      <c r="DL35" t="s">
        <v>137</v>
      </c>
      <c r="DM35" t="s">
        <v>137</v>
      </c>
      <c r="DN35" t="s">
        <v>137</v>
      </c>
      <c r="DO35" t="s">
        <v>137</v>
      </c>
      <c r="DQ35" t="s">
        <v>136</v>
      </c>
      <c r="DR35" t="s">
        <v>137</v>
      </c>
      <c r="DS35" t="s">
        <v>137</v>
      </c>
      <c r="DT35" t="s">
        <v>137</v>
      </c>
      <c r="DU35" t="s">
        <v>137</v>
      </c>
      <c r="DV35" t="s">
        <v>137</v>
      </c>
      <c r="DW35" t="s">
        <v>137</v>
      </c>
      <c r="DX35" t="s">
        <v>137</v>
      </c>
      <c r="DY35" t="s">
        <v>136</v>
      </c>
      <c r="DZ35" t="s">
        <v>137</v>
      </c>
      <c r="EA35" t="s">
        <v>137</v>
      </c>
      <c r="EC35" t="s">
        <v>136</v>
      </c>
      <c r="ED35" t="s">
        <v>137</v>
      </c>
      <c r="EE35" t="s">
        <v>136</v>
      </c>
      <c r="EF35" t="s">
        <v>137</v>
      </c>
      <c r="EG35" t="s">
        <v>137</v>
      </c>
      <c r="EH35" t="s">
        <v>136</v>
      </c>
      <c r="EI35" t="s">
        <v>137</v>
      </c>
      <c r="EJ35" t="s">
        <v>137</v>
      </c>
      <c r="EK35" t="s">
        <v>137</v>
      </c>
      <c r="EM35">
        <v>0</v>
      </c>
      <c r="EN35">
        <v>0</v>
      </c>
      <c r="EO35">
        <v>0</v>
      </c>
      <c r="EP35" t="s">
        <v>137</v>
      </c>
      <c r="EQ35" t="s">
        <v>137</v>
      </c>
      <c r="ER35" t="s">
        <v>137</v>
      </c>
      <c r="ES35" t="s">
        <v>137</v>
      </c>
      <c r="ET35" t="s">
        <v>137</v>
      </c>
      <c r="EU35" t="s">
        <v>137</v>
      </c>
      <c r="EV35" t="s">
        <v>137</v>
      </c>
      <c r="EY35">
        <v>1</v>
      </c>
      <c r="EZ35" t="s">
        <v>172</v>
      </c>
    </row>
    <row r="36" spans="1:156">
      <c r="A36">
        <v>74</v>
      </c>
      <c r="B36">
        <v>4</v>
      </c>
      <c r="C36">
        <v>1685930860</v>
      </c>
      <c r="D36" t="s">
        <v>137</v>
      </c>
      <c r="E36" t="s">
        <v>137</v>
      </c>
      <c r="F36" t="s">
        <v>137</v>
      </c>
      <c r="G36" t="s">
        <v>137</v>
      </c>
      <c r="H36" t="s">
        <v>137</v>
      </c>
      <c r="I36" t="s">
        <v>137</v>
      </c>
      <c r="J36" t="s">
        <v>137</v>
      </c>
      <c r="K36" t="s">
        <v>204</v>
      </c>
      <c r="L36" t="s">
        <v>138</v>
      </c>
      <c r="M36" t="s">
        <v>138</v>
      </c>
      <c r="N36" t="s">
        <v>138</v>
      </c>
      <c r="O36" t="s">
        <v>140</v>
      </c>
      <c r="P36" t="s">
        <v>139</v>
      </c>
      <c r="Q36" t="s">
        <v>140</v>
      </c>
      <c r="R36" t="s">
        <v>139</v>
      </c>
      <c r="S36" t="s">
        <v>139</v>
      </c>
      <c r="T36" t="s">
        <v>141</v>
      </c>
      <c r="U36" t="s">
        <v>137</v>
      </c>
      <c r="V36" t="s">
        <v>142</v>
      </c>
      <c r="X36" t="s">
        <v>142</v>
      </c>
      <c r="Z36" t="s">
        <v>142</v>
      </c>
      <c r="AB36" t="s">
        <v>142</v>
      </c>
      <c r="AD36" t="s">
        <v>142</v>
      </c>
      <c r="AF36" t="s">
        <v>142</v>
      </c>
      <c r="AI36" t="s">
        <v>137</v>
      </c>
      <c r="AJ36" t="s">
        <v>137</v>
      </c>
      <c r="AK36" t="s">
        <v>137</v>
      </c>
      <c r="AL36" t="s">
        <v>136</v>
      </c>
      <c r="AM36" t="s">
        <v>137</v>
      </c>
      <c r="AN36" t="s">
        <v>137</v>
      </c>
      <c r="AO36" t="s">
        <v>137</v>
      </c>
      <c r="AQ36">
        <v>2</v>
      </c>
      <c r="AR36">
        <v>5</v>
      </c>
      <c r="AS36">
        <v>4</v>
      </c>
      <c r="AT36">
        <v>6</v>
      </c>
      <c r="AU36">
        <v>7</v>
      </c>
      <c r="AV36">
        <v>3</v>
      </c>
      <c r="AW36">
        <v>1</v>
      </c>
      <c r="AY36" t="s">
        <v>205</v>
      </c>
      <c r="AZ36">
        <v>5</v>
      </c>
      <c r="BA36" t="s">
        <v>137</v>
      </c>
      <c r="BB36" t="s">
        <v>137</v>
      </c>
      <c r="BC36" t="s">
        <v>137</v>
      </c>
      <c r="BD36" t="s">
        <v>137</v>
      </c>
      <c r="BE36" t="s">
        <v>137</v>
      </c>
      <c r="BF36" t="s">
        <v>137</v>
      </c>
      <c r="BG36" t="s">
        <v>137</v>
      </c>
      <c r="BH36" t="s">
        <v>136</v>
      </c>
      <c r="BJ36" t="s">
        <v>137</v>
      </c>
      <c r="BK36" t="s">
        <v>137</v>
      </c>
      <c r="BL36" t="s">
        <v>137</v>
      </c>
      <c r="BM36" t="s">
        <v>136</v>
      </c>
      <c r="BN36" t="s">
        <v>137</v>
      </c>
      <c r="BP36" t="s">
        <v>137</v>
      </c>
      <c r="BQ36" t="s">
        <v>137</v>
      </c>
      <c r="BR36" t="s">
        <v>137</v>
      </c>
      <c r="BS36" t="s">
        <v>137</v>
      </c>
      <c r="BT36" t="s">
        <v>137</v>
      </c>
      <c r="BU36" t="s">
        <v>136</v>
      </c>
      <c r="BW36" t="s">
        <v>137</v>
      </c>
      <c r="BX36" t="s">
        <v>136</v>
      </c>
      <c r="BY36" t="s">
        <v>136</v>
      </c>
      <c r="BZ36" t="s">
        <v>137</v>
      </c>
      <c r="CH36">
        <v>1</v>
      </c>
      <c r="CI36">
        <v>3</v>
      </c>
      <c r="CJ36">
        <v>3</v>
      </c>
      <c r="CK36">
        <v>0</v>
      </c>
      <c r="CL36" t="s">
        <v>142</v>
      </c>
      <c r="CN36" t="s">
        <v>142</v>
      </c>
      <c r="CP36" t="s">
        <v>142</v>
      </c>
      <c r="CR36" t="s">
        <v>142</v>
      </c>
      <c r="CT36" t="s">
        <v>142</v>
      </c>
      <c r="CV36" t="s">
        <v>142</v>
      </c>
      <c r="CX36" t="s">
        <v>142</v>
      </c>
      <c r="CZ36" t="s">
        <v>142</v>
      </c>
      <c r="DB36" t="s">
        <v>137</v>
      </c>
      <c r="DC36" t="s">
        <v>137</v>
      </c>
      <c r="DD36" t="s">
        <v>137</v>
      </c>
      <c r="DE36" t="s">
        <v>137</v>
      </c>
      <c r="DF36" t="s">
        <v>136</v>
      </c>
      <c r="DG36" t="s">
        <v>137</v>
      </c>
      <c r="DH36" t="s">
        <v>137</v>
      </c>
      <c r="DJ36" t="s">
        <v>137</v>
      </c>
      <c r="DK36" t="s">
        <v>136</v>
      </c>
      <c r="DL36" t="s">
        <v>137</v>
      </c>
      <c r="DM36" t="s">
        <v>137</v>
      </c>
      <c r="DN36" t="s">
        <v>136</v>
      </c>
      <c r="DO36" t="s">
        <v>137</v>
      </c>
      <c r="DQ36" t="s">
        <v>136</v>
      </c>
      <c r="DR36" t="s">
        <v>137</v>
      </c>
      <c r="DS36" t="s">
        <v>137</v>
      </c>
      <c r="DT36" t="s">
        <v>137</v>
      </c>
      <c r="DU36" t="s">
        <v>137</v>
      </c>
      <c r="DV36" t="s">
        <v>137</v>
      </c>
      <c r="DW36" t="s">
        <v>137</v>
      </c>
      <c r="DX36" t="s">
        <v>137</v>
      </c>
      <c r="DY36" t="s">
        <v>137</v>
      </c>
      <c r="DZ36" t="s">
        <v>137</v>
      </c>
      <c r="EA36" t="s">
        <v>137</v>
      </c>
      <c r="EC36" t="s">
        <v>137</v>
      </c>
      <c r="ED36" t="s">
        <v>136</v>
      </c>
      <c r="EE36" t="s">
        <v>137</v>
      </c>
      <c r="EF36" t="s">
        <v>137</v>
      </c>
      <c r="EG36" t="s">
        <v>137</v>
      </c>
      <c r="EH36" t="s">
        <v>137</v>
      </c>
      <c r="EI36" t="s">
        <v>137</v>
      </c>
      <c r="EJ36" t="s">
        <v>137</v>
      </c>
      <c r="EK36" t="s">
        <v>137</v>
      </c>
      <c r="EM36">
        <v>1</v>
      </c>
      <c r="EN36">
        <v>4</v>
      </c>
      <c r="EO36">
        <v>4</v>
      </c>
      <c r="EP36" t="s">
        <v>137</v>
      </c>
      <c r="EQ36" t="s">
        <v>137</v>
      </c>
      <c r="ER36" t="s">
        <v>137</v>
      </c>
      <c r="ES36" t="s">
        <v>137</v>
      </c>
      <c r="ET36" t="s">
        <v>137</v>
      </c>
      <c r="EU36" t="s">
        <v>136</v>
      </c>
      <c r="EV36" t="s">
        <v>137</v>
      </c>
      <c r="EW36">
        <v>1</v>
      </c>
      <c r="EX36">
        <v>1</v>
      </c>
      <c r="EY36">
        <v>0</v>
      </c>
      <c r="EZ36">
        <v>0</v>
      </c>
    </row>
    <row r="37" spans="1:156">
      <c r="A37">
        <v>77</v>
      </c>
      <c r="B37">
        <v>2</v>
      </c>
      <c r="C37">
        <v>351437338</v>
      </c>
      <c r="D37" t="s">
        <v>137</v>
      </c>
      <c r="E37" t="s">
        <v>137</v>
      </c>
      <c r="F37" t="s">
        <v>136</v>
      </c>
      <c r="G37" t="s">
        <v>137</v>
      </c>
      <c r="H37" t="s">
        <v>137</v>
      </c>
      <c r="I37" t="s">
        <v>137</v>
      </c>
      <c r="J37" t="s">
        <v>137</v>
      </c>
      <c r="L37" t="s">
        <v>138</v>
      </c>
      <c r="M37" t="s">
        <v>138</v>
      </c>
      <c r="N37" t="s">
        <v>139</v>
      </c>
      <c r="O37" t="s">
        <v>138</v>
      </c>
      <c r="P37" t="s">
        <v>148</v>
      </c>
      <c r="Q37" t="s">
        <v>148</v>
      </c>
      <c r="R37" t="s">
        <v>139</v>
      </c>
      <c r="S37" t="s">
        <v>148</v>
      </c>
      <c r="T37" t="s">
        <v>148</v>
      </c>
      <c r="U37" t="s">
        <v>137</v>
      </c>
      <c r="V37" t="s">
        <v>142</v>
      </c>
      <c r="X37" t="s">
        <v>142</v>
      </c>
      <c r="Z37" t="s">
        <v>142</v>
      </c>
      <c r="AB37" t="s">
        <v>142</v>
      </c>
      <c r="AD37" t="s">
        <v>142</v>
      </c>
      <c r="AF37" t="s">
        <v>142</v>
      </c>
      <c r="AI37" t="s">
        <v>136</v>
      </c>
      <c r="AJ37" t="s">
        <v>136</v>
      </c>
      <c r="AK37" t="s">
        <v>136</v>
      </c>
      <c r="AL37" t="s">
        <v>136</v>
      </c>
      <c r="AM37" t="s">
        <v>137</v>
      </c>
      <c r="AN37" t="s">
        <v>136</v>
      </c>
      <c r="AO37" t="s">
        <v>137</v>
      </c>
      <c r="AZ37">
        <v>6</v>
      </c>
      <c r="BA37" t="s">
        <v>136</v>
      </c>
      <c r="BB37" t="s">
        <v>136</v>
      </c>
      <c r="BC37" t="s">
        <v>136</v>
      </c>
      <c r="BD37" t="s">
        <v>137</v>
      </c>
      <c r="BE37" t="s">
        <v>137</v>
      </c>
      <c r="BF37" t="s">
        <v>137</v>
      </c>
      <c r="BG37" t="s">
        <v>137</v>
      </c>
      <c r="BH37" t="s">
        <v>137</v>
      </c>
      <c r="BJ37" t="s">
        <v>136</v>
      </c>
      <c r="BK37" t="s">
        <v>136</v>
      </c>
      <c r="BL37" t="s">
        <v>136</v>
      </c>
      <c r="BM37" t="s">
        <v>136</v>
      </c>
      <c r="BN37" t="s">
        <v>137</v>
      </c>
      <c r="BP37" t="s">
        <v>136</v>
      </c>
      <c r="BQ37" t="s">
        <v>136</v>
      </c>
      <c r="BR37" t="s">
        <v>136</v>
      </c>
      <c r="BS37" t="s">
        <v>137</v>
      </c>
      <c r="BT37" t="s">
        <v>137</v>
      </c>
      <c r="BU37" t="s">
        <v>137</v>
      </c>
      <c r="BW37" t="s">
        <v>137</v>
      </c>
      <c r="BX37" t="s">
        <v>136</v>
      </c>
      <c r="BY37" t="s">
        <v>136</v>
      </c>
      <c r="BZ37" t="s">
        <v>136</v>
      </c>
      <c r="CB37">
        <v>5</v>
      </c>
      <c r="CC37">
        <v>3</v>
      </c>
      <c r="CD37">
        <v>1</v>
      </c>
      <c r="CH37">
        <v>1</v>
      </c>
      <c r="CI37">
        <v>5</v>
      </c>
      <c r="CJ37">
        <v>0</v>
      </c>
      <c r="CK37">
        <v>0</v>
      </c>
      <c r="CL37" t="s">
        <v>142</v>
      </c>
      <c r="CN37" t="s">
        <v>142</v>
      </c>
      <c r="CP37" t="s">
        <v>142</v>
      </c>
      <c r="CR37" t="s">
        <v>142</v>
      </c>
      <c r="CT37" t="s">
        <v>142</v>
      </c>
      <c r="CV37" t="s">
        <v>142</v>
      </c>
      <c r="CX37" t="s">
        <v>142</v>
      </c>
      <c r="CZ37" t="s">
        <v>142</v>
      </c>
      <c r="DB37" t="s">
        <v>142</v>
      </c>
      <c r="DC37" t="s">
        <v>142</v>
      </c>
      <c r="DD37" t="s">
        <v>142</v>
      </c>
      <c r="DE37" t="s">
        <v>142</v>
      </c>
      <c r="DF37" t="s">
        <v>142</v>
      </c>
      <c r="DG37" t="s">
        <v>142</v>
      </c>
      <c r="DH37" t="s">
        <v>142</v>
      </c>
      <c r="DJ37" t="s">
        <v>142</v>
      </c>
      <c r="DK37" t="s">
        <v>142</v>
      </c>
      <c r="DL37" t="s">
        <v>142</v>
      </c>
      <c r="DM37" t="s">
        <v>142</v>
      </c>
      <c r="DN37" t="s">
        <v>142</v>
      </c>
      <c r="DO37" t="s">
        <v>142</v>
      </c>
      <c r="DQ37" t="s">
        <v>142</v>
      </c>
      <c r="DR37" t="s">
        <v>142</v>
      </c>
      <c r="DS37" t="s">
        <v>142</v>
      </c>
      <c r="DT37" t="s">
        <v>142</v>
      </c>
      <c r="DU37" t="s">
        <v>142</v>
      </c>
      <c r="DV37" t="s">
        <v>142</v>
      </c>
      <c r="DW37" t="s">
        <v>142</v>
      </c>
      <c r="DX37" t="s">
        <v>142</v>
      </c>
      <c r="DY37" t="s">
        <v>142</v>
      </c>
      <c r="DZ37" t="s">
        <v>142</v>
      </c>
      <c r="EA37" t="s">
        <v>142</v>
      </c>
      <c r="EC37" t="s">
        <v>142</v>
      </c>
      <c r="ED37" t="s">
        <v>142</v>
      </c>
      <c r="EE37" t="s">
        <v>142</v>
      </c>
      <c r="EF37" t="s">
        <v>142</v>
      </c>
      <c r="EG37" t="s">
        <v>142</v>
      </c>
      <c r="EH37" t="s">
        <v>142</v>
      </c>
      <c r="EI37" t="s">
        <v>142</v>
      </c>
      <c r="EJ37" t="s">
        <v>142</v>
      </c>
      <c r="EK37" t="s">
        <v>142</v>
      </c>
      <c r="EM37">
        <v>0</v>
      </c>
      <c r="EN37">
        <v>0</v>
      </c>
      <c r="EO37">
        <v>0</v>
      </c>
      <c r="EP37" t="s">
        <v>142</v>
      </c>
      <c r="EQ37" t="s">
        <v>142</v>
      </c>
      <c r="ER37" t="s">
        <v>142</v>
      </c>
      <c r="ES37" t="s">
        <v>142</v>
      </c>
      <c r="ET37" t="s">
        <v>142</v>
      </c>
      <c r="EU37" t="s">
        <v>142</v>
      </c>
      <c r="EV37" t="s">
        <v>142</v>
      </c>
      <c r="EY37">
        <v>0</v>
      </c>
      <c r="EZ37">
        <v>0</v>
      </c>
    </row>
    <row r="38" spans="1:156">
      <c r="A38">
        <v>78</v>
      </c>
      <c r="B38">
        <v>5</v>
      </c>
      <c r="C38">
        <v>80404861</v>
      </c>
      <c r="D38" t="s">
        <v>137</v>
      </c>
      <c r="E38" t="s">
        <v>137</v>
      </c>
      <c r="F38" t="s">
        <v>136</v>
      </c>
      <c r="G38" t="s">
        <v>137</v>
      </c>
      <c r="H38" t="s">
        <v>137</v>
      </c>
      <c r="I38" t="s">
        <v>137</v>
      </c>
      <c r="J38" t="s">
        <v>137</v>
      </c>
      <c r="L38" t="s">
        <v>148</v>
      </c>
      <c r="M38" t="s">
        <v>148</v>
      </c>
      <c r="N38" t="s">
        <v>139</v>
      </c>
      <c r="O38" t="s">
        <v>139</v>
      </c>
      <c r="P38" t="s">
        <v>139</v>
      </c>
      <c r="Q38" t="s">
        <v>139</v>
      </c>
      <c r="R38" t="s">
        <v>141</v>
      </c>
      <c r="S38" t="s">
        <v>141</v>
      </c>
      <c r="T38" t="s">
        <v>148</v>
      </c>
      <c r="V38" t="s">
        <v>142</v>
      </c>
      <c r="X38" t="s">
        <v>142</v>
      </c>
      <c r="Z38" t="s">
        <v>142</v>
      </c>
      <c r="AB38" t="s">
        <v>142</v>
      </c>
      <c r="AD38" t="s">
        <v>142</v>
      </c>
      <c r="AF38" t="s">
        <v>142</v>
      </c>
      <c r="AI38" t="s">
        <v>137</v>
      </c>
      <c r="AJ38" t="s">
        <v>137</v>
      </c>
      <c r="AK38" t="s">
        <v>137</v>
      </c>
      <c r="AL38" t="s">
        <v>137</v>
      </c>
      <c r="AM38" t="s">
        <v>137</v>
      </c>
      <c r="AN38" t="s">
        <v>137</v>
      </c>
      <c r="AO38" t="s">
        <v>137</v>
      </c>
      <c r="AQ38">
        <v>1</v>
      </c>
      <c r="AR38">
        <v>2</v>
      </c>
      <c r="AS38">
        <v>3</v>
      </c>
      <c r="BA38" t="s">
        <v>136</v>
      </c>
      <c r="BB38" t="s">
        <v>137</v>
      </c>
      <c r="BC38" t="s">
        <v>137</v>
      </c>
      <c r="BD38" t="s">
        <v>137</v>
      </c>
      <c r="BE38" t="s">
        <v>136</v>
      </c>
      <c r="BF38" t="s">
        <v>137</v>
      </c>
      <c r="BG38" t="s">
        <v>137</v>
      </c>
      <c r="BH38" t="s">
        <v>136</v>
      </c>
      <c r="BJ38" t="s">
        <v>137</v>
      </c>
      <c r="BK38" t="s">
        <v>136</v>
      </c>
      <c r="BL38" t="s">
        <v>136</v>
      </c>
      <c r="BM38" t="s">
        <v>137</v>
      </c>
      <c r="BN38" t="s">
        <v>137</v>
      </c>
      <c r="BP38" t="s">
        <v>137</v>
      </c>
      <c r="BQ38" t="s">
        <v>136</v>
      </c>
      <c r="BR38" t="s">
        <v>137</v>
      </c>
      <c r="BS38" t="s">
        <v>137</v>
      </c>
      <c r="BT38" t="s">
        <v>137</v>
      </c>
      <c r="BU38" t="s">
        <v>137</v>
      </c>
      <c r="BW38" t="s">
        <v>136</v>
      </c>
      <c r="BX38" t="s">
        <v>136</v>
      </c>
      <c r="BY38" t="s">
        <v>136</v>
      </c>
      <c r="BZ38" t="s">
        <v>136</v>
      </c>
      <c r="CB38">
        <v>3</v>
      </c>
      <c r="CC38">
        <v>6</v>
      </c>
      <c r="CI38">
        <v>1</v>
      </c>
      <c r="CJ38">
        <v>0</v>
      </c>
      <c r="CK38">
        <v>0</v>
      </c>
      <c r="CL38" t="s">
        <v>137</v>
      </c>
      <c r="CN38" t="s">
        <v>137</v>
      </c>
      <c r="CP38" t="s">
        <v>137</v>
      </c>
      <c r="CR38" t="s">
        <v>137</v>
      </c>
      <c r="CT38" t="s">
        <v>137</v>
      </c>
      <c r="CV38" t="s">
        <v>137</v>
      </c>
      <c r="CX38" t="s">
        <v>137</v>
      </c>
      <c r="CZ38" t="s">
        <v>137</v>
      </c>
      <c r="DB38" t="s">
        <v>137</v>
      </c>
      <c r="DC38" t="s">
        <v>137</v>
      </c>
      <c r="DD38" t="s">
        <v>137</v>
      </c>
      <c r="DE38" t="s">
        <v>137</v>
      </c>
      <c r="DF38" t="s">
        <v>137</v>
      </c>
      <c r="DG38" t="s">
        <v>137</v>
      </c>
      <c r="DH38" t="s">
        <v>137</v>
      </c>
      <c r="DJ38" t="s">
        <v>137</v>
      </c>
      <c r="DK38" t="s">
        <v>137</v>
      </c>
      <c r="DL38" t="s">
        <v>137</v>
      </c>
      <c r="DM38" t="s">
        <v>137</v>
      </c>
      <c r="DN38" t="s">
        <v>137</v>
      </c>
      <c r="DO38" t="s">
        <v>137</v>
      </c>
      <c r="DQ38" t="s">
        <v>137</v>
      </c>
      <c r="DR38" t="s">
        <v>137</v>
      </c>
      <c r="DS38" t="s">
        <v>137</v>
      </c>
      <c r="DT38" t="s">
        <v>137</v>
      </c>
      <c r="DU38" t="s">
        <v>137</v>
      </c>
      <c r="DV38" t="s">
        <v>137</v>
      </c>
      <c r="DW38" t="s">
        <v>137</v>
      </c>
      <c r="DX38" t="s">
        <v>137</v>
      </c>
      <c r="DY38" t="s">
        <v>137</v>
      </c>
      <c r="DZ38" t="s">
        <v>136</v>
      </c>
      <c r="EA38" t="s">
        <v>137</v>
      </c>
      <c r="EC38" t="s">
        <v>136</v>
      </c>
      <c r="ED38" t="s">
        <v>136</v>
      </c>
      <c r="EE38" t="s">
        <v>136</v>
      </c>
      <c r="EF38" t="s">
        <v>136</v>
      </c>
      <c r="EG38" t="s">
        <v>137</v>
      </c>
      <c r="EH38" t="s">
        <v>137</v>
      </c>
      <c r="EI38" t="s">
        <v>136</v>
      </c>
      <c r="EJ38" t="s">
        <v>136</v>
      </c>
      <c r="EK38" t="s">
        <v>137</v>
      </c>
      <c r="EM38">
        <v>5</v>
      </c>
      <c r="EN38">
        <v>5</v>
      </c>
      <c r="EO38">
        <v>5</v>
      </c>
      <c r="EP38" t="s">
        <v>137</v>
      </c>
      <c r="EQ38" t="s">
        <v>137</v>
      </c>
      <c r="ER38" t="s">
        <v>137</v>
      </c>
      <c r="ES38" t="s">
        <v>137</v>
      </c>
      <c r="ET38" t="s">
        <v>137</v>
      </c>
      <c r="EU38" t="s">
        <v>136</v>
      </c>
      <c r="EV38" t="s">
        <v>137</v>
      </c>
      <c r="EW38">
        <v>2</v>
      </c>
      <c r="EX38">
        <v>3</v>
      </c>
      <c r="EY38">
        <v>1</v>
      </c>
      <c r="EZ38" t="s">
        <v>172</v>
      </c>
    </row>
    <row r="39" spans="1:156">
      <c r="A39">
        <v>79</v>
      </c>
      <c r="B39">
        <v>5</v>
      </c>
      <c r="C39">
        <v>1797593631</v>
      </c>
      <c r="D39" t="s">
        <v>137</v>
      </c>
      <c r="E39" t="s">
        <v>137</v>
      </c>
      <c r="F39" t="s">
        <v>137</v>
      </c>
      <c r="G39" t="s">
        <v>136</v>
      </c>
      <c r="H39" t="s">
        <v>137</v>
      </c>
      <c r="I39" t="s">
        <v>137</v>
      </c>
      <c r="J39" t="s">
        <v>137</v>
      </c>
      <c r="L39" t="s">
        <v>139</v>
      </c>
      <c r="M39" t="s">
        <v>139</v>
      </c>
      <c r="N39" t="s">
        <v>139</v>
      </c>
      <c r="O39" t="s">
        <v>139</v>
      </c>
      <c r="P39" t="s">
        <v>138</v>
      </c>
      <c r="Q39" t="s">
        <v>139</v>
      </c>
      <c r="R39" t="s">
        <v>139</v>
      </c>
      <c r="S39" t="s">
        <v>139</v>
      </c>
      <c r="T39" t="s">
        <v>141</v>
      </c>
      <c r="U39" t="s">
        <v>137</v>
      </c>
      <c r="V39" t="s">
        <v>142</v>
      </c>
      <c r="X39" t="s">
        <v>142</v>
      </c>
      <c r="Z39" t="s">
        <v>142</v>
      </c>
      <c r="AB39" t="s">
        <v>142</v>
      </c>
      <c r="AD39" t="s">
        <v>142</v>
      </c>
      <c r="AF39" t="s">
        <v>142</v>
      </c>
      <c r="AI39" t="s">
        <v>137</v>
      </c>
      <c r="AJ39" t="s">
        <v>136</v>
      </c>
      <c r="AK39" t="s">
        <v>136</v>
      </c>
      <c r="AL39" t="s">
        <v>137</v>
      </c>
      <c r="AM39" t="s">
        <v>137</v>
      </c>
      <c r="AN39" t="s">
        <v>136</v>
      </c>
      <c r="AO39" t="s">
        <v>136</v>
      </c>
      <c r="AQ39">
        <v>1</v>
      </c>
      <c r="AR39">
        <v>4</v>
      </c>
      <c r="AS39">
        <v>3</v>
      </c>
      <c r="AT39">
        <v>2</v>
      </c>
      <c r="AZ39">
        <v>10</v>
      </c>
      <c r="BA39" t="s">
        <v>136</v>
      </c>
      <c r="BB39" t="s">
        <v>136</v>
      </c>
      <c r="BC39" t="s">
        <v>137</v>
      </c>
      <c r="BD39" t="s">
        <v>136</v>
      </c>
      <c r="BE39" t="s">
        <v>136</v>
      </c>
      <c r="BF39" t="s">
        <v>136</v>
      </c>
      <c r="BG39" t="s">
        <v>137</v>
      </c>
      <c r="BH39" t="s">
        <v>136</v>
      </c>
      <c r="BJ39" t="s">
        <v>137</v>
      </c>
      <c r="BK39" t="s">
        <v>137</v>
      </c>
      <c r="BL39" t="s">
        <v>136</v>
      </c>
      <c r="BM39" t="s">
        <v>136</v>
      </c>
      <c r="BN39" t="s">
        <v>136</v>
      </c>
      <c r="BP39" t="s">
        <v>136</v>
      </c>
      <c r="BQ39" t="s">
        <v>136</v>
      </c>
      <c r="BR39" t="s">
        <v>137</v>
      </c>
      <c r="BS39" t="s">
        <v>137</v>
      </c>
      <c r="BT39" t="s">
        <v>137</v>
      </c>
      <c r="BU39" t="s">
        <v>137</v>
      </c>
      <c r="BW39" t="s">
        <v>136</v>
      </c>
      <c r="BX39" t="s">
        <v>136</v>
      </c>
      <c r="BY39" t="s">
        <v>137</v>
      </c>
      <c r="BZ39" t="s">
        <v>136</v>
      </c>
      <c r="CB39">
        <v>3</v>
      </c>
      <c r="CC39">
        <v>1</v>
      </c>
      <c r="CD39">
        <v>2</v>
      </c>
      <c r="CE39">
        <v>4</v>
      </c>
      <c r="CF39">
        <v>6</v>
      </c>
      <c r="CH39">
        <v>1</v>
      </c>
      <c r="CI39">
        <v>5</v>
      </c>
      <c r="CJ39">
        <v>2</v>
      </c>
      <c r="CK39">
        <v>3</v>
      </c>
      <c r="CL39" t="s">
        <v>137</v>
      </c>
      <c r="CN39" t="s">
        <v>137</v>
      </c>
      <c r="CP39" t="s">
        <v>136</v>
      </c>
      <c r="CR39" t="s">
        <v>136</v>
      </c>
      <c r="CT39" t="s">
        <v>137</v>
      </c>
      <c r="CV39" t="s">
        <v>136</v>
      </c>
      <c r="CX39" t="s">
        <v>137</v>
      </c>
      <c r="CZ39" t="s">
        <v>137</v>
      </c>
      <c r="DB39" t="s">
        <v>136</v>
      </c>
      <c r="DC39" t="s">
        <v>137</v>
      </c>
      <c r="DD39" t="s">
        <v>137</v>
      </c>
      <c r="DE39" t="s">
        <v>136</v>
      </c>
      <c r="DF39" t="s">
        <v>136</v>
      </c>
      <c r="DG39" t="s">
        <v>137</v>
      </c>
      <c r="DH39" t="s">
        <v>136</v>
      </c>
      <c r="DJ39" t="s">
        <v>136</v>
      </c>
      <c r="DK39" t="s">
        <v>137</v>
      </c>
      <c r="DL39" t="s">
        <v>137</v>
      </c>
      <c r="DM39" t="s">
        <v>136</v>
      </c>
      <c r="DN39" t="s">
        <v>137</v>
      </c>
      <c r="DO39" t="s">
        <v>137</v>
      </c>
      <c r="DQ39" t="s">
        <v>136</v>
      </c>
      <c r="DR39" t="s">
        <v>137</v>
      </c>
      <c r="DS39" t="s">
        <v>137</v>
      </c>
      <c r="DT39" t="s">
        <v>137</v>
      </c>
      <c r="DU39" t="s">
        <v>137</v>
      </c>
      <c r="DV39" t="s">
        <v>137</v>
      </c>
      <c r="DW39" t="s">
        <v>137</v>
      </c>
      <c r="DX39" t="s">
        <v>137</v>
      </c>
      <c r="DY39" t="s">
        <v>137</v>
      </c>
      <c r="DZ39" t="s">
        <v>137</v>
      </c>
      <c r="EA39" t="s">
        <v>137</v>
      </c>
      <c r="EC39" t="s">
        <v>136</v>
      </c>
      <c r="ED39" t="s">
        <v>136</v>
      </c>
      <c r="EE39" t="s">
        <v>137</v>
      </c>
      <c r="EF39" t="s">
        <v>137</v>
      </c>
      <c r="EG39" t="s">
        <v>137</v>
      </c>
      <c r="EH39" t="s">
        <v>137</v>
      </c>
      <c r="EI39" t="s">
        <v>136</v>
      </c>
      <c r="EJ39" t="s">
        <v>137</v>
      </c>
      <c r="EK39" t="s">
        <v>137</v>
      </c>
      <c r="EM39">
        <v>3</v>
      </c>
      <c r="EN39">
        <v>1</v>
      </c>
      <c r="EO39">
        <v>5</v>
      </c>
      <c r="EP39" t="s">
        <v>137</v>
      </c>
      <c r="EQ39" t="s">
        <v>137</v>
      </c>
      <c r="ER39" t="s">
        <v>137</v>
      </c>
      <c r="ES39" t="s">
        <v>137</v>
      </c>
      <c r="ET39" t="s">
        <v>137</v>
      </c>
      <c r="EU39" t="s">
        <v>136</v>
      </c>
      <c r="EV39" t="s">
        <v>137</v>
      </c>
      <c r="EW39">
        <v>4</v>
      </c>
      <c r="EX39">
        <v>2</v>
      </c>
      <c r="EY39">
        <v>1</v>
      </c>
      <c r="EZ39" t="s">
        <v>206</v>
      </c>
    </row>
    <row r="40" spans="1:156">
      <c r="A40">
        <v>81</v>
      </c>
      <c r="B40">
        <v>5</v>
      </c>
      <c r="C40">
        <v>1107230496</v>
      </c>
      <c r="D40" t="s">
        <v>136</v>
      </c>
      <c r="E40" t="s">
        <v>137</v>
      </c>
      <c r="F40" t="s">
        <v>137</v>
      </c>
      <c r="G40" t="s">
        <v>137</v>
      </c>
      <c r="H40" t="s">
        <v>137</v>
      </c>
      <c r="I40" t="s">
        <v>137</v>
      </c>
      <c r="J40" t="s">
        <v>137</v>
      </c>
      <c r="L40" t="s">
        <v>138</v>
      </c>
      <c r="M40" t="s">
        <v>138</v>
      </c>
      <c r="N40" t="s">
        <v>148</v>
      </c>
      <c r="O40" t="s">
        <v>148</v>
      </c>
      <c r="P40" t="s">
        <v>148</v>
      </c>
      <c r="Q40" t="s">
        <v>148</v>
      </c>
      <c r="R40" t="s">
        <v>148</v>
      </c>
      <c r="S40" t="s">
        <v>138</v>
      </c>
      <c r="T40" t="s">
        <v>138</v>
      </c>
      <c r="U40" t="s">
        <v>137</v>
      </c>
      <c r="V40" t="s">
        <v>142</v>
      </c>
      <c r="X40" t="s">
        <v>142</v>
      </c>
      <c r="Z40" t="s">
        <v>142</v>
      </c>
      <c r="AB40" t="s">
        <v>142</v>
      </c>
      <c r="AD40" t="s">
        <v>142</v>
      </c>
      <c r="AF40" t="s">
        <v>142</v>
      </c>
      <c r="AI40" t="s">
        <v>136</v>
      </c>
      <c r="AJ40" t="s">
        <v>136</v>
      </c>
      <c r="AK40" t="s">
        <v>136</v>
      </c>
      <c r="AL40" t="s">
        <v>136</v>
      </c>
      <c r="AM40" t="s">
        <v>136</v>
      </c>
      <c r="AN40" t="s">
        <v>136</v>
      </c>
      <c r="AO40" t="s">
        <v>137</v>
      </c>
      <c r="AQ40">
        <v>7</v>
      </c>
      <c r="AR40">
        <v>3</v>
      </c>
      <c r="AS40">
        <v>1</v>
      </c>
      <c r="AT40">
        <v>5</v>
      </c>
      <c r="AU40">
        <v>2</v>
      </c>
      <c r="AV40">
        <v>6</v>
      </c>
      <c r="AW40">
        <v>4</v>
      </c>
      <c r="AX40">
        <v>8</v>
      </c>
      <c r="AY40" t="s">
        <v>207</v>
      </c>
      <c r="AZ40">
        <v>5</v>
      </c>
      <c r="BA40" t="s">
        <v>136</v>
      </c>
      <c r="BB40" t="s">
        <v>136</v>
      </c>
      <c r="BC40" t="s">
        <v>137</v>
      </c>
      <c r="BD40" t="s">
        <v>137</v>
      </c>
      <c r="BE40" t="s">
        <v>136</v>
      </c>
      <c r="BF40" t="s">
        <v>136</v>
      </c>
      <c r="BG40" t="s">
        <v>137</v>
      </c>
      <c r="BH40" t="s">
        <v>137</v>
      </c>
      <c r="BJ40" t="s">
        <v>137</v>
      </c>
      <c r="BK40" t="s">
        <v>136</v>
      </c>
      <c r="BL40" t="s">
        <v>136</v>
      </c>
      <c r="BM40" t="s">
        <v>136</v>
      </c>
      <c r="BN40" t="s">
        <v>137</v>
      </c>
      <c r="BP40" t="s">
        <v>136</v>
      </c>
      <c r="BQ40" t="s">
        <v>137</v>
      </c>
      <c r="BR40" t="s">
        <v>136</v>
      </c>
      <c r="BS40" t="s">
        <v>136</v>
      </c>
      <c r="BT40" t="s">
        <v>136</v>
      </c>
      <c r="BU40" t="s">
        <v>137</v>
      </c>
      <c r="BW40" t="s">
        <v>136</v>
      </c>
      <c r="BX40" t="s">
        <v>136</v>
      </c>
      <c r="BY40" t="s">
        <v>136</v>
      </c>
      <c r="BZ40" t="s">
        <v>136</v>
      </c>
      <c r="CB40">
        <v>3</v>
      </c>
      <c r="CC40">
        <v>4</v>
      </c>
      <c r="CD40">
        <v>6</v>
      </c>
      <c r="CE40">
        <v>5</v>
      </c>
      <c r="CF40">
        <v>2</v>
      </c>
      <c r="CG40">
        <v>1</v>
      </c>
      <c r="CH40">
        <v>1</v>
      </c>
      <c r="CI40">
        <v>5</v>
      </c>
      <c r="CJ40">
        <v>3</v>
      </c>
      <c r="CK40">
        <v>0</v>
      </c>
      <c r="CL40" t="s">
        <v>142</v>
      </c>
      <c r="CN40" t="s">
        <v>142</v>
      </c>
      <c r="CP40" t="s">
        <v>142</v>
      </c>
      <c r="CR40" t="s">
        <v>142</v>
      </c>
      <c r="CT40" t="s">
        <v>142</v>
      </c>
      <c r="CV40" t="s">
        <v>142</v>
      </c>
      <c r="CX40" t="s">
        <v>142</v>
      </c>
      <c r="CZ40" t="s">
        <v>142</v>
      </c>
      <c r="DB40" t="s">
        <v>137</v>
      </c>
      <c r="DC40" t="s">
        <v>137</v>
      </c>
      <c r="DD40" t="s">
        <v>137</v>
      </c>
      <c r="DE40" t="s">
        <v>137</v>
      </c>
      <c r="DF40" t="s">
        <v>136</v>
      </c>
      <c r="DG40" t="s">
        <v>137</v>
      </c>
      <c r="DH40" t="s">
        <v>137</v>
      </c>
      <c r="DJ40" t="s">
        <v>137</v>
      </c>
      <c r="DK40" t="s">
        <v>137</v>
      </c>
      <c r="DL40" t="s">
        <v>137</v>
      </c>
      <c r="DM40" t="s">
        <v>137</v>
      </c>
      <c r="DN40" t="s">
        <v>137</v>
      </c>
      <c r="DO40" t="s">
        <v>136</v>
      </c>
      <c r="DQ40" t="s">
        <v>136</v>
      </c>
      <c r="DR40" t="s">
        <v>137</v>
      </c>
      <c r="DS40" t="s">
        <v>137</v>
      </c>
      <c r="DT40" t="s">
        <v>137</v>
      </c>
      <c r="DU40" t="s">
        <v>137</v>
      </c>
      <c r="DV40" t="s">
        <v>137</v>
      </c>
      <c r="DW40" t="s">
        <v>137</v>
      </c>
      <c r="DX40" t="s">
        <v>137</v>
      </c>
      <c r="DY40" t="s">
        <v>137</v>
      </c>
      <c r="DZ40" t="s">
        <v>137</v>
      </c>
      <c r="EA40" t="s">
        <v>137</v>
      </c>
      <c r="EC40" t="s">
        <v>137</v>
      </c>
      <c r="ED40" t="s">
        <v>136</v>
      </c>
      <c r="EE40" t="s">
        <v>136</v>
      </c>
      <c r="EF40" t="s">
        <v>137</v>
      </c>
      <c r="EG40" t="s">
        <v>137</v>
      </c>
      <c r="EH40" t="s">
        <v>137</v>
      </c>
      <c r="EI40" t="s">
        <v>137</v>
      </c>
      <c r="EJ40" t="s">
        <v>137</v>
      </c>
      <c r="EK40" t="s">
        <v>137</v>
      </c>
      <c r="EM40">
        <v>1</v>
      </c>
      <c r="EN40">
        <v>4</v>
      </c>
      <c r="EO40">
        <v>4</v>
      </c>
      <c r="EP40" t="s">
        <v>137</v>
      </c>
      <c r="EQ40" t="s">
        <v>137</v>
      </c>
      <c r="ER40" t="s">
        <v>136</v>
      </c>
      <c r="ES40" t="s">
        <v>136</v>
      </c>
      <c r="ET40" t="s">
        <v>137</v>
      </c>
      <c r="EU40" t="s">
        <v>137</v>
      </c>
      <c r="EV40" t="s">
        <v>137</v>
      </c>
      <c r="EW40">
        <v>3</v>
      </c>
      <c r="EX40">
        <v>4</v>
      </c>
      <c r="EY40">
        <v>1</v>
      </c>
      <c r="EZ40">
        <v>0</v>
      </c>
    </row>
    <row r="41" spans="1:156">
      <c r="A41">
        <v>82</v>
      </c>
      <c r="B41">
        <v>5</v>
      </c>
      <c r="C41">
        <v>1043833263</v>
      </c>
      <c r="D41" t="s">
        <v>136</v>
      </c>
      <c r="E41" t="s">
        <v>137</v>
      </c>
      <c r="F41" t="s">
        <v>137</v>
      </c>
      <c r="G41" t="s">
        <v>137</v>
      </c>
      <c r="H41" t="s">
        <v>137</v>
      </c>
      <c r="I41" t="s">
        <v>137</v>
      </c>
      <c r="J41" t="s">
        <v>137</v>
      </c>
      <c r="L41" t="s">
        <v>138</v>
      </c>
      <c r="M41" t="s">
        <v>138</v>
      </c>
      <c r="N41" t="s">
        <v>148</v>
      </c>
      <c r="O41" t="s">
        <v>148</v>
      </c>
      <c r="P41" t="s">
        <v>148</v>
      </c>
      <c r="Q41" t="s">
        <v>148</v>
      </c>
      <c r="R41" t="s">
        <v>148</v>
      </c>
      <c r="S41" t="s">
        <v>148</v>
      </c>
      <c r="T41" t="s">
        <v>138</v>
      </c>
      <c r="U41" t="s">
        <v>137</v>
      </c>
      <c r="V41" t="s">
        <v>142</v>
      </c>
      <c r="X41" t="s">
        <v>142</v>
      </c>
      <c r="Z41" t="s">
        <v>142</v>
      </c>
      <c r="AB41" t="s">
        <v>142</v>
      </c>
      <c r="AD41" t="s">
        <v>142</v>
      </c>
      <c r="AF41" t="s">
        <v>142</v>
      </c>
      <c r="AI41" t="s">
        <v>137</v>
      </c>
      <c r="AJ41" t="s">
        <v>136</v>
      </c>
      <c r="AK41" t="s">
        <v>136</v>
      </c>
      <c r="AL41" t="s">
        <v>137</v>
      </c>
      <c r="AM41" t="s">
        <v>137</v>
      </c>
      <c r="AN41" t="s">
        <v>136</v>
      </c>
      <c r="AO41" t="s">
        <v>137</v>
      </c>
      <c r="AQ41">
        <v>6</v>
      </c>
      <c r="AR41">
        <v>1</v>
      </c>
      <c r="AS41">
        <v>2</v>
      </c>
      <c r="AT41">
        <v>5</v>
      </c>
      <c r="AU41">
        <v>8</v>
      </c>
      <c r="AY41" t="s">
        <v>208</v>
      </c>
      <c r="AZ41">
        <v>5</v>
      </c>
      <c r="BA41" t="s">
        <v>136</v>
      </c>
      <c r="BB41" t="s">
        <v>136</v>
      </c>
      <c r="BC41" t="s">
        <v>137</v>
      </c>
      <c r="BD41" t="s">
        <v>137</v>
      </c>
      <c r="BE41" t="s">
        <v>137</v>
      </c>
      <c r="BF41" t="s">
        <v>136</v>
      </c>
      <c r="BG41" t="s">
        <v>137</v>
      </c>
      <c r="BH41" t="s">
        <v>137</v>
      </c>
      <c r="BI41" s="2" t="s">
        <v>209</v>
      </c>
      <c r="BJ41" t="s">
        <v>137</v>
      </c>
      <c r="BK41" t="s">
        <v>137</v>
      </c>
      <c r="BL41" t="s">
        <v>137</v>
      </c>
      <c r="BM41" t="s">
        <v>137</v>
      </c>
      <c r="BN41" t="s">
        <v>137</v>
      </c>
      <c r="BO41" t="s">
        <v>210</v>
      </c>
      <c r="BP41" t="s">
        <v>137</v>
      </c>
      <c r="BQ41" t="s">
        <v>137</v>
      </c>
      <c r="BR41" t="s">
        <v>137</v>
      </c>
      <c r="BS41" t="s">
        <v>137</v>
      </c>
      <c r="BT41" t="s">
        <v>137</v>
      </c>
      <c r="BU41" t="s">
        <v>136</v>
      </c>
      <c r="BW41" t="s">
        <v>136</v>
      </c>
      <c r="BX41" t="s">
        <v>136</v>
      </c>
      <c r="BY41" t="s">
        <v>137</v>
      </c>
      <c r="BZ41" t="s">
        <v>137</v>
      </c>
      <c r="CA41" t="s">
        <v>211</v>
      </c>
      <c r="CB41">
        <v>2</v>
      </c>
      <c r="CC41">
        <v>6</v>
      </c>
      <c r="CD41">
        <v>3</v>
      </c>
      <c r="CH41">
        <v>1</v>
      </c>
      <c r="CI41">
        <v>2</v>
      </c>
      <c r="CJ41">
        <v>3</v>
      </c>
      <c r="CK41">
        <v>0</v>
      </c>
      <c r="CL41" t="s">
        <v>142</v>
      </c>
      <c r="CN41" t="s">
        <v>142</v>
      </c>
      <c r="CP41" t="s">
        <v>142</v>
      </c>
      <c r="CR41" t="s">
        <v>142</v>
      </c>
      <c r="CT41" t="s">
        <v>142</v>
      </c>
      <c r="CV41" t="s">
        <v>142</v>
      </c>
      <c r="CX41" t="s">
        <v>142</v>
      </c>
      <c r="CZ41" t="s">
        <v>142</v>
      </c>
      <c r="DB41" t="s">
        <v>137</v>
      </c>
      <c r="DC41" t="s">
        <v>137</v>
      </c>
      <c r="DD41" t="s">
        <v>137</v>
      </c>
      <c r="DE41" t="s">
        <v>137</v>
      </c>
      <c r="DF41" t="s">
        <v>137</v>
      </c>
      <c r="DG41" t="s">
        <v>137</v>
      </c>
      <c r="DH41" t="s">
        <v>136</v>
      </c>
      <c r="DJ41" t="s">
        <v>137</v>
      </c>
      <c r="DK41" t="s">
        <v>136</v>
      </c>
      <c r="DL41" t="s">
        <v>137</v>
      </c>
      <c r="DM41" t="s">
        <v>137</v>
      </c>
      <c r="DN41" t="s">
        <v>137</v>
      </c>
      <c r="DO41" t="s">
        <v>137</v>
      </c>
      <c r="DQ41" t="s">
        <v>136</v>
      </c>
      <c r="DR41" t="s">
        <v>137</v>
      </c>
      <c r="DS41" t="s">
        <v>136</v>
      </c>
      <c r="DT41" t="s">
        <v>136</v>
      </c>
      <c r="DU41" t="s">
        <v>136</v>
      </c>
      <c r="DV41" t="s">
        <v>137</v>
      </c>
      <c r="DW41" t="s">
        <v>137</v>
      </c>
      <c r="DX41" t="s">
        <v>137</v>
      </c>
      <c r="DY41" t="s">
        <v>137</v>
      </c>
      <c r="DZ41" t="s">
        <v>137</v>
      </c>
      <c r="EA41" t="s">
        <v>137</v>
      </c>
      <c r="EC41" t="s">
        <v>136</v>
      </c>
      <c r="ED41" t="s">
        <v>137</v>
      </c>
      <c r="EE41" t="s">
        <v>136</v>
      </c>
      <c r="EF41" t="s">
        <v>137</v>
      </c>
      <c r="EG41" t="s">
        <v>137</v>
      </c>
      <c r="EH41" t="s">
        <v>136</v>
      </c>
      <c r="EI41" t="s">
        <v>137</v>
      </c>
      <c r="EJ41" t="s">
        <v>137</v>
      </c>
      <c r="EK41" t="s">
        <v>137</v>
      </c>
      <c r="EM41">
        <v>0</v>
      </c>
      <c r="EN41">
        <v>0</v>
      </c>
      <c r="EO41">
        <v>0</v>
      </c>
      <c r="EP41" t="s">
        <v>137</v>
      </c>
      <c r="EQ41" t="s">
        <v>137</v>
      </c>
      <c r="ER41" t="s">
        <v>137</v>
      </c>
      <c r="ES41" t="s">
        <v>137</v>
      </c>
      <c r="ET41" t="s">
        <v>137</v>
      </c>
      <c r="EU41" t="s">
        <v>137</v>
      </c>
      <c r="EV41" t="s">
        <v>136</v>
      </c>
      <c r="EW41">
        <v>3</v>
      </c>
      <c r="EX41">
        <v>2</v>
      </c>
      <c r="EY41">
        <v>0</v>
      </c>
      <c r="EZ41">
        <v>0</v>
      </c>
    </row>
    <row r="42" spans="1:156">
      <c r="A42">
        <v>84</v>
      </c>
      <c r="B42">
        <v>5</v>
      </c>
      <c r="C42">
        <v>799077647</v>
      </c>
      <c r="D42" t="s">
        <v>137</v>
      </c>
      <c r="E42" t="s">
        <v>137</v>
      </c>
      <c r="F42" t="s">
        <v>137</v>
      </c>
      <c r="G42" t="s">
        <v>136</v>
      </c>
      <c r="H42" t="s">
        <v>137</v>
      </c>
      <c r="I42" t="s">
        <v>137</v>
      </c>
      <c r="J42" t="s">
        <v>137</v>
      </c>
      <c r="L42" t="s">
        <v>138</v>
      </c>
      <c r="M42" t="s">
        <v>138</v>
      </c>
      <c r="N42" t="s">
        <v>138</v>
      </c>
      <c r="O42" t="s">
        <v>139</v>
      </c>
      <c r="P42" t="s">
        <v>138</v>
      </c>
      <c r="Q42" t="s">
        <v>138</v>
      </c>
      <c r="R42" t="s">
        <v>138</v>
      </c>
      <c r="S42" t="s">
        <v>138</v>
      </c>
      <c r="T42" t="s">
        <v>139</v>
      </c>
      <c r="U42" t="s">
        <v>137</v>
      </c>
      <c r="V42" t="s">
        <v>142</v>
      </c>
      <c r="X42" t="s">
        <v>142</v>
      </c>
      <c r="Z42" t="s">
        <v>142</v>
      </c>
      <c r="AB42" t="s">
        <v>142</v>
      </c>
      <c r="AD42" t="s">
        <v>142</v>
      </c>
      <c r="AF42" t="s">
        <v>142</v>
      </c>
      <c r="AI42" t="s">
        <v>137</v>
      </c>
      <c r="AJ42" t="s">
        <v>137</v>
      </c>
      <c r="AK42" t="s">
        <v>136</v>
      </c>
      <c r="AL42" t="s">
        <v>136</v>
      </c>
      <c r="AM42" t="s">
        <v>137</v>
      </c>
      <c r="AN42" t="s">
        <v>136</v>
      </c>
      <c r="AO42" t="s">
        <v>137</v>
      </c>
      <c r="AZ42">
        <v>5</v>
      </c>
      <c r="BA42" t="s">
        <v>136</v>
      </c>
      <c r="BB42" t="s">
        <v>136</v>
      </c>
      <c r="BC42" t="s">
        <v>137</v>
      </c>
      <c r="BD42" t="s">
        <v>137</v>
      </c>
      <c r="BE42" t="s">
        <v>137</v>
      </c>
      <c r="BF42" t="s">
        <v>137</v>
      </c>
      <c r="BG42" t="s">
        <v>137</v>
      </c>
      <c r="BH42" t="s">
        <v>136</v>
      </c>
      <c r="BJ42" t="s">
        <v>137</v>
      </c>
      <c r="BK42" t="s">
        <v>136</v>
      </c>
      <c r="BL42" t="s">
        <v>136</v>
      </c>
      <c r="BM42" t="s">
        <v>137</v>
      </c>
      <c r="BN42" t="s">
        <v>137</v>
      </c>
      <c r="BP42" t="s">
        <v>136</v>
      </c>
      <c r="BQ42" t="s">
        <v>136</v>
      </c>
      <c r="BR42" t="s">
        <v>137</v>
      </c>
      <c r="BS42" t="s">
        <v>137</v>
      </c>
      <c r="BT42" t="s">
        <v>137</v>
      </c>
      <c r="BU42" t="s">
        <v>137</v>
      </c>
      <c r="BW42" t="s">
        <v>136</v>
      </c>
      <c r="BX42" t="s">
        <v>136</v>
      </c>
      <c r="BY42" t="s">
        <v>136</v>
      </c>
      <c r="BZ42" t="s">
        <v>137</v>
      </c>
      <c r="CB42">
        <v>2</v>
      </c>
      <c r="CC42">
        <v>5</v>
      </c>
      <c r="CD42">
        <v>1</v>
      </c>
      <c r="CE42">
        <v>3</v>
      </c>
      <c r="CH42">
        <v>1</v>
      </c>
      <c r="CI42">
        <v>2</v>
      </c>
      <c r="CJ42">
        <v>3</v>
      </c>
      <c r="CK42">
        <v>0</v>
      </c>
      <c r="CL42" t="s">
        <v>142</v>
      </c>
      <c r="CN42" t="s">
        <v>142</v>
      </c>
      <c r="CP42" t="s">
        <v>142</v>
      </c>
      <c r="CR42" t="s">
        <v>142</v>
      </c>
      <c r="CT42" t="s">
        <v>142</v>
      </c>
      <c r="CV42" t="s">
        <v>142</v>
      </c>
      <c r="CX42" t="s">
        <v>142</v>
      </c>
      <c r="CZ42" t="s">
        <v>142</v>
      </c>
      <c r="DB42" t="s">
        <v>136</v>
      </c>
      <c r="DC42" t="s">
        <v>137</v>
      </c>
      <c r="DD42" t="s">
        <v>137</v>
      </c>
      <c r="DE42" t="s">
        <v>137</v>
      </c>
      <c r="DF42" t="s">
        <v>136</v>
      </c>
      <c r="DG42" t="s">
        <v>137</v>
      </c>
      <c r="DH42" t="s">
        <v>137</v>
      </c>
      <c r="DJ42" t="s">
        <v>137</v>
      </c>
      <c r="DK42" t="s">
        <v>137</v>
      </c>
      <c r="DL42" t="s">
        <v>137</v>
      </c>
      <c r="DM42" t="s">
        <v>137</v>
      </c>
      <c r="DN42" t="s">
        <v>137</v>
      </c>
      <c r="DO42" t="s">
        <v>137</v>
      </c>
      <c r="DP42" t="s">
        <v>212</v>
      </c>
      <c r="DQ42" t="s">
        <v>136</v>
      </c>
      <c r="DR42" t="s">
        <v>136</v>
      </c>
      <c r="DS42" t="s">
        <v>136</v>
      </c>
      <c r="DT42" t="s">
        <v>136</v>
      </c>
      <c r="DU42" t="s">
        <v>136</v>
      </c>
      <c r="DV42" t="s">
        <v>136</v>
      </c>
      <c r="DW42" t="s">
        <v>137</v>
      </c>
      <c r="DX42" t="s">
        <v>137</v>
      </c>
      <c r="DY42" t="s">
        <v>137</v>
      </c>
      <c r="DZ42" t="s">
        <v>137</v>
      </c>
      <c r="EA42" t="s">
        <v>137</v>
      </c>
      <c r="EC42" t="s">
        <v>136</v>
      </c>
      <c r="ED42" t="s">
        <v>137</v>
      </c>
      <c r="EE42" t="s">
        <v>136</v>
      </c>
      <c r="EF42" t="s">
        <v>137</v>
      </c>
      <c r="EG42" t="s">
        <v>137</v>
      </c>
      <c r="EH42" t="s">
        <v>137</v>
      </c>
      <c r="EI42" t="s">
        <v>137</v>
      </c>
      <c r="EJ42" t="s">
        <v>137</v>
      </c>
      <c r="EK42" t="s">
        <v>137</v>
      </c>
      <c r="EM42">
        <v>2</v>
      </c>
      <c r="EN42">
        <v>3</v>
      </c>
      <c r="EO42">
        <v>5</v>
      </c>
      <c r="EP42" t="s">
        <v>137</v>
      </c>
      <c r="EQ42" t="s">
        <v>136</v>
      </c>
      <c r="ER42" t="s">
        <v>137</v>
      </c>
      <c r="ES42" t="s">
        <v>137</v>
      </c>
      <c r="ET42" t="s">
        <v>137</v>
      </c>
      <c r="EU42" t="s">
        <v>137</v>
      </c>
      <c r="EV42" t="s">
        <v>137</v>
      </c>
      <c r="EW42">
        <v>4</v>
      </c>
      <c r="EX42">
        <v>3</v>
      </c>
      <c r="EY42">
        <v>1</v>
      </c>
      <c r="EZ42" t="s">
        <v>169</v>
      </c>
    </row>
    <row r="43" spans="1:156">
      <c r="A43">
        <v>85</v>
      </c>
      <c r="B43">
        <v>5</v>
      </c>
      <c r="C43">
        <v>2008170093</v>
      </c>
      <c r="D43" t="s">
        <v>136</v>
      </c>
      <c r="E43" t="s">
        <v>137</v>
      </c>
      <c r="F43" t="s">
        <v>137</v>
      </c>
      <c r="G43" t="s">
        <v>137</v>
      </c>
      <c r="H43" t="s">
        <v>137</v>
      </c>
      <c r="I43" t="s">
        <v>137</v>
      </c>
      <c r="J43" t="s">
        <v>137</v>
      </c>
      <c r="L43" t="s">
        <v>139</v>
      </c>
      <c r="M43" t="s">
        <v>138</v>
      </c>
      <c r="N43" t="s">
        <v>138</v>
      </c>
      <c r="O43" t="s">
        <v>138</v>
      </c>
      <c r="P43" t="s">
        <v>139</v>
      </c>
      <c r="Q43" t="s">
        <v>138</v>
      </c>
      <c r="R43" t="s">
        <v>138</v>
      </c>
      <c r="S43" t="s">
        <v>139</v>
      </c>
      <c r="T43" t="s">
        <v>138</v>
      </c>
      <c r="U43" t="s">
        <v>137</v>
      </c>
      <c r="V43" t="s">
        <v>142</v>
      </c>
      <c r="X43" t="s">
        <v>142</v>
      </c>
      <c r="Z43" t="s">
        <v>142</v>
      </c>
      <c r="AB43" t="s">
        <v>142</v>
      </c>
      <c r="AD43" t="s">
        <v>142</v>
      </c>
      <c r="AF43" t="s">
        <v>142</v>
      </c>
      <c r="AI43" t="s">
        <v>137</v>
      </c>
      <c r="AJ43" t="s">
        <v>137</v>
      </c>
      <c r="AK43" t="s">
        <v>136</v>
      </c>
      <c r="AL43" t="s">
        <v>136</v>
      </c>
      <c r="AM43" t="s">
        <v>136</v>
      </c>
      <c r="AN43" t="s">
        <v>136</v>
      </c>
      <c r="AO43" t="s">
        <v>137</v>
      </c>
      <c r="AQ43">
        <v>3</v>
      </c>
      <c r="AR43">
        <v>7</v>
      </c>
      <c r="AS43">
        <v>1</v>
      </c>
      <c r="AT43">
        <v>6</v>
      </c>
      <c r="AZ43">
        <v>5</v>
      </c>
      <c r="BA43" t="s">
        <v>136</v>
      </c>
      <c r="BB43" t="s">
        <v>136</v>
      </c>
      <c r="BC43" t="s">
        <v>137</v>
      </c>
      <c r="BD43" t="s">
        <v>137</v>
      </c>
      <c r="BE43" t="s">
        <v>137</v>
      </c>
      <c r="BF43" t="s">
        <v>136</v>
      </c>
      <c r="BG43" t="s">
        <v>136</v>
      </c>
      <c r="BH43" t="s">
        <v>137</v>
      </c>
      <c r="BJ43" t="s">
        <v>136</v>
      </c>
      <c r="BK43" t="s">
        <v>136</v>
      </c>
      <c r="BL43" t="s">
        <v>137</v>
      </c>
      <c r="BM43" t="s">
        <v>136</v>
      </c>
      <c r="BN43" t="s">
        <v>137</v>
      </c>
      <c r="BP43" t="s">
        <v>137</v>
      </c>
      <c r="BQ43" t="s">
        <v>136</v>
      </c>
      <c r="BR43" t="s">
        <v>136</v>
      </c>
      <c r="BS43" t="s">
        <v>137</v>
      </c>
      <c r="BT43" t="s">
        <v>137</v>
      </c>
      <c r="BU43" t="s">
        <v>137</v>
      </c>
      <c r="BW43" t="s">
        <v>137</v>
      </c>
      <c r="BX43" t="s">
        <v>136</v>
      </c>
      <c r="BY43" t="s">
        <v>136</v>
      </c>
      <c r="BZ43" t="s">
        <v>137</v>
      </c>
      <c r="CB43">
        <v>3</v>
      </c>
      <c r="CC43">
        <v>5</v>
      </c>
      <c r="CD43">
        <v>2</v>
      </c>
      <c r="CE43">
        <v>1</v>
      </c>
      <c r="CF43">
        <v>6</v>
      </c>
      <c r="CH43">
        <v>2</v>
      </c>
      <c r="CJ43">
        <v>2</v>
      </c>
      <c r="CK43">
        <v>4</v>
      </c>
      <c r="CL43" t="s">
        <v>137</v>
      </c>
      <c r="CN43" t="s">
        <v>136</v>
      </c>
      <c r="CP43" t="s">
        <v>136</v>
      </c>
      <c r="CR43" t="s">
        <v>136</v>
      </c>
      <c r="CT43" t="s">
        <v>136</v>
      </c>
      <c r="CV43" t="s">
        <v>137</v>
      </c>
      <c r="CX43" t="s">
        <v>137</v>
      </c>
      <c r="CZ43" t="s">
        <v>137</v>
      </c>
      <c r="DB43" t="s">
        <v>136</v>
      </c>
      <c r="DC43" t="s">
        <v>137</v>
      </c>
      <c r="DD43" t="s">
        <v>137</v>
      </c>
      <c r="DE43" t="s">
        <v>137</v>
      </c>
      <c r="DF43" t="s">
        <v>136</v>
      </c>
      <c r="DG43" t="s">
        <v>136</v>
      </c>
      <c r="DH43" t="s">
        <v>137</v>
      </c>
      <c r="DJ43" t="s">
        <v>137</v>
      </c>
      <c r="DK43" t="s">
        <v>136</v>
      </c>
      <c r="DL43" t="s">
        <v>137</v>
      </c>
      <c r="DM43" t="s">
        <v>136</v>
      </c>
      <c r="DN43" t="s">
        <v>137</v>
      </c>
      <c r="DO43" t="s">
        <v>137</v>
      </c>
      <c r="DQ43" t="s">
        <v>136</v>
      </c>
      <c r="DR43" t="s">
        <v>136</v>
      </c>
      <c r="DS43" t="s">
        <v>136</v>
      </c>
      <c r="DT43" t="s">
        <v>136</v>
      </c>
      <c r="DU43" t="s">
        <v>136</v>
      </c>
      <c r="DV43" t="s">
        <v>136</v>
      </c>
      <c r="DW43" t="s">
        <v>136</v>
      </c>
      <c r="DX43" t="s">
        <v>136</v>
      </c>
      <c r="DY43" t="s">
        <v>136</v>
      </c>
      <c r="DZ43" t="s">
        <v>136</v>
      </c>
      <c r="EA43" t="s">
        <v>137</v>
      </c>
      <c r="EC43" t="s">
        <v>136</v>
      </c>
      <c r="ED43" t="s">
        <v>136</v>
      </c>
      <c r="EE43" t="s">
        <v>136</v>
      </c>
      <c r="EF43" t="s">
        <v>137</v>
      </c>
      <c r="EG43" t="s">
        <v>137</v>
      </c>
      <c r="EH43" t="s">
        <v>137</v>
      </c>
      <c r="EI43" t="s">
        <v>137</v>
      </c>
      <c r="EJ43" t="s">
        <v>137</v>
      </c>
      <c r="EK43" t="s">
        <v>137</v>
      </c>
      <c r="EM43">
        <v>1</v>
      </c>
      <c r="EN43">
        <v>2</v>
      </c>
      <c r="EO43">
        <v>2</v>
      </c>
      <c r="EP43" t="s">
        <v>137</v>
      </c>
      <c r="EQ43" t="s">
        <v>137</v>
      </c>
      <c r="ER43" t="s">
        <v>137</v>
      </c>
      <c r="ES43" t="s">
        <v>137</v>
      </c>
      <c r="ET43" t="s">
        <v>137</v>
      </c>
      <c r="EU43" t="s">
        <v>136</v>
      </c>
      <c r="EV43" t="s">
        <v>137</v>
      </c>
      <c r="EW43">
        <v>4</v>
      </c>
      <c r="EX43">
        <v>3</v>
      </c>
      <c r="EY43">
        <v>3</v>
      </c>
      <c r="EZ43">
        <v>0</v>
      </c>
    </row>
    <row r="44" spans="1:156">
      <c r="A44">
        <v>86</v>
      </c>
      <c r="B44">
        <v>5</v>
      </c>
      <c r="C44">
        <v>872666461</v>
      </c>
      <c r="D44" t="s">
        <v>136</v>
      </c>
      <c r="E44" t="s">
        <v>137</v>
      </c>
      <c r="F44" t="s">
        <v>137</v>
      </c>
      <c r="G44" t="s">
        <v>137</v>
      </c>
      <c r="H44" t="s">
        <v>137</v>
      </c>
      <c r="I44" t="s">
        <v>137</v>
      </c>
      <c r="J44" t="s">
        <v>137</v>
      </c>
      <c r="L44" t="s">
        <v>141</v>
      </c>
      <c r="M44" t="s">
        <v>141</v>
      </c>
      <c r="N44" t="s">
        <v>148</v>
      </c>
      <c r="O44" t="s">
        <v>148</v>
      </c>
      <c r="P44" t="s">
        <v>148</v>
      </c>
      <c r="Q44" t="s">
        <v>148</v>
      </c>
      <c r="R44" t="s">
        <v>141</v>
      </c>
      <c r="S44" t="s">
        <v>148</v>
      </c>
      <c r="T44" t="s">
        <v>148</v>
      </c>
      <c r="U44" t="s">
        <v>137</v>
      </c>
      <c r="V44" t="s">
        <v>142</v>
      </c>
      <c r="X44" t="s">
        <v>142</v>
      </c>
      <c r="Z44" t="s">
        <v>142</v>
      </c>
      <c r="AB44" t="s">
        <v>142</v>
      </c>
      <c r="AD44" t="s">
        <v>142</v>
      </c>
      <c r="AF44" t="s">
        <v>142</v>
      </c>
      <c r="AI44" t="s">
        <v>137</v>
      </c>
      <c r="AJ44" t="s">
        <v>137</v>
      </c>
      <c r="AK44" t="s">
        <v>137</v>
      </c>
      <c r="AL44" t="s">
        <v>137</v>
      </c>
      <c r="AM44" t="s">
        <v>137</v>
      </c>
      <c r="AN44" t="s">
        <v>137</v>
      </c>
      <c r="AO44" t="s">
        <v>137</v>
      </c>
      <c r="AQ44">
        <v>1</v>
      </c>
      <c r="AR44">
        <v>2</v>
      </c>
      <c r="AS44">
        <v>5</v>
      </c>
      <c r="AT44">
        <v>4</v>
      </c>
      <c r="AU44">
        <v>3</v>
      </c>
      <c r="AV44">
        <v>7</v>
      </c>
      <c r="AW44">
        <v>6</v>
      </c>
      <c r="AZ44">
        <v>1</v>
      </c>
      <c r="BA44" t="s">
        <v>136</v>
      </c>
      <c r="BB44" t="s">
        <v>137</v>
      </c>
      <c r="BC44" t="s">
        <v>137</v>
      </c>
      <c r="BD44" t="s">
        <v>137</v>
      </c>
      <c r="BE44" t="s">
        <v>137</v>
      </c>
      <c r="BF44" t="s">
        <v>136</v>
      </c>
      <c r="BG44" t="s">
        <v>137</v>
      </c>
      <c r="BH44" t="s">
        <v>137</v>
      </c>
      <c r="BJ44" t="s">
        <v>136</v>
      </c>
      <c r="BK44" t="s">
        <v>137</v>
      </c>
      <c r="BL44" t="s">
        <v>137</v>
      </c>
      <c r="BM44" t="s">
        <v>137</v>
      </c>
      <c r="BN44" t="s">
        <v>137</v>
      </c>
      <c r="BP44" t="s">
        <v>137</v>
      </c>
      <c r="BQ44" t="s">
        <v>137</v>
      </c>
      <c r="BR44" t="s">
        <v>137</v>
      </c>
      <c r="BS44" t="s">
        <v>137</v>
      </c>
      <c r="BT44" t="s">
        <v>136</v>
      </c>
      <c r="BU44" t="s">
        <v>137</v>
      </c>
      <c r="BW44" t="s">
        <v>137</v>
      </c>
      <c r="BX44" t="s">
        <v>136</v>
      </c>
      <c r="BY44" t="s">
        <v>137</v>
      </c>
      <c r="BZ44" t="s">
        <v>136</v>
      </c>
      <c r="CH44">
        <v>1</v>
      </c>
      <c r="CI44">
        <v>1</v>
      </c>
      <c r="CJ44">
        <v>0</v>
      </c>
      <c r="CK44">
        <v>0</v>
      </c>
      <c r="CL44" t="s">
        <v>137</v>
      </c>
      <c r="CN44" t="s">
        <v>137</v>
      </c>
      <c r="CP44" t="s">
        <v>137</v>
      </c>
      <c r="CR44" t="s">
        <v>137</v>
      </c>
      <c r="CT44" t="s">
        <v>137</v>
      </c>
      <c r="CV44" t="s">
        <v>137</v>
      </c>
      <c r="CX44" t="s">
        <v>137</v>
      </c>
      <c r="CZ44" t="s">
        <v>137</v>
      </c>
      <c r="DB44" t="s">
        <v>137</v>
      </c>
      <c r="DC44" t="s">
        <v>137</v>
      </c>
      <c r="DD44" t="s">
        <v>137</v>
      </c>
      <c r="DE44" t="s">
        <v>137</v>
      </c>
      <c r="DF44" t="s">
        <v>137</v>
      </c>
      <c r="DG44" t="s">
        <v>137</v>
      </c>
      <c r="DH44" t="s">
        <v>137</v>
      </c>
      <c r="DJ44" t="s">
        <v>137</v>
      </c>
      <c r="DK44" t="s">
        <v>137</v>
      </c>
      <c r="DL44" t="s">
        <v>137</v>
      </c>
      <c r="DM44" t="s">
        <v>137</v>
      </c>
      <c r="DN44" t="s">
        <v>137</v>
      </c>
      <c r="DO44" t="s">
        <v>137</v>
      </c>
      <c r="DQ44" t="s">
        <v>137</v>
      </c>
      <c r="DR44" t="s">
        <v>137</v>
      </c>
      <c r="DS44" t="s">
        <v>137</v>
      </c>
      <c r="DT44" t="s">
        <v>137</v>
      </c>
      <c r="DU44" t="s">
        <v>137</v>
      </c>
      <c r="DV44" t="s">
        <v>137</v>
      </c>
      <c r="DW44" t="s">
        <v>137</v>
      </c>
      <c r="DX44" t="s">
        <v>137</v>
      </c>
      <c r="DY44" t="s">
        <v>137</v>
      </c>
      <c r="DZ44" t="s">
        <v>137</v>
      </c>
      <c r="EA44" t="s">
        <v>137</v>
      </c>
      <c r="EC44" t="s">
        <v>137</v>
      </c>
      <c r="ED44" t="s">
        <v>137</v>
      </c>
      <c r="EE44" t="s">
        <v>137</v>
      </c>
      <c r="EF44" t="s">
        <v>137</v>
      </c>
      <c r="EG44" t="s">
        <v>137</v>
      </c>
      <c r="EH44" t="s">
        <v>137</v>
      </c>
      <c r="EI44" t="s">
        <v>137</v>
      </c>
      <c r="EJ44" t="s">
        <v>137</v>
      </c>
      <c r="EK44" t="s">
        <v>137</v>
      </c>
      <c r="EM44">
        <v>0</v>
      </c>
      <c r="EN44">
        <v>0</v>
      </c>
      <c r="EO44">
        <v>0</v>
      </c>
      <c r="EP44" t="s">
        <v>137</v>
      </c>
      <c r="EQ44" t="s">
        <v>137</v>
      </c>
      <c r="ER44" t="s">
        <v>137</v>
      </c>
      <c r="ES44" t="s">
        <v>137</v>
      </c>
      <c r="ET44" t="s">
        <v>137</v>
      </c>
      <c r="EU44" t="s">
        <v>137</v>
      </c>
      <c r="EV44" t="s">
        <v>137</v>
      </c>
      <c r="EW44">
        <v>1</v>
      </c>
      <c r="EY44">
        <v>1</v>
      </c>
      <c r="EZ44" t="s">
        <v>188</v>
      </c>
    </row>
    <row r="45" spans="1:156">
      <c r="A45">
        <v>87</v>
      </c>
      <c r="B45">
        <v>5</v>
      </c>
      <c r="C45">
        <v>119459370</v>
      </c>
      <c r="D45" t="s">
        <v>137</v>
      </c>
      <c r="E45" t="s">
        <v>137</v>
      </c>
      <c r="F45" t="s">
        <v>136</v>
      </c>
      <c r="G45" t="s">
        <v>137</v>
      </c>
      <c r="H45" t="s">
        <v>136</v>
      </c>
      <c r="I45" t="s">
        <v>136</v>
      </c>
      <c r="J45" t="s">
        <v>137</v>
      </c>
      <c r="L45" t="s">
        <v>138</v>
      </c>
      <c r="M45" t="s">
        <v>139</v>
      </c>
      <c r="N45" t="s">
        <v>138</v>
      </c>
      <c r="O45" t="s">
        <v>138</v>
      </c>
      <c r="P45" t="s">
        <v>138</v>
      </c>
      <c r="Q45" t="s">
        <v>138</v>
      </c>
      <c r="R45" t="s">
        <v>138</v>
      </c>
      <c r="S45" t="s">
        <v>138</v>
      </c>
      <c r="T45" t="s">
        <v>140</v>
      </c>
      <c r="V45" t="s">
        <v>142</v>
      </c>
      <c r="X45" t="s">
        <v>142</v>
      </c>
      <c r="Z45" t="s">
        <v>142</v>
      </c>
      <c r="AB45" t="s">
        <v>142</v>
      </c>
      <c r="AD45" t="s">
        <v>142</v>
      </c>
      <c r="AF45" t="s">
        <v>142</v>
      </c>
      <c r="AI45" t="s">
        <v>136</v>
      </c>
      <c r="AJ45" t="s">
        <v>136</v>
      </c>
      <c r="AK45" t="s">
        <v>136</v>
      </c>
      <c r="AL45" t="s">
        <v>136</v>
      </c>
      <c r="AM45" t="s">
        <v>137</v>
      </c>
      <c r="AN45" t="s">
        <v>136</v>
      </c>
      <c r="AO45" t="s">
        <v>137</v>
      </c>
      <c r="AP45" t="s">
        <v>211</v>
      </c>
      <c r="AQ45">
        <v>3</v>
      </c>
      <c r="AR45">
        <v>1</v>
      </c>
      <c r="AS45">
        <v>2</v>
      </c>
      <c r="AT45">
        <v>7</v>
      </c>
      <c r="AU45">
        <v>5</v>
      </c>
      <c r="AV45">
        <v>6</v>
      </c>
      <c r="AW45">
        <v>4</v>
      </c>
      <c r="AX45">
        <v>8</v>
      </c>
      <c r="AZ45">
        <v>5</v>
      </c>
      <c r="BA45" t="s">
        <v>137</v>
      </c>
      <c r="BB45" t="s">
        <v>137</v>
      </c>
      <c r="BC45" t="s">
        <v>137</v>
      </c>
      <c r="BD45" t="s">
        <v>137</v>
      </c>
      <c r="BE45" t="s">
        <v>136</v>
      </c>
      <c r="BF45" t="s">
        <v>136</v>
      </c>
      <c r="BG45" t="s">
        <v>137</v>
      </c>
      <c r="BH45" t="s">
        <v>136</v>
      </c>
      <c r="BJ45" t="s">
        <v>136</v>
      </c>
      <c r="BK45" t="s">
        <v>136</v>
      </c>
      <c r="BL45" t="s">
        <v>136</v>
      </c>
      <c r="BM45" t="s">
        <v>136</v>
      </c>
      <c r="BN45" t="s">
        <v>137</v>
      </c>
      <c r="BP45" t="s">
        <v>137</v>
      </c>
      <c r="BQ45" t="s">
        <v>136</v>
      </c>
      <c r="BR45" t="s">
        <v>136</v>
      </c>
      <c r="BS45" t="s">
        <v>137</v>
      </c>
      <c r="BT45" t="s">
        <v>136</v>
      </c>
      <c r="BU45" t="s">
        <v>137</v>
      </c>
      <c r="BW45" t="s">
        <v>137</v>
      </c>
      <c r="BX45" t="s">
        <v>136</v>
      </c>
      <c r="BY45" t="s">
        <v>136</v>
      </c>
      <c r="BZ45" t="s">
        <v>136</v>
      </c>
      <c r="CB45">
        <v>3</v>
      </c>
      <c r="CC45">
        <v>4</v>
      </c>
      <c r="CD45">
        <v>5</v>
      </c>
      <c r="CE45">
        <v>1</v>
      </c>
      <c r="CH45">
        <v>1</v>
      </c>
      <c r="CI45">
        <v>1</v>
      </c>
      <c r="CJ45">
        <v>2</v>
      </c>
      <c r="CK45">
        <v>2</v>
      </c>
      <c r="CL45" t="s">
        <v>136</v>
      </c>
      <c r="CM45" t="s">
        <v>213</v>
      </c>
      <c r="CN45" t="s">
        <v>137</v>
      </c>
      <c r="CP45" t="s">
        <v>136</v>
      </c>
      <c r="CR45" t="s">
        <v>137</v>
      </c>
      <c r="CT45" t="s">
        <v>137</v>
      </c>
      <c r="CV45" t="s">
        <v>137</v>
      </c>
      <c r="CX45" t="s">
        <v>137</v>
      </c>
      <c r="CZ45" t="s">
        <v>137</v>
      </c>
      <c r="DB45" t="s">
        <v>136</v>
      </c>
      <c r="DC45" t="s">
        <v>137</v>
      </c>
      <c r="DD45" t="s">
        <v>137</v>
      </c>
      <c r="DE45" t="s">
        <v>137</v>
      </c>
      <c r="DF45" t="s">
        <v>137</v>
      </c>
      <c r="DG45" t="s">
        <v>137</v>
      </c>
      <c r="DH45" t="s">
        <v>137</v>
      </c>
      <c r="DJ45" t="s">
        <v>137</v>
      </c>
      <c r="DK45" t="s">
        <v>137</v>
      </c>
      <c r="DL45" t="s">
        <v>137</v>
      </c>
      <c r="DM45" t="s">
        <v>137</v>
      </c>
      <c r="DN45" t="s">
        <v>137</v>
      </c>
      <c r="DO45" t="s">
        <v>137</v>
      </c>
      <c r="DQ45" t="s">
        <v>137</v>
      </c>
      <c r="DR45" t="s">
        <v>136</v>
      </c>
      <c r="DS45" t="s">
        <v>136</v>
      </c>
      <c r="DT45" t="s">
        <v>136</v>
      </c>
      <c r="DU45" t="s">
        <v>136</v>
      </c>
      <c r="DV45" t="s">
        <v>137</v>
      </c>
      <c r="DW45" t="s">
        <v>137</v>
      </c>
      <c r="DX45" t="s">
        <v>137</v>
      </c>
      <c r="DY45" t="s">
        <v>136</v>
      </c>
      <c r="DZ45" t="s">
        <v>137</v>
      </c>
      <c r="EA45" t="s">
        <v>137</v>
      </c>
      <c r="EC45" t="s">
        <v>136</v>
      </c>
      <c r="ED45" t="s">
        <v>136</v>
      </c>
      <c r="EE45" t="s">
        <v>137</v>
      </c>
      <c r="EF45" t="s">
        <v>137</v>
      </c>
      <c r="EG45" t="s">
        <v>136</v>
      </c>
      <c r="EH45" t="s">
        <v>136</v>
      </c>
      <c r="EI45" t="s">
        <v>137</v>
      </c>
      <c r="EJ45" t="s">
        <v>136</v>
      </c>
      <c r="EK45" t="s">
        <v>137</v>
      </c>
      <c r="EM45">
        <v>4</v>
      </c>
      <c r="EN45">
        <v>0</v>
      </c>
      <c r="EO45">
        <v>0</v>
      </c>
      <c r="EP45" t="s">
        <v>136</v>
      </c>
      <c r="EQ45" t="s">
        <v>137</v>
      </c>
      <c r="ER45" t="s">
        <v>137</v>
      </c>
      <c r="ES45" t="s">
        <v>137</v>
      </c>
      <c r="ET45" t="s">
        <v>137</v>
      </c>
      <c r="EU45" t="s">
        <v>137</v>
      </c>
      <c r="EV45" t="s">
        <v>137</v>
      </c>
      <c r="EW45">
        <v>4</v>
      </c>
      <c r="EX45">
        <v>2</v>
      </c>
      <c r="EY45">
        <v>1</v>
      </c>
      <c r="EZ45" t="s">
        <v>172</v>
      </c>
    </row>
    <row r="46" spans="1:156">
      <c r="A46">
        <v>89</v>
      </c>
      <c r="B46">
        <v>5</v>
      </c>
      <c r="C46">
        <v>1958151246</v>
      </c>
      <c r="D46" t="s">
        <v>137</v>
      </c>
      <c r="E46" t="s">
        <v>137</v>
      </c>
      <c r="F46" t="s">
        <v>136</v>
      </c>
      <c r="G46" t="s">
        <v>137</v>
      </c>
      <c r="H46" t="s">
        <v>137</v>
      </c>
      <c r="I46" t="s">
        <v>137</v>
      </c>
      <c r="J46" t="s">
        <v>137</v>
      </c>
      <c r="L46" t="s">
        <v>138</v>
      </c>
      <c r="M46" t="s">
        <v>138</v>
      </c>
      <c r="N46" t="s">
        <v>141</v>
      </c>
      <c r="O46" t="s">
        <v>140</v>
      </c>
      <c r="P46" t="s">
        <v>140</v>
      </c>
      <c r="Q46" t="s">
        <v>140</v>
      </c>
      <c r="R46" t="s">
        <v>138</v>
      </c>
      <c r="S46" t="s">
        <v>138</v>
      </c>
      <c r="T46" t="s">
        <v>148</v>
      </c>
      <c r="U46" t="s">
        <v>136</v>
      </c>
      <c r="V46" t="s">
        <v>137</v>
      </c>
      <c r="X46" t="s">
        <v>136</v>
      </c>
      <c r="Y46" t="s">
        <v>214</v>
      </c>
      <c r="Z46" t="s">
        <v>137</v>
      </c>
      <c r="AB46" t="s">
        <v>137</v>
      </c>
      <c r="AD46" t="s">
        <v>137</v>
      </c>
      <c r="AF46" t="s">
        <v>137</v>
      </c>
      <c r="AH46" t="s">
        <v>215</v>
      </c>
      <c r="AI46" t="s">
        <v>137</v>
      </c>
      <c r="AJ46" t="s">
        <v>137</v>
      </c>
      <c r="AK46" t="s">
        <v>136</v>
      </c>
      <c r="AL46" t="s">
        <v>137</v>
      </c>
      <c r="AM46" t="s">
        <v>137</v>
      </c>
      <c r="AN46" t="s">
        <v>137</v>
      </c>
      <c r="AO46" t="s">
        <v>137</v>
      </c>
      <c r="AQ46">
        <v>1</v>
      </c>
      <c r="AR46">
        <v>3</v>
      </c>
      <c r="AS46">
        <v>7</v>
      </c>
      <c r="AT46">
        <v>5</v>
      </c>
      <c r="AZ46">
        <v>5</v>
      </c>
      <c r="BA46" t="s">
        <v>136</v>
      </c>
      <c r="BB46" t="s">
        <v>137</v>
      </c>
      <c r="BC46" t="s">
        <v>137</v>
      </c>
      <c r="BD46" t="s">
        <v>137</v>
      </c>
      <c r="BE46" t="s">
        <v>136</v>
      </c>
      <c r="BF46" t="s">
        <v>137</v>
      </c>
      <c r="BG46" t="s">
        <v>137</v>
      </c>
      <c r="BH46" t="s">
        <v>137</v>
      </c>
      <c r="BJ46" t="s">
        <v>136</v>
      </c>
      <c r="BK46" t="s">
        <v>136</v>
      </c>
      <c r="BL46" t="s">
        <v>137</v>
      </c>
      <c r="BM46" t="s">
        <v>137</v>
      </c>
      <c r="BN46" t="s">
        <v>137</v>
      </c>
      <c r="BP46" t="s">
        <v>136</v>
      </c>
      <c r="BQ46" t="s">
        <v>137</v>
      </c>
      <c r="BR46" t="s">
        <v>137</v>
      </c>
      <c r="BS46" t="s">
        <v>136</v>
      </c>
      <c r="BT46" t="s">
        <v>136</v>
      </c>
      <c r="BU46" t="s">
        <v>137</v>
      </c>
      <c r="BW46" t="s">
        <v>136</v>
      </c>
      <c r="BX46" t="s">
        <v>137</v>
      </c>
      <c r="BY46" t="s">
        <v>136</v>
      </c>
      <c r="BZ46" t="s">
        <v>136</v>
      </c>
      <c r="CB46">
        <v>7</v>
      </c>
      <c r="CC46">
        <v>1</v>
      </c>
      <c r="CD46">
        <v>3</v>
      </c>
      <c r="CH46">
        <v>1</v>
      </c>
      <c r="CI46">
        <v>1</v>
      </c>
      <c r="CJ46">
        <v>3</v>
      </c>
      <c r="CK46">
        <v>0</v>
      </c>
      <c r="CL46" t="s">
        <v>142</v>
      </c>
      <c r="CN46" t="s">
        <v>142</v>
      </c>
      <c r="CP46" t="s">
        <v>142</v>
      </c>
      <c r="CR46" t="s">
        <v>142</v>
      </c>
      <c r="CT46" t="s">
        <v>142</v>
      </c>
      <c r="CV46" t="s">
        <v>142</v>
      </c>
      <c r="CX46" t="s">
        <v>142</v>
      </c>
      <c r="CZ46" t="s">
        <v>142</v>
      </c>
      <c r="DB46" t="s">
        <v>137</v>
      </c>
      <c r="DC46" t="s">
        <v>137</v>
      </c>
      <c r="DD46" t="s">
        <v>137</v>
      </c>
      <c r="DE46" t="s">
        <v>137</v>
      </c>
      <c r="DF46" t="s">
        <v>137</v>
      </c>
      <c r="DG46" t="s">
        <v>137</v>
      </c>
      <c r="DH46" t="s">
        <v>137</v>
      </c>
      <c r="DJ46" t="s">
        <v>137</v>
      </c>
      <c r="DK46" t="s">
        <v>137</v>
      </c>
      <c r="DL46" t="s">
        <v>137</v>
      </c>
      <c r="DM46" t="s">
        <v>137</v>
      </c>
      <c r="DN46" t="s">
        <v>137</v>
      </c>
      <c r="DO46" t="s">
        <v>137</v>
      </c>
      <c r="DQ46" t="s">
        <v>137</v>
      </c>
      <c r="DR46" t="s">
        <v>137</v>
      </c>
      <c r="DS46" t="s">
        <v>136</v>
      </c>
      <c r="DT46" t="s">
        <v>136</v>
      </c>
      <c r="DU46" t="s">
        <v>136</v>
      </c>
      <c r="DV46" t="s">
        <v>137</v>
      </c>
      <c r="DW46" t="s">
        <v>137</v>
      </c>
      <c r="DX46" t="s">
        <v>137</v>
      </c>
      <c r="DY46" t="s">
        <v>137</v>
      </c>
      <c r="DZ46" t="s">
        <v>137</v>
      </c>
      <c r="EA46" t="s">
        <v>137</v>
      </c>
      <c r="EC46" t="s">
        <v>137</v>
      </c>
      <c r="ED46" t="s">
        <v>136</v>
      </c>
      <c r="EE46" t="s">
        <v>137</v>
      </c>
      <c r="EF46" t="s">
        <v>137</v>
      </c>
      <c r="EG46" t="s">
        <v>137</v>
      </c>
      <c r="EH46" t="s">
        <v>137</v>
      </c>
      <c r="EI46" t="s">
        <v>137</v>
      </c>
      <c r="EJ46" t="s">
        <v>137</v>
      </c>
      <c r="EK46" t="s">
        <v>137</v>
      </c>
      <c r="EM46">
        <v>4</v>
      </c>
      <c r="EN46">
        <v>4</v>
      </c>
      <c r="EO46">
        <v>3</v>
      </c>
      <c r="EP46" t="s">
        <v>137</v>
      </c>
      <c r="EQ46" t="s">
        <v>137</v>
      </c>
      <c r="ER46" t="s">
        <v>137</v>
      </c>
      <c r="ES46" t="s">
        <v>137</v>
      </c>
      <c r="ET46" t="s">
        <v>137</v>
      </c>
      <c r="EU46" t="s">
        <v>136</v>
      </c>
      <c r="EV46" t="s">
        <v>137</v>
      </c>
      <c r="EX46">
        <v>3</v>
      </c>
      <c r="EY46">
        <v>1</v>
      </c>
      <c r="EZ46" t="s">
        <v>172</v>
      </c>
    </row>
    <row r="47" spans="1:156">
      <c r="A47">
        <v>90</v>
      </c>
      <c r="B47">
        <v>5</v>
      </c>
      <c r="C47">
        <v>357722846</v>
      </c>
      <c r="D47" t="s">
        <v>136</v>
      </c>
      <c r="E47" t="s">
        <v>137</v>
      </c>
      <c r="F47" t="s">
        <v>137</v>
      </c>
      <c r="G47" t="s">
        <v>137</v>
      </c>
      <c r="H47" t="s">
        <v>137</v>
      </c>
      <c r="I47" t="s">
        <v>137</v>
      </c>
      <c r="J47" t="s">
        <v>137</v>
      </c>
      <c r="L47" t="s">
        <v>138</v>
      </c>
      <c r="M47" t="s">
        <v>138</v>
      </c>
      <c r="Q47" t="s">
        <v>138</v>
      </c>
      <c r="S47" t="s">
        <v>139</v>
      </c>
      <c r="T47" t="s">
        <v>138</v>
      </c>
      <c r="V47" t="s">
        <v>142</v>
      </c>
      <c r="X47" t="s">
        <v>142</v>
      </c>
      <c r="Z47" t="s">
        <v>142</v>
      </c>
      <c r="AB47" t="s">
        <v>142</v>
      </c>
      <c r="AD47" t="s">
        <v>142</v>
      </c>
      <c r="AF47" t="s">
        <v>142</v>
      </c>
      <c r="AI47" t="s">
        <v>137</v>
      </c>
      <c r="AJ47" t="s">
        <v>137</v>
      </c>
      <c r="AK47" t="s">
        <v>136</v>
      </c>
      <c r="AL47" t="s">
        <v>137</v>
      </c>
      <c r="AM47" t="s">
        <v>137</v>
      </c>
      <c r="AN47" t="s">
        <v>136</v>
      </c>
      <c r="AO47" t="s">
        <v>137</v>
      </c>
      <c r="AZ47">
        <v>5</v>
      </c>
      <c r="BA47" t="s">
        <v>136</v>
      </c>
      <c r="BB47" t="s">
        <v>136</v>
      </c>
      <c r="BC47" t="s">
        <v>137</v>
      </c>
      <c r="BD47" t="s">
        <v>137</v>
      </c>
      <c r="BE47" t="s">
        <v>137</v>
      </c>
      <c r="BF47" t="s">
        <v>136</v>
      </c>
      <c r="BG47" t="s">
        <v>137</v>
      </c>
      <c r="BH47" t="s">
        <v>137</v>
      </c>
      <c r="BJ47" t="s">
        <v>136</v>
      </c>
      <c r="BK47" t="s">
        <v>137</v>
      </c>
      <c r="BL47" t="s">
        <v>136</v>
      </c>
      <c r="BM47" t="s">
        <v>137</v>
      </c>
      <c r="BN47" t="s">
        <v>137</v>
      </c>
      <c r="BP47" t="s">
        <v>136</v>
      </c>
      <c r="BQ47" t="s">
        <v>137</v>
      </c>
      <c r="BR47" t="s">
        <v>137</v>
      </c>
      <c r="BS47" t="s">
        <v>137</v>
      </c>
      <c r="BT47" t="s">
        <v>137</v>
      </c>
      <c r="BU47" t="s">
        <v>137</v>
      </c>
      <c r="BW47" t="s">
        <v>137</v>
      </c>
      <c r="BX47" t="s">
        <v>136</v>
      </c>
      <c r="BY47" t="s">
        <v>136</v>
      </c>
      <c r="BZ47" t="s">
        <v>137</v>
      </c>
      <c r="CH47">
        <v>2</v>
      </c>
      <c r="CI47">
        <v>3</v>
      </c>
      <c r="CJ47">
        <v>2</v>
      </c>
      <c r="CK47">
        <v>4</v>
      </c>
      <c r="CL47" t="s">
        <v>137</v>
      </c>
      <c r="CN47" t="s">
        <v>136</v>
      </c>
      <c r="CP47" t="s">
        <v>137</v>
      </c>
      <c r="CR47" t="s">
        <v>137</v>
      </c>
      <c r="CT47" t="s">
        <v>137</v>
      </c>
      <c r="CV47" t="s">
        <v>137</v>
      </c>
      <c r="CX47" t="s">
        <v>137</v>
      </c>
      <c r="CZ47" t="s">
        <v>137</v>
      </c>
      <c r="DB47" t="s">
        <v>136</v>
      </c>
      <c r="DC47" t="s">
        <v>137</v>
      </c>
      <c r="DD47" t="s">
        <v>137</v>
      </c>
      <c r="DE47" t="s">
        <v>137</v>
      </c>
      <c r="DF47" t="s">
        <v>137</v>
      </c>
      <c r="DG47" t="s">
        <v>137</v>
      </c>
      <c r="DH47" t="s">
        <v>137</v>
      </c>
      <c r="DJ47" t="s">
        <v>137</v>
      </c>
      <c r="DK47" t="s">
        <v>136</v>
      </c>
      <c r="DL47" t="s">
        <v>137</v>
      </c>
      <c r="DM47" t="s">
        <v>137</v>
      </c>
      <c r="DN47" t="s">
        <v>137</v>
      </c>
      <c r="DO47" t="s">
        <v>137</v>
      </c>
      <c r="DQ47" t="s">
        <v>136</v>
      </c>
      <c r="DR47" t="s">
        <v>137</v>
      </c>
      <c r="DS47" t="s">
        <v>137</v>
      </c>
      <c r="DT47" t="s">
        <v>137</v>
      </c>
      <c r="DU47" t="s">
        <v>137</v>
      </c>
      <c r="DV47" t="s">
        <v>137</v>
      </c>
      <c r="DW47" t="s">
        <v>137</v>
      </c>
      <c r="DX47" t="s">
        <v>137</v>
      </c>
      <c r="DY47" t="s">
        <v>137</v>
      </c>
      <c r="DZ47" t="s">
        <v>137</v>
      </c>
      <c r="EA47" t="s">
        <v>137</v>
      </c>
      <c r="EC47" t="s">
        <v>136</v>
      </c>
      <c r="ED47" t="s">
        <v>137</v>
      </c>
      <c r="EE47" t="s">
        <v>136</v>
      </c>
      <c r="EF47" t="s">
        <v>137</v>
      </c>
      <c r="EG47" t="s">
        <v>137</v>
      </c>
      <c r="EH47" t="s">
        <v>137</v>
      </c>
      <c r="EI47" t="s">
        <v>137</v>
      </c>
      <c r="EJ47" t="s">
        <v>137</v>
      </c>
      <c r="EK47" t="s">
        <v>137</v>
      </c>
      <c r="EM47">
        <v>0</v>
      </c>
      <c r="EN47">
        <v>0</v>
      </c>
      <c r="EO47">
        <v>0</v>
      </c>
      <c r="EP47" t="s">
        <v>137</v>
      </c>
      <c r="EQ47" t="s">
        <v>137</v>
      </c>
      <c r="ER47" t="s">
        <v>137</v>
      </c>
      <c r="ES47" t="s">
        <v>137</v>
      </c>
      <c r="ET47" t="s">
        <v>137</v>
      </c>
      <c r="EU47" t="s">
        <v>137</v>
      </c>
      <c r="EV47" t="s">
        <v>136</v>
      </c>
      <c r="EW47">
        <v>3</v>
      </c>
      <c r="EX47">
        <v>3</v>
      </c>
      <c r="EY47">
        <v>3</v>
      </c>
      <c r="EZ47">
        <v>0</v>
      </c>
    </row>
    <row r="48" spans="1:156">
      <c r="A48">
        <v>91</v>
      </c>
      <c r="B48">
        <v>5</v>
      </c>
      <c r="C48">
        <v>911847516</v>
      </c>
      <c r="D48" t="s">
        <v>136</v>
      </c>
      <c r="E48" t="s">
        <v>137</v>
      </c>
      <c r="F48" t="s">
        <v>137</v>
      </c>
      <c r="G48" t="s">
        <v>137</v>
      </c>
      <c r="H48" t="s">
        <v>137</v>
      </c>
      <c r="I48" t="s">
        <v>137</v>
      </c>
      <c r="J48" t="s">
        <v>137</v>
      </c>
      <c r="L48" t="s">
        <v>141</v>
      </c>
      <c r="M48" t="s">
        <v>141</v>
      </c>
      <c r="N48" t="s">
        <v>141</v>
      </c>
      <c r="O48" t="s">
        <v>140</v>
      </c>
      <c r="P48" t="s">
        <v>141</v>
      </c>
      <c r="Q48" t="s">
        <v>138</v>
      </c>
      <c r="R48" t="s">
        <v>141</v>
      </c>
      <c r="S48" t="s">
        <v>141</v>
      </c>
      <c r="T48" t="s">
        <v>138</v>
      </c>
      <c r="U48" t="s">
        <v>137</v>
      </c>
      <c r="V48" t="s">
        <v>142</v>
      </c>
      <c r="X48" t="s">
        <v>142</v>
      </c>
      <c r="Z48" t="s">
        <v>142</v>
      </c>
      <c r="AB48" t="s">
        <v>142</v>
      </c>
      <c r="AD48" t="s">
        <v>142</v>
      </c>
      <c r="AF48" t="s">
        <v>142</v>
      </c>
      <c r="AI48" t="s">
        <v>137</v>
      </c>
      <c r="AJ48" t="s">
        <v>137</v>
      </c>
      <c r="AK48" t="s">
        <v>136</v>
      </c>
      <c r="AL48" t="s">
        <v>137</v>
      </c>
      <c r="AM48" t="s">
        <v>137</v>
      </c>
      <c r="AN48" t="s">
        <v>136</v>
      </c>
      <c r="AO48" t="s">
        <v>137</v>
      </c>
      <c r="AQ48">
        <v>7</v>
      </c>
      <c r="AR48">
        <v>1</v>
      </c>
      <c r="AS48">
        <v>3</v>
      </c>
      <c r="AT48">
        <v>2</v>
      </c>
      <c r="AZ48">
        <v>5</v>
      </c>
      <c r="BA48" t="s">
        <v>136</v>
      </c>
      <c r="BB48" t="s">
        <v>136</v>
      </c>
      <c r="BC48" t="s">
        <v>137</v>
      </c>
      <c r="BD48" t="s">
        <v>137</v>
      </c>
      <c r="BE48" t="s">
        <v>137</v>
      </c>
      <c r="BF48" t="s">
        <v>137</v>
      </c>
      <c r="BG48" t="s">
        <v>137</v>
      </c>
      <c r="BH48" t="s">
        <v>137</v>
      </c>
      <c r="BJ48" t="s">
        <v>136</v>
      </c>
      <c r="BK48" t="s">
        <v>137</v>
      </c>
      <c r="BL48" t="s">
        <v>137</v>
      </c>
      <c r="BM48" t="s">
        <v>136</v>
      </c>
      <c r="BN48" t="s">
        <v>137</v>
      </c>
      <c r="BP48" t="s">
        <v>137</v>
      </c>
      <c r="BQ48" t="s">
        <v>136</v>
      </c>
      <c r="BR48" t="s">
        <v>137</v>
      </c>
      <c r="BS48" t="s">
        <v>137</v>
      </c>
      <c r="BT48" t="s">
        <v>137</v>
      </c>
      <c r="BU48" t="s">
        <v>137</v>
      </c>
      <c r="BW48" t="s">
        <v>136</v>
      </c>
      <c r="BX48" t="s">
        <v>136</v>
      </c>
      <c r="BY48" t="s">
        <v>136</v>
      </c>
      <c r="BZ48" t="s">
        <v>136</v>
      </c>
      <c r="CB48">
        <v>5</v>
      </c>
      <c r="CC48">
        <v>3</v>
      </c>
      <c r="CD48">
        <v>1</v>
      </c>
      <c r="CE48">
        <v>2</v>
      </c>
      <c r="CH48">
        <v>1</v>
      </c>
      <c r="CI48">
        <v>2</v>
      </c>
      <c r="CJ48">
        <v>3</v>
      </c>
      <c r="CK48">
        <v>0</v>
      </c>
      <c r="CL48" t="s">
        <v>142</v>
      </c>
      <c r="CN48" t="s">
        <v>142</v>
      </c>
      <c r="CP48" t="s">
        <v>142</v>
      </c>
      <c r="CR48" t="s">
        <v>142</v>
      </c>
      <c r="CT48" t="s">
        <v>142</v>
      </c>
      <c r="CV48" t="s">
        <v>142</v>
      </c>
      <c r="CX48" t="s">
        <v>142</v>
      </c>
      <c r="CZ48" t="s">
        <v>142</v>
      </c>
      <c r="DB48" t="s">
        <v>137</v>
      </c>
      <c r="DC48" t="s">
        <v>137</v>
      </c>
      <c r="DD48" t="s">
        <v>137</v>
      </c>
      <c r="DE48" t="s">
        <v>137</v>
      </c>
      <c r="DF48" t="s">
        <v>137</v>
      </c>
      <c r="DG48" t="s">
        <v>137</v>
      </c>
      <c r="DH48" t="s">
        <v>137</v>
      </c>
      <c r="DJ48" t="s">
        <v>137</v>
      </c>
      <c r="DK48" t="s">
        <v>137</v>
      </c>
      <c r="DL48" t="s">
        <v>137</v>
      </c>
      <c r="DM48" t="s">
        <v>136</v>
      </c>
      <c r="DN48" t="s">
        <v>137</v>
      </c>
      <c r="DO48" t="s">
        <v>137</v>
      </c>
      <c r="DQ48" t="s">
        <v>137</v>
      </c>
      <c r="DR48" t="s">
        <v>137</v>
      </c>
      <c r="DS48" t="s">
        <v>137</v>
      </c>
      <c r="DT48" t="s">
        <v>137</v>
      </c>
      <c r="DU48" t="s">
        <v>137</v>
      </c>
      <c r="DV48" t="s">
        <v>137</v>
      </c>
      <c r="DW48" t="s">
        <v>137</v>
      </c>
      <c r="DX48" t="s">
        <v>137</v>
      </c>
      <c r="DY48" t="s">
        <v>137</v>
      </c>
      <c r="DZ48" t="s">
        <v>136</v>
      </c>
      <c r="EA48" t="s">
        <v>137</v>
      </c>
      <c r="EC48" t="s">
        <v>136</v>
      </c>
      <c r="ED48" t="s">
        <v>136</v>
      </c>
      <c r="EE48" t="s">
        <v>137</v>
      </c>
      <c r="EF48" t="s">
        <v>137</v>
      </c>
      <c r="EG48" t="s">
        <v>137</v>
      </c>
      <c r="EH48" t="s">
        <v>137</v>
      </c>
      <c r="EI48" t="s">
        <v>137</v>
      </c>
      <c r="EJ48" t="s">
        <v>137</v>
      </c>
      <c r="EK48" t="s">
        <v>137</v>
      </c>
      <c r="EM48">
        <v>1</v>
      </c>
      <c r="EN48">
        <v>1</v>
      </c>
      <c r="EO48">
        <v>1</v>
      </c>
      <c r="EP48" t="s">
        <v>137</v>
      </c>
      <c r="EQ48" t="s">
        <v>137</v>
      </c>
      <c r="ER48" t="s">
        <v>137</v>
      </c>
      <c r="ES48" t="s">
        <v>137</v>
      </c>
      <c r="ET48" t="s">
        <v>137</v>
      </c>
      <c r="EU48" t="s">
        <v>136</v>
      </c>
      <c r="EV48" t="s">
        <v>137</v>
      </c>
      <c r="EW48">
        <v>4</v>
      </c>
      <c r="EX48">
        <v>3</v>
      </c>
      <c r="EY48">
        <v>1</v>
      </c>
      <c r="EZ48" t="s">
        <v>169</v>
      </c>
    </row>
    <row r="49" spans="1:157">
      <c r="A49">
        <v>92</v>
      </c>
      <c r="B49">
        <v>5</v>
      </c>
      <c r="C49">
        <v>1596481788</v>
      </c>
      <c r="D49" t="s">
        <v>137</v>
      </c>
      <c r="E49" t="s">
        <v>137</v>
      </c>
      <c r="F49" t="s">
        <v>137</v>
      </c>
      <c r="G49" t="s">
        <v>137</v>
      </c>
      <c r="H49" t="s">
        <v>137</v>
      </c>
      <c r="I49" t="s">
        <v>136</v>
      </c>
      <c r="J49" t="s">
        <v>137</v>
      </c>
      <c r="L49" t="s">
        <v>138</v>
      </c>
      <c r="M49" t="s">
        <v>139</v>
      </c>
      <c r="N49" t="s">
        <v>139</v>
      </c>
      <c r="O49" t="s">
        <v>139</v>
      </c>
      <c r="P49" t="s">
        <v>138</v>
      </c>
      <c r="Q49" t="s">
        <v>138</v>
      </c>
      <c r="R49" t="s">
        <v>138</v>
      </c>
      <c r="S49" t="s">
        <v>139</v>
      </c>
      <c r="T49" t="s">
        <v>138</v>
      </c>
      <c r="U49" t="s">
        <v>137</v>
      </c>
      <c r="V49" t="s">
        <v>142</v>
      </c>
      <c r="X49" t="s">
        <v>142</v>
      </c>
      <c r="Z49" t="s">
        <v>142</v>
      </c>
      <c r="AB49" t="s">
        <v>142</v>
      </c>
      <c r="AD49" t="s">
        <v>142</v>
      </c>
      <c r="AF49" t="s">
        <v>142</v>
      </c>
      <c r="AI49" t="s">
        <v>136</v>
      </c>
      <c r="AJ49" t="s">
        <v>136</v>
      </c>
      <c r="AK49" t="s">
        <v>136</v>
      </c>
      <c r="AL49" t="s">
        <v>136</v>
      </c>
      <c r="AM49" t="s">
        <v>136</v>
      </c>
      <c r="AN49" t="s">
        <v>136</v>
      </c>
      <c r="AO49" t="s">
        <v>137</v>
      </c>
      <c r="AQ49">
        <v>1</v>
      </c>
      <c r="AR49">
        <v>7</v>
      </c>
      <c r="AS49">
        <v>3</v>
      </c>
      <c r="AT49">
        <v>2</v>
      </c>
      <c r="AU49">
        <v>4</v>
      </c>
      <c r="AZ49">
        <v>6</v>
      </c>
      <c r="BA49" t="s">
        <v>136</v>
      </c>
      <c r="BB49" t="s">
        <v>136</v>
      </c>
      <c r="BC49" t="s">
        <v>137</v>
      </c>
      <c r="BD49" t="s">
        <v>137</v>
      </c>
      <c r="BE49" t="s">
        <v>136</v>
      </c>
      <c r="BF49" t="s">
        <v>137</v>
      </c>
      <c r="BG49" t="s">
        <v>137</v>
      </c>
      <c r="BH49" t="s">
        <v>136</v>
      </c>
      <c r="BJ49" t="s">
        <v>136</v>
      </c>
      <c r="BK49" t="s">
        <v>136</v>
      </c>
      <c r="BL49" t="s">
        <v>136</v>
      </c>
      <c r="BM49" t="s">
        <v>136</v>
      </c>
      <c r="BN49" t="s">
        <v>137</v>
      </c>
      <c r="BP49" t="s">
        <v>136</v>
      </c>
      <c r="BQ49" t="s">
        <v>136</v>
      </c>
      <c r="BR49" t="s">
        <v>136</v>
      </c>
      <c r="BS49" t="s">
        <v>136</v>
      </c>
      <c r="BT49" t="s">
        <v>136</v>
      </c>
      <c r="BU49" t="s">
        <v>137</v>
      </c>
      <c r="BW49" t="s">
        <v>136</v>
      </c>
      <c r="BX49" t="s">
        <v>136</v>
      </c>
      <c r="BY49" t="s">
        <v>136</v>
      </c>
      <c r="BZ49" t="s">
        <v>136</v>
      </c>
      <c r="CB49">
        <v>1</v>
      </c>
      <c r="CC49">
        <v>2</v>
      </c>
      <c r="CD49">
        <v>3</v>
      </c>
      <c r="CE49">
        <v>6</v>
      </c>
      <c r="CH49">
        <v>1</v>
      </c>
      <c r="CJ49">
        <v>2</v>
      </c>
      <c r="CK49">
        <v>3</v>
      </c>
      <c r="CL49" t="s">
        <v>137</v>
      </c>
      <c r="CN49" t="s">
        <v>136</v>
      </c>
      <c r="CP49" t="s">
        <v>136</v>
      </c>
      <c r="CR49" t="s">
        <v>136</v>
      </c>
      <c r="CT49" t="s">
        <v>137</v>
      </c>
      <c r="CV49" t="s">
        <v>137</v>
      </c>
      <c r="CX49" t="s">
        <v>137</v>
      </c>
      <c r="CZ49" t="s">
        <v>137</v>
      </c>
      <c r="DB49" t="s">
        <v>136</v>
      </c>
      <c r="DC49" t="s">
        <v>137</v>
      </c>
      <c r="DD49" t="s">
        <v>137</v>
      </c>
      <c r="DE49" t="s">
        <v>136</v>
      </c>
      <c r="DF49" t="s">
        <v>136</v>
      </c>
      <c r="DG49" t="s">
        <v>137</v>
      </c>
      <c r="DH49" t="s">
        <v>137</v>
      </c>
      <c r="DJ49" t="s">
        <v>137</v>
      </c>
      <c r="DK49" t="s">
        <v>136</v>
      </c>
      <c r="DL49" t="s">
        <v>137</v>
      </c>
      <c r="DM49" t="s">
        <v>136</v>
      </c>
      <c r="DN49" t="s">
        <v>136</v>
      </c>
      <c r="DO49" t="s">
        <v>137</v>
      </c>
      <c r="DQ49" t="s">
        <v>136</v>
      </c>
      <c r="DR49" t="s">
        <v>137</v>
      </c>
      <c r="DS49" t="s">
        <v>137</v>
      </c>
      <c r="DT49" t="s">
        <v>137</v>
      </c>
      <c r="DU49" t="s">
        <v>137</v>
      </c>
      <c r="DV49" t="s">
        <v>137</v>
      </c>
      <c r="DW49" t="s">
        <v>137</v>
      </c>
      <c r="DX49" t="s">
        <v>137</v>
      </c>
      <c r="DY49" t="s">
        <v>137</v>
      </c>
      <c r="DZ49" t="s">
        <v>137</v>
      </c>
      <c r="EA49" t="s">
        <v>137</v>
      </c>
      <c r="EC49" t="s">
        <v>136</v>
      </c>
      <c r="ED49" t="s">
        <v>136</v>
      </c>
      <c r="EE49" t="s">
        <v>136</v>
      </c>
      <c r="EF49" t="s">
        <v>136</v>
      </c>
      <c r="EG49" t="s">
        <v>137</v>
      </c>
      <c r="EH49" t="s">
        <v>136</v>
      </c>
      <c r="EI49" t="s">
        <v>137</v>
      </c>
      <c r="EJ49" t="s">
        <v>136</v>
      </c>
      <c r="EK49" t="s">
        <v>137</v>
      </c>
      <c r="EM49">
        <v>3</v>
      </c>
      <c r="EN49">
        <v>3</v>
      </c>
      <c r="EO49">
        <v>3</v>
      </c>
      <c r="EP49" t="s">
        <v>136</v>
      </c>
      <c r="EQ49" t="s">
        <v>137</v>
      </c>
      <c r="ER49" t="s">
        <v>137</v>
      </c>
      <c r="ES49" t="s">
        <v>137</v>
      </c>
      <c r="ET49" t="s">
        <v>137</v>
      </c>
      <c r="EU49" t="s">
        <v>137</v>
      </c>
      <c r="EV49" t="s">
        <v>137</v>
      </c>
      <c r="EW49">
        <v>4</v>
      </c>
      <c r="EX49">
        <v>5</v>
      </c>
      <c r="EY49">
        <v>1</v>
      </c>
      <c r="EZ49" t="s">
        <v>172</v>
      </c>
    </row>
    <row r="50" spans="1:157">
      <c r="A50">
        <v>93</v>
      </c>
      <c r="B50">
        <v>5</v>
      </c>
      <c r="C50">
        <v>1481560380</v>
      </c>
      <c r="D50" t="s">
        <v>136</v>
      </c>
      <c r="E50" t="s">
        <v>137</v>
      </c>
      <c r="F50" t="s">
        <v>137</v>
      </c>
      <c r="G50" t="s">
        <v>137</v>
      </c>
      <c r="H50" t="s">
        <v>137</v>
      </c>
      <c r="I50" t="s">
        <v>137</v>
      </c>
      <c r="J50" t="s">
        <v>137</v>
      </c>
      <c r="L50" t="s">
        <v>139</v>
      </c>
      <c r="M50" t="s">
        <v>138</v>
      </c>
      <c r="N50" t="s">
        <v>138</v>
      </c>
      <c r="O50" t="s">
        <v>141</v>
      </c>
      <c r="P50" t="s">
        <v>140</v>
      </c>
      <c r="Q50" t="s">
        <v>138</v>
      </c>
      <c r="R50" t="s">
        <v>141</v>
      </c>
      <c r="S50" t="s">
        <v>138</v>
      </c>
      <c r="T50" t="s">
        <v>140</v>
      </c>
      <c r="U50" t="s">
        <v>137</v>
      </c>
      <c r="V50" t="s">
        <v>142</v>
      </c>
      <c r="X50" t="s">
        <v>142</v>
      </c>
      <c r="Z50" t="s">
        <v>142</v>
      </c>
      <c r="AB50" t="s">
        <v>142</v>
      </c>
      <c r="AD50" t="s">
        <v>142</v>
      </c>
      <c r="AF50" t="s">
        <v>142</v>
      </c>
      <c r="AI50" t="s">
        <v>137</v>
      </c>
      <c r="AJ50" t="s">
        <v>136</v>
      </c>
      <c r="AK50" t="s">
        <v>136</v>
      </c>
      <c r="AL50" t="s">
        <v>136</v>
      </c>
      <c r="AM50" t="s">
        <v>137</v>
      </c>
      <c r="AN50" t="s">
        <v>136</v>
      </c>
      <c r="AO50" t="s">
        <v>136</v>
      </c>
      <c r="AQ50">
        <v>1</v>
      </c>
      <c r="AR50">
        <v>2</v>
      </c>
      <c r="AS50">
        <v>4</v>
      </c>
      <c r="AT50">
        <v>7</v>
      </c>
      <c r="AU50">
        <v>5</v>
      </c>
      <c r="AV50">
        <v>3</v>
      </c>
      <c r="AW50">
        <v>6</v>
      </c>
      <c r="AZ50">
        <v>5</v>
      </c>
      <c r="BA50" t="s">
        <v>136</v>
      </c>
      <c r="BB50" t="s">
        <v>136</v>
      </c>
      <c r="BC50" t="s">
        <v>137</v>
      </c>
      <c r="BD50" t="s">
        <v>137</v>
      </c>
      <c r="BE50" t="s">
        <v>137</v>
      </c>
      <c r="BF50" t="s">
        <v>136</v>
      </c>
      <c r="BG50" t="s">
        <v>137</v>
      </c>
      <c r="BH50" t="s">
        <v>137</v>
      </c>
      <c r="BJ50" t="s">
        <v>136</v>
      </c>
      <c r="BK50" t="s">
        <v>136</v>
      </c>
      <c r="BL50" t="s">
        <v>136</v>
      </c>
      <c r="BM50" t="s">
        <v>137</v>
      </c>
      <c r="BN50" t="s">
        <v>136</v>
      </c>
      <c r="BP50" t="s">
        <v>136</v>
      </c>
      <c r="BQ50" t="s">
        <v>136</v>
      </c>
      <c r="BR50" t="s">
        <v>136</v>
      </c>
      <c r="BS50" t="s">
        <v>137</v>
      </c>
      <c r="BT50" t="s">
        <v>137</v>
      </c>
      <c r="BU50" t="s">
        <v>137</v>
      </c>
      <c r="BW50" t="s">
        <v>137</v>
      </c>
      <c r="BX50" t="s">
        <v>136</v>
      </c>
      <c r="BY50" t="s">
        <v>136</v>
      </c>
      <c r="BZ50" t="s">
        <v>136</v>
      </c>
      <c r="CB50">
        <v>2</v>
      </c>
      <c r="CC50">
        <v>1</v>
      </c>
      <c r="CD50">
        <v>5</v>
      </c>
      <c r="CE50">
        <v>3</v>
      </c>
      <c r="CF50">
        <v>6</v>
      </c>
      <c r="CH50">
        <v>1</v>
      </c>
      <c r="CI50">
        <v>2</v>
      </c>
      <c r="CJ50">
        <v>3</v>
      </c>
      <c r="CK50">
        <v>0</v>
      </c>
      <c r="CL50" t="s">
        <v>142</v>
      </c>
      <c r="CN50" t="s">
        <v>142</v>
      </c>
      <c r="CP50" t="s">
        <v>142</v>
      </c>
      <c r="CR50" t="s">
        <v>142</v>
      </c>
      <c r="CT50" t="s">
        <v>142</v>
      </c>
      <c r="CV50" t="s">
        <v>142</v>
      </c>
      <c r="CX50" t="s">
        <v>142</v>
      </c>
      <c r="CZ50" t="s">
        <v>142</v>
      </c>
      <c r="DB50" t="s">
        <v>136</v>
      </c>
      <c r="DC50" t="s">
        <v>137</v>
      </c>
      <c r="DD50" t="s">
        <v>137</v>
      </c>
      <c r="DE50" t="s">
        <v>137</v>
      </c>
      <c r="DF50" t="s">
        <v>136</v>
      </c>
      <c r="DG50" t="s">
        <v>137</v>
      </c>
      <c r="DH50" t="s">
        <v>137</v>
      </c>
      <c r="DJ50" t="s">
        <v>137</v>
      </c>
      <c r="DK50" t="s">
        <v>136</v>
      </c>
      <c r="DL50" t="s">
        <v>137</v>
      </c>
      <c r="DM50" t="s">
        <v>137</v>
      </c>
      <c r="DN50" t="s">
        <v>137</v>
      </c>
      <c r="DO50" t="s">
        <v>136</v>
      </c>
      <c r="DP50" t="s">
        <v>216</v>
      </c>
      <c r="DQ50" t="s">
        <v>136</v>
      </c>
      <c r="DR50" t="s">
        <v>137</v>
      </c>
      <c r="DS50" t="s">
        <v>136</v>
      </c>
      <c r="DT50" t="s">
        <v>136</v>
      </c>
      <c r="DU50" t="s">
        <v>136</v>
      </c>
      <c r="DV50" t="s">
        <v>136</v>
      </c>
      <c r="DW50" t="s">
        <v>137</v>
      </c>
      <c r="DX50" t="s">
        <v>137</v>
      </c>
      <c r="DY50" t="s">
        <v>137</v>
      </c>
      <c r="DZ50" t="s">
        <v>136</v>
      </c>
      <c r="EA50" t="s">
        <v>137</v>
      </c>
      <c r="EC50" t="s">
        <v>137</v>
      </c>
      <c r="ED50" t="s">
        <v>136</v>
      </c>
      <c r="EE50" t="s">
        <v>136</v>
      </c>
      <c r="EF50" t="s">
        <v>137</v>
      </c>
      <c r="EG50" t="s">
        <v>137</v>
      </c>
      <c r="EH50" t="s">
        <v>137</v>
      </c>
      <c r="EI50" t="s">
        <v>136</v>
      </c>
      <c r="EJ50" t="s">
        <v>136</v>
      </c>
      <c r="EK50" t="s">
        <v>137</v>
      </c>
      <c r="EM50">
        <v>1</v>
      </c>
      <c r="EN50">
        <v>1</v>
      </c>
      <c r="EO50">
        <v>1</v>
      </c>
      <c r="EP50" t="s">
        <v>137</v>
      </c>
      <c r="EQ50" t="s">
        <v>137</v>
      </c>
      <c r="ER50" t="s">
        <v>137</v>
      </c>
      <c r="ES50" t="s">
        <v>137</v>
      </c>
      <c r="ET50" t="s">
        <v>137</v>
      </c>
      <c r="EU50" t="s">
        <v>136</v>
      </c>
      <c r="EV50" t="s">
        <v>137</v>
      </c>
      <c r="EW50">
        <v>3</v>
      </c>
      <c r="EX50">
        <v>3</v>
      </c>
      <c r="EY50">
        <v>1</v>
      </c>
      <c r="EZ50" t="s">
        <v>156</v>
      </c>
    </row>
    <row r="51" spans="1:157">
      <c r="A51">
        <v>94</v>
      </c>
      <c r="B51">
        <v>3</v>
      </c>
      <c r="C51">
        <v>1636972464</v>
      </c>
      <c r="D51" t="s">
        <v>136</v>
      </c>
      <c r="E51" t="s">
        <v>137</v>
      </c>
      <c r="F51" t="s">
        <v>137</v>
      </c>
      <c r="G51" t="s">
        <v>137</v>
      </c>
      <c r="H51" t="s">
        <v>137</v>
      </c>
      <c r="I51" t="s">
        <v>137</v>
      </c>
      <c r="J51" t="s">
        <v>137</v>
      </c>
      <c r="L51" t="s">
        <v>138</v>
      </c>
      <c r="M51" t="s">
        <v>138</v>
      </c>
      <c r="N51" t="s">
        <v>138</v>
      </c>
      <c r="O51" t="s">
        <v>140</v>
      </c>
      <c r="P51" t="s">
        <v>140</v>
      </c>
      <c r="Q51" t="s">
        <v>138</v>
      </c>
      <c r="R51" t="s">
        <v>138</v>
      </c>
      <c r="S51" t="s">
        <v>139</v>
      </c>
      <c r="T51" t="s">
        <v>140</v>
      </c>
      <c r="U51" t="s">
        <v>136</v>
      </c>
      <c r="V51" t="s">
        <v>136</v>
      </c>
      <c r="X51" t="s">
        <v>137</v>
      </c>
      <c r="Z51" t="s">
        <v>136</v>
      </c>
      <c r="AB51" t="s">
        <v>137</v>
      </c>
      <c r="AD51" t="s">
        <v>137</v>
      </c>
      <c r="AF51" t="s">
        <v>137</v>
      </c>
      <c r="AH51" t="s">
        <v>215</v>
      </c>
      <c r="AI51" t="s">
        <v>137</v>
      </c>
      <c r="AJ51" t="s">
        <v>137</v>
      </c>
      <c r="AK51" t="s">
        <v>136</v>
      </c>
      <c r="AL51" t="s">
        <v>137</v>
      </c>
      <c r="AM51" t="s">
        <v>136</v>
      </c>
      <c r="AN51" t="s">
        <v>136</v>
      </c>
      <c r="AO51" t="s">
        <v>136</v>
      </c>
      <c r="AQ51">
        <v>2</v>
      </c>
      <c r="AR51">
        <v>5</v>
      </c>
      <c r="AS51">
        <v>7</v>
      </c>
      <c r="AZ51">
        <v>5</v>
      </c>
      <c r="BA51" t="s">
        <v>136</v>
      </c>
      <c r="BB51" t="s">
        <v>136</v>
      </c>
      <c r="BC51" t="s">
        <v>137</v>
      </c>
      <c r="BD51" t="s">
        <v>137</v>
      </c>
      <c r="BE51" t="s">
        <v>136</v>
      </c>
      <c r="BF51" t="s">
        <v>137</v>
      </c>
      <c r="BG51" t="s">
        <v>137</v>
      </c>
      <c r="BH51" t="s">
        <v>137</v>
      </c>
      <c r="BJ51" t="s">
        <v>136</v>
      </c>
      <c r="BK51" t="s">
        <v>136</v>
      </c>
      <c r="BL51" t="s">
        <v>136</v>
      </c>
      <c r="BM51" t="s">
        <v>137</v>
      </c>
      <c r="BN51" t="s">
        <v>137</v>
      </c>
      <c r="BP51" t="s">
        <v>136</v>
      </c>
      <c r="BQ51" t="s">
        <v>136</v>
      </c>
      <c r="BR51" t="s">
        <v>137</v>
      </c>
      <c r="BS51" t="s">
        <v>137</v>
      </c>
      <c r="BT51" t="s">
        <v>136</v>
      </c>
      <c r="BU51" t="s">
        <v>137</v>
      </c>
      <c r="BW51" t="s">
        <v>136</v>
      </c>
      <c r="BX51" t="s">
        <v>136</v>
      </c>
      <c r="BY51" t="s">
        <v>136</v>
      </c>
      <c r="BZ51" t="s">
        <v>136</v>
      </c>
      <c r="CB51">
        <v>3</v>
      </c>
      <c r="CC51">
        <v>1</v>
      </c>
      <c r="CD51">
        <v>4</v>
      </c>
      <c r="CE51">
        <v>6</v>
      </c>
      <c r="CH51">
        <v>1</v>
      </c>
      <c r="CI51">
        <v>3</v>
      </c>
      <c r="CJ51">
        <v>2</v>
      </c>
      <c r="CK51">
        <v>0</v>
      </c>
      <c r="CL51" t="s">
        <v>137</v>
      </c>
      <c r="CN51" t="s">
        <v>137</v>
      </c>
      <c r="CP51" t="s">
        <v>137</v>
      </c>
      <c r="CR51" t="s">
        <v>137</v>
      </c>
      <c r="CT51" t="s">
        <v>137</v>
      </c>
      <c r="CV51" t="s">
        <v>137</v>
      </c>
      <c r="CX51" t="s">
        <v>137</v>
      </c>
      <c r="CZ51" t="s">
        <v>137</v>
      </c>
      <c r="DB51" t="s">
        <v>137</v>
      </c>
      <c r="DC51" t="s">
        <v>137</v>
      </c>
      <c r="DD51" t="s">
        <v>137</v>
      </c>
      <c r="DE51" t="s">
        <v>137</v>
      </c>
      <c r="DF51" t="s">
        <v>137</v>
      </c>
      <c r="DG51" t="s">
        <v>137</v>
      </c>
      <c r="DH51" t="s">
        <v>137</v>
      </c>
      <c r="DI51" t="s">
        <v>217</v>
      </c>
      <c r="DJ51" t="s">
        <v>137</v>
      </c>
      <c r="DK51" t="s">
        <v>136</v>
      </c>
      <c r="DL51" t="s">
        <v>137</v>
      </c>
      <c r="DM51" t="s">
        <v>136</v>
      </c>
      <c r="DN51" t="s">
        <v>137</v>
      </c>
      <c r="DO51" t="s">
        <v>137</v>
      </c>
      <c r="DQ51" t="s">
        <v>142</v>
      </c>
      <c r="DR51" t="s">
        <v>142</v>
      </c>
      <c r="DS51" t="s">
        <v>142</v>
      </c>
      <c r="DT51" t="s">
        <v>142</v>
      </c>
      <c r="DU51" t="s">
        <v>142</v>
      </c>
      <c r="DV51" t="s">
        <v>142</v>
      </c>
      <c r="DW51" t="s">
        <v>142</v>
      </c>
      <c r="DX51" t="s">
        <v>142</v>
      </c>
      <c r="DY51" t="s">
        <v>142</v>
      </c>
      <c r="DZ51" t="s">
        <v>142</v>
      </c>
      <c r="EA51" t="s">
        <v>142</v>
      </c>
      <c r="EC51" t="s">
        <v>142</v>
      </c>
      <c r="ED51" t="s">
        <v>142</v>
      </c>
      <c r="EE51" t="s">
        <v>142</v>
      </c>
      <c r="EF51" t="s">
        <v>142</v>
      </c>
      <c r="EG51" t="s">
        <v>142</v>
      </c>
      <c r="EH51" t="s">
        <v>142</v>
      </c>
      <c r="EI51" t="s">
        <v>142</v>
      </c>
      <c r="EJ51" t="s">
        <v>142</v>
      </c>
      <c r="EK51" t="s">
        <v>142</v>
      </c>
      <c r="EM51">
        <v>0</v>
      </c>
      <c r="EN51">
        <v>0</v>
      </c>
      <c r="EO51">
        <v>0</v>
      </c>
      <c r="EP51" t="s">
        <v>142</v>
      </c>
      <c r="EQ51" t="s">
        <v>142</v>
      </c>
      <c r="ER51" t="s">
        <v>142</v>
      </c>
      <c r="ES51" t="s">
        <v>142</v>
      </c>
      <c r="ET51" t="s">
        <v>142</v>
      </c>
      <c r="EU51" t="s">
        <v>142</v>
      </c>
      <c r="EV51" t="s">
        <v>142</v>
      </c>
      <c r="EY51">
        <v>0</v>
      </c>
      <c r="EZ51">
        <v>0</v>
      </c>
    </row>
    <row r="52" spans="1:157">
      <c r="A52">
        <v>98</v>
      </c>
      <c r="B52">
        <v>5</v>
      </c>
      <c r="C52">
        <v>1531279326</v>
      </c>
      <c r="D52" t="s">
        <v>136</v>
      </c>
      <c r="E52" t="s">
        <v>137</v>
      </c>
      <c r="F52" t="s">
        <v>137</v>
      </c>
      <c r="G52" t="s">
        <v>137</v>
      </c>
      <c r="H52" t="s">
        <v>137</v>
      </c>
      <c r="I52" t="s">
        <v>137</v>
      </c>
      <c r="J52" t="s">
        <v>137</v>
      </c>
      <c r="L52" t="s">
        <v>138</v>
      </c>
      <c r="M52" t="s">
        <v>138</v>
      </c>
      <c r="N52" t="s">
        <v>138</v>
      </c>
      <c r="O52" t="s">
        <v>140</v>
      </c>
      <c r="P52" t="s">
        <v>148</v>
      </c>
      <c r="Q52" t="s">
        <v>148</v>
      </c>
      <c r="R52" t="s">
        <v>138</v>
      </c>
      <c r="S52" t="s">
        <v>138</v>
      </c>
      <c r="T52" t="s">
        <v>140</v>
      </c>
      <c r="V52" t="s">
        <v>142</v>
      </c>
      <c r="X52" t="s">
        <v>142</v>
      </c>
      <c r="Z52" t="s">
        <v>142</v>
      </c>
      <c r="AB52" t="s">
        <v>142</v>
      </c>
      <c r="AD52" t="s">
        <v>142</v>
      </c>
      <c r="AF52" t="s">
        <v>142</v>
      </c>
      <c r="AI52" t="s">
        <v>137</v>
      </c>
      <c r="AJ52" t="s">
        <v>136</v>
      </c>
      <c r="AK52" t="s">
        <v>136</v>
      </c>
      <c r="AL52" t="s">
        <v>137</v>
      </c>
      <c r="AM52" t="s">
        <v>137</v>
      </c>
      <c r="AN52" t="s">
        <v>136</v>
      </c>
      <c r="AO52" t="s">
        <v>136</v>
      </c>
      <c r="AQ52">
        <v>1</v>
      </c>
      <c r="AR52">
        <v>3</v>
      </c>
      <c r="AS52">
        <v>7</v>
      </c>
      <c r="AT52">
        <v>2</v>
      </c>
      <c r="AU52">
        <v>4</v>
      </c>
      <c r="AZ52">
        <v>5</v>
      </c>
      <c r="BA52" t="s">
        <v>136</v>
      </c>
      <c r="BB52" t="s">
        <v>136</v>
      </c>
      <c r="BC52" t="s">
        <v>137</v>
      </c>
      <c r="BD52" t="s">
        <v>137</v>
      </c>
      <c r="BE52" t="s">
        <v>137</v>
      </c>
      <c r="BF52" t="s">
        <v>137</v>
      </c>
      <c r="BG52" t="s">
        <v>137</v>
      </c>
      <c r="BH52" t="s">
        <v>137</v>
      </c>
      <c r="BJ52" t="s">
        <v>136</v>
      </c>
      <c r="BK52" t="s">
        <v>136</v>
      </c>
      <c r="BL52" t="s">
        <v>137</v>
      </c>
      <c r="BM52" t="s">
        <v>136</v>
      </c>
      <c r="BN52" t="s">
        <v>137</v>
      </c>
      <c r="BP52" t="s">
        <v>136</v>
      </c>
      <c r="BQ52" t="s">
        <v>136</v>
      </c>
      <c r="BR52" t="s">
        <v>136</v>
      </c>
      <c r="BS52" t="s">
        <v>137</v>
      </c>
      <c r="BT52" t="s">
        <v>137</v>
      </c>
      <c r="BU52" t="s">
        <v>137</v>
      </c>
      <c r="BW52" t="s">
        <v>136</v>
      </c>
      <c r="BX52" t="s">
        <v>136</v>
      </c>
      <c r="BY52" t="s">
        <v>136</v>
      </c>
      <c r="BZ52" t="s">
        <v>136</v>
      </c>
      <c r="CB52">
        <v>1</v>
      </c>
      <c r="CC52">
        <v>2</v>
      </c>
      <c r="CD52">
        <v>6</v>
      </c>
      <c r="CE52">
        <v>3</v>
      </c>
      <c r="CH52">
        <v>3</v>
      </c>
      <c r="CI52">
        <v>2</v>
      </c>
      <c r="CJ52">
        <v>3</v>
      </c>
      <c r="CK52">
        <v>0</v>
      </c>
      <c r="CL52" t="s">
        <v>142</v>
      </c>
      <c r="CN52" t="s">
        <v>142</v>
      </c>
      <c r="CP52" t="s">
        <v>142</v>
      </c>
      <c r="CR52" t="s">
        <v>142</v>
      </c>
      <c r="CT52" t="s">
        <v>142</v>
      </c>
      <c r="CV52" t="s">
        <v>142</v>
      </c>
      <c r="CX52" t="s">
        <v>142</v>
      </c>
      <c r="CZ52" t="s">
        <v>142</v>
      </c>
      <c r="DB52" t="s">
        <v>137</v>
      </c>
      <c r="DC52" t="s">
        <v>137</v>
      </c>
      <c r="DD52" t="s">
        <v>137</v>
      </c>
      <c r="DE52" t="s">
        <v>137</v>
      </c>
      <c r="DF52" t="s">
        <v>136</v>
      </c>
      <c r="DG52" t="s">
        <v>137</v>
      </c>
      <c r="DH52" t="s">
        <v>137</v>
      </c>
      <c r="DJ52" t="s">
        <v>136</v>
      </c>
      <c r="DK52" t="s">
        <v>136</v>
      </c>
      <c r="DL52" t="s">
        <v>137</v>
      </c>
      <c r="DM52" t="s">
        <v>137</v>
      </c>
      <c r="DN52" t="s">
        <v>136</v>
      </c>
      <c r="DO52" t="s">
        <v>137</v>
      </c>
      <c r="DQ52" t="s">
        <v>136</v>
      </c>
      <c r="DR52" t="s">
        <v>137</v>
      </c>
      <c r="DS52" t="s">
        <v>136</v>
      </c>
      <c r="DT52" t="s">
        <v>136</v>
      </c>
      <c r="DU52" t="s">
        <v>136</v>
      </c>
      <c r="DV52" t="s">
        <v>136</v>
      </c>
      <c r="DW52" t="s">
        <v>137</v>
      </c>
      <c r="DX52" t="s">
        <v>137</v>
      </c>
      <c r="DY52" t="s">
        <v>137</v>
      </c>
      <c r="DZ52" t="s">
        <v>137</v>
      </c>
      <c r="EA52" t="s">
        <v>137</v>
      </c>
      <c r="EC52" t="s">
        <v>137</v>
      </c>
      <c r="ED52" t="s">
        <v>136</v>
      </c>
      <c r="EE52" t="s">
        <v>136</v>
      </c>
      <c r="EF52" t="s">
        <v>137</v>
      </c>
      <c r="EG52" t="s">
        <v>137</v>
      </c>
      <c r="EH52" t="s">
        <v>137</v>
      </c>
      <c r="EI52" t="s">
        <v>136</v>
      </c>
      <c r="EJ52" t="s">
        <v>137</v>
      </c>
      <c r="EK52" t="s">
        <v>137</v>
      </c>
      <c r="EM52">
        <v>3</v>
      </c>
      <c r="EN52">
        <v>3</v>
      </c>
      <c r="EO52">
        <v>3</v>
      </c>
      <c r="EP52" t="s">
        <v>136</v>
      </c>
      <c r="EQ52" t="s">
        <v>137</v>
      </c>
      <c r="ER52" t="s">
        <v>137</v>
      </c>
      <c r="ES52" t="s">
        <v>137</v>
      </c>
      <c r="ET52" t="s">
        <v>137</v>
      </c>
      <c r="EU52" t="s">
        <v>137</v>
      </c>
      <c r="EV52" t="s">
        <v>137</v>
      </c>
      <c r="EW52">
        <v>4</v>
      </c>
      <c r="EX52">
        <v>3</v>
      </c>
      <c r="EY52">
        <v>1</v>
      </c>
      <c r="EZ52" t="s">
        <v>218</v>
      </c>
    </row>
    <row r="53" spans="1:157">
      <c r="A53">
        <v>99</v>
      </c>
      <c r="B53">
        <v>5</v>
      </c>
      <c r="C53">
        <v>402339561</v>
      </c>
      <c r="D53" t="s">
        <v>137</v>
      </c>
      <c r="E53" t="s">
        <v>137</v>
      </c>
      <c r="F53" t="s">
        <v>137</v>
      </c>
      <c r="G53" t="s">
        <v>137</v>
      </c>
      <c r="H53" t="s">
        <v>137</v>
      </c>
      <c r="I53" t="s">
        <v>136</v>
      </c>
      <c r="J53" t="s">
        <v>137</v>
      </c>
      <c r="L53" t="s">
        <v>138</v>
      </c>
      <c r="M53" t="s">
        <v>139</v>
      </c>
      <c r="N53" t="s">
        <v>138</v>
      </c>
      <c r="O53" t="s">
        <v>139</v>
      </c>
      <c r="P53" t="s">
        <v>138</v>
      </c>
      <c r="Q53" t="s">
        <v>138</v>
      </c>
      <c r="R53" t="s">
        <v>138</v>
      </c>
      <c r="S53" t="s">
        <v>139</v>
      </c>
      <c r="T53" t="s">
        <v>138</v>
      </c>
      <c r="V53" t="s">
        <v>142</v>
      </c>
      <c r="X53" t="s">
        <v>142</v>
      </c>
      <c r="Z53" t="s">
        <v>142</v>
      </c>
      <c r="AB53" t="s">
        <v>142</v>
      </c>
      <c r="AD53" t="s">
        <v>142</v>
      </c>
      <c r="AF53" t="s">
        <v>142</v>
      </c>
      <c r="AI53" t="s">
        <v>137</v>
      </c>
      <c r="AJ53" t="s">
        <v>136</v>
      </c>
      <c r="AK53" t="s">
        <v>136</v>
      </c>
      <c r="AL53" t="s">
        <v>136</v>
      </c>
      <c r="AM53" t="s">
        <v>136</v>
      </c>
      <c r="AN53" t="s">
        <v>136</v>
      </c>
      <c r="AO53" t="s">
        <v>137</v>
      </c>
      <c r="AP53" t="s">
        <v>219</v>
      </c>
      <c r="AQ53">
        <v>1</v>
      </c>
      <c r="AR53">
        <v>2</v>
      </c>
      <c r="AS53">
        <v>7</v>
      </c>
      <c r="AT53">
        <v>3</v>
      </c>
      <c r="AY53" t="s">
        <v>220</v>
      </c>
      <c r="AZ53">
        <v>5</v>
      </c>
      <c r="BA53" t="s">
        <v>136</v>
      </c>
      <c r="BB53" t="s">
        <v>136</v>
      </c>
      <c r="BC53" t="s">
        <v>137</v>
      </c>
      <c r="BD53" t="s">
        <v>137</v>
      </c>
      <c r="BE53" t="s">
        <v>137</v>
      </c>
      <c r="BF53" t="s">
        <v>136</v>
      </c>
      <c r="BG53" t="s">
        <v>137</v>
      </c>
      <c r="BH53" t="s">
        <v>137</v>
      </c>
      <c r="BI53" s="2" t="s">
        <v>221</v>
      </c>
      <c r="BJ53" t="s">
        <v>136</v>
      </c>
      <c r="BK53" t="s">
        <v>136</v>
      </c>
      <c r="BL53" t="s">
        <v>136</v>
      </c>
      <c r="BM53" t="s">
        <v>137</v>
      </c>
      <c r="BN53" t="s">
        <v>137</v>
      </c>
      <c r="BP53" t="s">
        <v>136</v>
      </c>
      <c r="BQ53" t="s">
        <v>136</v>
      </c>
      <c r="BR53" t="s">
        <v>136</v>
      </c>
      <c r="BS53" t="s">
        <v>136</v>
      </c>
      <c r="BT53" t="s">
        <v>136</v>
      </c>
      <c r="BU53" t="s">
        <v>137</v>
      </c>
      <c r="BW53" t="s">
        <v>136</v>
      </c>
      <c r="BX53" t="s">
        <v>136</v>
      </c>
      <c r="BY53" t="s">
        <v>136</v>
      </c>
      <c r="BZ53" t="s">
        <v>137</v>
      </c>
      <c r="CB53">
        <v>2</v>
      </c>
      <c r="CC53">
        <v>1</v>
      </c>
      <c r="CD53">
        <v>4</v>
      </c>
      <c r="CE53">
        <v>6</v>
      </c>
      <c r="CF53">
        <v>3</v>
      </c>
      <c r="CG53">
        <v>5</v>
      </c>
      <c r="CH53">
        <v>1</v>
      </c>
      <c r="CI53">
        <v>3</v>
      </c>
      <c r="CJ53">
        <v>2</v>
      </c>
      <c r="CK53">
        <v>3</v>
      </c>
      <c r="CL53" t="s">
        <v>137</v>
      </c>
      <c r="CN53" t="s">
        <v>136</v>
      </c>
      <c r="CP53" t="s">
        <v>136</v>
      </c>
      <c r="CR53" t="s">
        <v>137</v>
      </c>
      <c r="CT53" t="s">
        <v>137</v>
      </c>
      <c r="CV53" t="s">
        <v>137</v>
      </c>
      <c r="CX53" t="s">
        <v>136</v>
      </c>
      <c r="CZ53" t="s">
        <v>137</v>
      </c>
      <c r="DB53" t="s">
        <v>136</v>
      </c>
      <c r="DC53" t="s">
        <v>137</v>
      </c>
      <c r="DD53" t="s">
        <v>136</v>
      </c>
      <c r="DE53" t="s">
        <v>136</v>
      </c>
      <c r="DF53" t="s">
        <v>137</v>
      </c>
      <c r="DG53" t="s">
        <v>137</v>
      </c>
      <c r="DH53" t="s">
        <v>136</v>
      </c>
      <c r="DJ53" t="s">
        <v>136</v>
      </c>
      <c r="DK53" t="s">
        <v>136</v>
      </c>
      <c r="DL53" t="s">
        <v>137</v>
      </c>
      <c r="DM53" t="s">
        <v>136</v>
      </c>
      <c r="DN53" t="s">
        <v>136</v>
      </c>
      <c r="DO53" t="s">
        <v>137</v>
      </c>
      <c r="DQ53" t="s">
        <v>136</v>
      </c>
      <c r="DR53" t="s">
        <v>137</v>
      </c>
      <c r="DS53" t="s">
        <v>137</v>
      </c>
      <c r="DT53" t="s">
        <v>137</v>
      </c>
      <c r="DU53" t="s">
        <v>137</v>
      </c>
      <c r="DV53" t="s">
        <v>137</v>
      </c>
      <c r="DW53" t="s">
        <v>137</v>
      </c>
      <c r="DX53" t="s">
        <v>137</v>
      </c>
      <c r="DY53" t="s">
        <v>137</v>
      </c>
      <c r="DZ53" t="s">
        <v>137</v>
      </c>
      <c r="EA53" t="s">
        <v>137</v>
      </c>
      <c r="EC53" t="s">
        <v>136</v>
      </c>
      <c r="ED53" t="s">
        <v>136</v>
      </c>
      <c r="EE53" t="s">
        <v>136</v>
      </c>
      <c r="EF53" t="s">
        <v>137</v>
      </c>
      <c r="EG53" t="s">
        <v>137</v>
      </c>
      <c r="EH53" t="s">
        <v>137</v>
      </c>
      <c r="EI53" t="s">
        <v>137</v>
      </c>
      <c r="EJ53" t="s">
        <v>137</v>
      </c>
      <c r="EK53" t="s">
        <v>137</v>
      </c>
      <c r="EM53">
        <v>3</v>
      </c>
      <c r="EN53">
        <v>3</v>
      </c>
      <c r="EO53">
        <v>5</v>
      </c>
      <c r="EP53" t="s">
        <v>136</v>
      </c>
      <c r="EQ53" t="s">
        <v>137</v>
      </c>
      <c r="ER53" t="s">
        <v>137</v>
      </c>
      <c r="ES53" t="s">
        <v>137</v>
      </c>
      <c r="ET53" t="s">
        <v>137</v>
      </c>
      <c r="EU53" t="s">
        <v>137</v>
      </c>
      <c r="EV53" t="s">
        <v>137</v>
      </c>
      <c r="EW53">
        <v>4</v>
      </c>
      <c r="EX53">
        <v>4</v>
      </c>
      <c r="EY53">
        <v>1</v>
      </c>
      <c r="EZ53" t="s">
        <v>151</v>
      </c>
    </row>
    <row r="54" spans="1:157">
      <c r="A54">
        <v>100</v>
      </c>
      <c r="B54">
        <v>5</v>
      </c>
      <c r="C54">
        <v>732927516</v>
      </c>
      <c r="D54" t="s">
        <v>136</v>
      </c>
      <c r="E54" t="s">
        <v>137</v>
      </c>
      <c r="F54" t="s">
        <v>137</v>
      </c>
      <c r="G54" t="s">
        <v>136</v>
      </c>
      <c r="H54" t="s">
        <v>137</v>
      </c>
      <c r="I54" t="s">
        <v>137</v>
      </c>
      <c r="J54" t="s">
        <v>137</v>
      </c>
      <c r="L54" t="s">
        <v>138</v>
      </c>
      <c r="M54" t="s">
        <v>139</v>
      </c>
      <c r="N54" t="s">
        <v>138</v>
      </c>
      <c r="O54" t="s">
        <v>148</v>
      </c>
      <c r="P54" t="s">
        <v>140</v>
      </c>
      <c r="Q54" t="s">
        <v>139</v>
      </c>
      <c r="R54" t="s">
        <v>138</v>
      </c>
      <c r="S54" t="s">
        <v>138</v>
      </c>
      <c r="T54" t="s">
        <v>139</v>
      </c>
      <c r="U54" t="s">
        <v>137</v>
      </c>
      <c r="V54" t="s">
        <v>142</v>
      </c>
      <c r="X54" t="s">
        <v>142</v>
      </c>
      <c r="Z54" t="s">
        <v>142</v>
      </c>
      <c r="AB54" t="s">
        <v>142</v>
      </c>
      <c r="AD54" t="s">
        <v>142</v>
      </c>
      <c r="AF54" t="s">
        <v>142</v>
      </c>
      <c r="AI54" t="s">
        <v>136</v>
      </c>
      <c r="AJ54" t="s">
        <v>136</v>
      </c>
      <c r="AK54" t="s">
        <v>136</v>
      </c>
      <c r="AL54" t="s">
        <v>137</v>
      </c>
      <c r="AM54" t="s">
        <v>137</v>
      </c>
      <c r="AN54" t="s">
        <v>136</v>
      </c>
      <c r="AO54" t="s">
        <v>136</v>
      </c>
      <c r="AQ54">
        <v>3</v>
      </c>
      <c r="AR54">
        <v>2</v>
      </c>
      <c r="AS54">
        <v>5</v>
      </c>
      <c r="AY54" t="s">
        <v>222</v>
      </c>
      <c r="AZ54">
        <v>5</v>
      </c>
      <c r="BA54" t="s">
        <v>137</v>
      </c>
      <c r="BB54" t="s">
        <v>137</v>
      </c>
      <c r="BC54" t="s">
        <v>137</v>
      </c>
      <c r="BD54" t="s">
        <v>137</v>
      </c>
      <c r="BE54" t="s">
        <v>137</v>
      </c>
      <c r="BF54" t="s">
        <v>137</v>
      </c>
      <c r="BG54" t="s">
        <v>137</v>
      </c>
      <c r="BH54" t="s">
        <v>137</v>
      </c>
      <c r="BJ54" t="s">
        <v>136</v>
      </c>
      <c r="BK54" t="s">
        <v>137</v>
      </c>
      <c r="BL54" t="s">
        <v>136</v>
      </c>
      <c r="BM54" t="s">
        <v>137</v>
      </c>
      <c r="BN54" t="s">
        <v>137</v>
      </c>
      <c r="BO54" t="s">
        <v>223</v>
      </c>
      <c r="BP54" t="s">
        <v>137</v>
      </c>
      <c r="BQ54" t="s">
        <v>136</v>
      </c>
      <c r="BR54" t="s">
        <v>136</v>
      </c>
      <c r="BS54" t="s">
        <v>137</v>
      </c>
      <c r="BT54" t="s">
        <v>137</v>
      </c>
      <c r="BU54" t="s">
        <v>137</v>
      </c>
      <c r="BW54" t="s">
        <v>137</v>
      </c>
      <c r="BX54" t="s">
        <v>136</v>
      </c>
      <c r="BY54" t="s">
        <v>136</v>
      </c>
      <c r="BZ54" t="s">
        <v>137</v>
      </c>
      <c r="CB54">
        <v>2</v>
      </c>
      <c r="CH54">
        <v>1</v>
      </c>
      <c r="CI54">
        <v>5</v>
      </c>
      <c r="CJ54">
        <v>3</v>
      </c>
      <c r="CK54">
        <v>0</v>
      </c>
      <c r="CL54" t="s">
        <v>142</v>
      </c>
      <c r="CN54" t="s">
        <v>142</v>
      </c>
      <c r="CP54" t="s">
        <v>142</v>
      </c>
      <c r="CR54" t="s">
        <v>142</v>
      </c>
      <c r="CT54" t="s">
        <v>142</v>
      </c>
      <c r="CV54" t="s">
        <v>142</v>
      </c>
      <c r="CX54" t="s">
        <v>142</v>
      </c>
      <c r="CZ54" t="s">
        <v>142</v>
      </c>
      <c r="DB54" t="s">
        <v>137</v>
      </c>
      <c r="DC54" t="s">
        <v>137</v>
      </c>
      <c r="DD54" t="s">
        <v>137</v>
      </c>
      <c r="DE54" t="s">
        <v>137</v>
      </c>
      <c r="DF54" t="s">
        <v>137</v>
      </c>
      <c r="DG54" t="s">
        <v>137</v>
      </c>
      <c r="DH54" t="s">
        <v>137</v>
      </c>
      <c r="DJ54" t="s">
        <v>137</v>
      </c>
      <c r="DK54" t="s">
        <v>136</v>
      </c>
      <c r="DL54" t="s">
        <v>137</v>
      </c>
      <c r="DM54" t="s">
        <v>137</v>
      </c>
      <c r="DN54" t="s">
        <v>137</v>
      </c>
      <c r="DO54" t="s">
        <v>137</v>
      </c>
      <c r="DQ54" t="s">
        <v>137</v>
      </c>
      <c r="DR54" t="s">
        <v>137</v>
      </c>
      <c r="DS54" t="s">
        <v>137</v>
      </c>
      <c r="DT54" t="s">
        <v>137</v>
      </c>
      <c r="DU54" t="s">
        <v>137</v>
      </c>
      <c r="DV54" t="s">
        <v>137</v>
      </c>
      <c r="DW54" t="s">
        <v>137</v>
      </c>
      <c r="DX54" t="s">
        <v>137</v>
      </c>
      <c r="DY54" t="s">
        <v>137</v>
      </c>
      <c r="DZ54" t="s">
        <v>136</v>
      </c>
      <c r="EA54" t="s">
        <v>137</v>
      </c>
      <c r="EC54" t="s">
        <v>136</v>
      </c>
      <c r="ED54" t="s">
        <v>136</v>
      </c>
      <c r="EE54" t="s">
        <v>136</v>
      </c>
      <c r="EF54" t="s">
        <v>137</v>
      </c>
      <c r="EG54" t="s">
        <v>137</v>
      </c>
      <c r="EH54" t="s">
        <v>137</v>
      </c>
      <c r="EI54" t="s">
        <v>137</v>
      </c>
      <c r="EJ54" t="s">
        <v>137</v>
      </c>
      <c r="EK54" t="s">
        <v>137</v>
      </c>
      <c r="EM54">
        <v>2</v>
      </c>
      <c r="EN54">
        <v>1</v>
      </c>
      <c r="EO54">
        <v>5</v>
      </c>
      <c r="EP54" t="s">
        <v>136</v>
      </c>
      <c r="EQ54" t="s">
        <v>137</v>
      </c>
      <c r="ER54" t="s">
        <v>137</v>
      </c>
      <c r="ES54" t="s">
        <v>137</v>
      </c>
      <c r="ET54" t="s">
        <v>137</v>
      </c>
      <c r="EU54" t="s">
        <v>137</v>
      </c>
      <c r="EV54" t="s">
        <v>137</v>
      </c>
      <c r="EW54">
        <v>5</v>
      </c>
      <c r="EX54">
        <v>4</v>
      </c>
      <c r="EY54">
        <v>1</v>
      </c>
      <c r="EZ54" t="s">
        <v>151</v>
      </c>
    </row>
    <row r="55" spans="1:157">
      <c r="A55">
        <v>102</v>
      </c>
      <c r="B55">
        <v>5</v>
      </c>
      <c r="C55">
        <v>116546233</v>
      </c>
      <c r="D55" t="s">
        <v>137</v>
      </c>
      <c r="E55" t="s">
        <v>137</v>
      </c>
      <c r="F55" t="s">
        <v>137</v>
      </c>
      <c r="G55" t="s">
        <v>136</v>
      </c>
      <c r="H55" t="s">
        <v>137</v>
      </c>
      <c r="I55" t="s">
        <v>137</v>
      </c>
      <c r="J55" t="s">
        <v>137</v>
      </c>
      <c r="L55" t="s">
        <v>148</v>
      </c>
      <c r="M55" t="s">
        <v>148</v>
      </c>
      <c r="N55" t="s">
        <v>138</v>
      </c>
      <c r="O55" t="s">
        <v>138</v>
      </c>
      <c r="P55" t="s">
        <v>148</v>
      </c>
      <c r="Q55" t="s">
        <v>148</v>
      </c>
      <c r="R55" t="s">
        <v>139</v>
      </c>
      <c r="S55" t="s">
        <v>138</v>
      </c>
      <c r="T55" t="s">
        <v>148</v>
      </c>
      <c r="U55" t="s">
        <v>136</v>
      </c>
      <c r="V55" t="s">
        <v>137</v>
      </c>
      <c r="X55" t="s">
        <v>137</v>
      </c>
      <c r="Z55" t="s">
        <v>137</v>
      </c>
      <c r="AB55" t="s">
        <v>137</v>
      </c>
      <c r="AD55" t="s">
        <v>137</v>
      </c>
      <c r="AF55" t="s">
        <v>137</v>
      </c>
      <c r="AI55" t="s">
        <v>136</v>
      </c>
      <c r="AJ55" t="s">
        <v>137</v>
      </c>
      <c r="AK55" t="s">
        <v>137</v>
      </c>
      <c r="AL55" t="s">
        <v>137</v>
      </c>
      <c r="AM55" t="s">
        <v>137</v>
      </c>
      <c r="AN55" t="s">
        <v>137</v>
      </c>
      <c r="AO55" t="s">
        <v>137</v>
      </c>
      <c r="AQ55">
        <v>3</v>
      </c>
      <c r="AR55">
        <v>1</v>
      </c>
      <c r="AS55">
        <v>5</v>
      </c>
      <c r="AZ55">
        <v>5</v>
      </c>
      <c r="BA55" t="s">
        <v>137</v>
      </c>
      <c r="BB55" t="s">
        <v>136</v>
      </c>
      <c r="BC55" t="s">
        <v>136</v>
      </c>
      <c r="BD55" t="s">
        <v>137</v>
      </c>
      <c r="BE55" t="s">
        <v>137</v>
      </c>
      <c r="BF55" t="s">
        <v>137</v>
      </c>
      <c r="BG55" t="s">
        <v>137</v>
      </c>
      <c r="BH55" t="s">
        <v>137</v>
      </c>
      <c r="BJ55" t="s">
        <v>137</v>
      </c>
      <c r="BK55" t="s">
        <v>136</v>
      </c>
      <c r="BL55" t="s">
        <v>137</v>
      </c>
      <c r="BM55" t="s">
        <v>137</v>
      </c>
      <c r="BN55" t="s">
        <v>137</v>
      </c>
      <c r="BP55" t="s">
        <v>136</v>
      </c>
      <c r="BQ55" t="s">
        <v>137</v>
      </c>
      <c r="BR55" t="s">
        <v>136</v>
      </c>
      <c r="BS55" t="s">
        <v>137</v>
      </c>
      <c r="BT55" t="s">
        <v>137</v>
      </c>
      <c r="BU55" t="s">
        <v>137</v>
      </c>
      <c r="BW55" t="s">
        <v>137</v>
      </c>
      <c r="BX55" t="s">
        <v>137</v>
      </c>
      <c r="BY55" t="s">
        <v>137</v>
      </c>
      <c r="BZ55" t="s">
        <v>137</v>
      </c>
      <c r="CB55">
        <v>1</v>
      </c>
      <c r="CH55">
        <v>2</v>
      </c>
      <c r="CI55">
        <v>3</v>
      </c>
      <c r="CJ55">
        <v>2</v>
      </c>
      <c r="CK55">
        <v>2</v>
      </c>
      <c r="CL55" t="s">
        <v>136</v>
      </c>
      <c r="CN55" t="s">
        <v>137</v>
      </c>
      <c r="CP55" t="s">
        <v>137</v>
      </c>
      <c r="CR55" t="s">
        <v>137</v>
      </c>
      <c r="CT55" t="s">
        <v>137</v>
      </c>
      <c r="CV55" t="s">
        <v>137</v>
      </c>
      <c r="CX55" t="s">
        <v>137</v>
      </c>
      <c r="CZ55" t="s">
        <v>137</v>
      </c>
      <c r="DB55" t="s">
        <v>136</v>
      </c>
      <c r="DC55" t="s">
        <v>137</v>
      </c>
      <c r="DD55" t="s">
        <v>137</v>
      </c>
      <c r="DE55" t="s">
        <v>137</v>
      </c>
      <c r="DF55" t="s">
        <v>137</v>
      </c>
      <c r="DG55" t="s">
        <v>137</v>
      </c>
      <c r="DH55" t="s">
        <v>137</v>
      </c>
      <c r="DJ55" t="s">
        <v>137</v>
      </c>
      <c r="DK55" t="s">
        <v>137</v>
      </c>
      <c r="DL55" t="s">
        <v>137</v>
      </c>
      <c r="DM55" t="s">
        <v>136</v>
      </c>
      <c r="DN55" t="s">
        <v>137</v>
      </c>
      <c r="DO55" t="s">
        <v>137</v>
      </c>
      <c r="DQ55" t="s">
        <v>136</v>
      </c>
      <c r="DR55" t="s">
        <v>137</v>
      </c>
      <c r="DS55" t="s">
        <v>137</v>
      </c>
      <c r="DT55" t="s">
        <v>137</v>
      </c>
      <c r="DU55" t="s">
        <v>137</v>
      </c>
      <c r="DV55" t="s">
        <v>137</v>
      </c>
      <c r="DW55" t="s">
        <v>137</v>
      </c>
      <c r="DX55" t="s">
        <v>137</v>
      </c>
      <c r="DY55" t="s">
        <v>137</v>
      </c>
      <c r="DZ55" t="s">
        <v>137</v>
      </c>
      <c r="EA55" t="s">
        <v>137</v>
      </c>
      <c r="EC55" t="s">
        <v>136</v>
      </c>
      <c r="ED55" t="s">
        <v>137</v>
      </c>
      <c r="EE55" t="s">
        <v>136</v>
      </c>
      <c r="EF55" t="s">
        <v>137</v>
      </c>
      <c r="EG55" t="s">
        <v>137</v>
      </c>
      <c r="EH55" t="s">
        <v>137</v>
      </c>
      <c r="EI55" t="s">
        <v>137</v>
      </c>
      <c r="EJ55" t="s">
        <v>137</v>
      </c>
      <c r="EK55" t="s">
        <v>137</v>
      </c>
      <c r="EM55">
        <v>3</v>
      </c>
      <c r="EN55">
        <v>0</v>
      </c>
      <c r="EO55">
        <v>3</v>
      </c>
      <c r="EP55" t="s">
        <v>137</v>
      </c>
      <c r="EQ55" t="s">
        <v>137</v>
      </c>
      <c r="ER55" t="s">
        <v>137</v>
      </c>
      <c r="ES55" t="s">
        <v>137</v>
      </c>
      <c r="ET55" t="s">
        <v>137</v>
      </c>
      <c r="EU55" t="s">
        <v>136</v>
      </c>
      <c r="EV55" t="s">
        <v>137</v>
      </c>
      <c r="EW55">
        <v>4</v>
      </c>
      <c r="EX55">
        <v>3</v>
      </c>
      <c r="EY55">
        <v>1</v>
      </c>
      <c r="EZ55" t="s">
        <v>181</v>
      </c>
    </row>
    <row r="56" spans="1:157">
      <c r="A56">
        <v>103</v>
      </c>
      <c r="B56">
        <v>5</v>
      </c>
      <c r="C56">
        <v>182091509</v>
      </c>
      <c r="D56" t="s">
        <v>136</v>
      </c>
      <c r="E56" t="s">
        <v>137</v>
      </c>
      <c r="F56" t="s">
        <v>137</v>
      </c>
      <c r="G56" t="s">
        <v>137</v>
      </c>
      <c r="H56" t="s">
        <v>137</v>
      </c>
      <c r="I56" t="s">
        <v>137</v>
      </c>
      <c r="J56" t="s">
        <v>137</v>
      </c>
      <c r="L56" t="s">
        <v>138</v>
      </c>
      <c r="M56" t="s">
        <v>139</v>
      </c>
      <c r="N56" t="s">
        <v>140</v>
      </c>
      <c r="O56" t="s">
        <v>140</v>
      </c>
      <c r="P56" t="s">
        <v>140</v>
      </c>
      <c r="Q56" t="s">
        <v>138</v>
      </c>
      <c r="R56" t="s">
        <v>139</v>
      </c>
      <c r="S56" t="s">
        <v>139</v>
      </c>
      <c r="T56" t="s">
        <v>140</v>
      </c>
      <c r="U56" t="s">
        <v>137</v>
      </c>
      <c r="V56" t="s">
        <v>142</v>
      </c>
      <c r="X56" t="s">
        <v>142</v>
      </c>
      <c r="Z56" t="s">
        <v>142</v>
      </c>
      <c r="AB56" t="s">
        <v>142</v>
      </c>
      <c r="AD56" t="s">
        <v>142</v>
      </c>
      <c r="AF56" t="s">
        <v>142</v>
      </c>
      <c r="AI56" t="s">
        <v>136</v>
      </c>
      <c r="AJ56" t="s">
        <v>137</v>
      </c>
      <c r="AK56" t="s">
        <v>136</v>
      </c>
      <c r="AL56" t="s">
        <v>137</v>
      </c>
      <c r="AM56" t="s">
        <v>137</v>
      </c>
      <c r="AN56" t="s">
        <v>136</v>
      </c>
      <c r="AO56" t="s">
        <v>136</v>
      </c>
      <c r="AQ56">
        <v>1</v>
      </c>
      <c r="AR56">
        <v>2</v>
      </c>
      <c r="AS56">
        <v>3</v>
      </c>
      <c r="AT56">
        <v>7</v>
      </c>
      <c r="AU56">
        <v>5</v>
      </c>
      <c r="AV56">
        <v>4</v>
      </c>
      <c r="AY56" t="s">
        <v>224</v>
      </c>
      <c r="AZ56">
        <v>5</v>
      </c>
      <c r="BA56" t="s">
        <v>136</v>
      </c>
      <c r="BB56" t="s">
        <v>136</v>
      </c>
      <c r="BC56" t="s">
        <v>137</v>
      </c>
      <c r="BD56" t="s">
        <v>137</v>
      </c>
      <c r="BE56" t="s">
        <v>136</v>
      </c>
      <c r="BF56" t="s">
        <v>136</v>
      </c>
      <c r="BG56" t="s">
        <v>137</v>
      </c>
      <c r="BH56" t="s">
        <v>137</v>
      </c>
      <c r="BJ56" t="s">
        <v>136</v>
      </c>
      <c r="BK56" t="s">
        <v>137</v>
      </c>
      <c r="BL56" t="s">
        <v>137</v>
      </c>
      <c r="BM56" t="s">
        <v>137</v>
      </c>
      <c r="BN56" t="s">
        <v>137</v>
      </c>
      <c r="BP56" t="s">
        <v>136</v>
      </c>
      <c r="BQ56" t="s">
        <v>137</v>
      </c>
      <c r="BR56" t="s">
        <v>136</v>
      </c>
      <c r="BS56" t="s">
        <v>137</v>
      </c>
      <c r="BT56" t="s">
        <v>136</v>
      </c>
      <c r="BU56" t="s">
        <v>137</v>
      </c>
      <c r="BW56" t="s">
        <v>136</v>
      </c>
      <c r="BX56" t="s">
        <v>136</v>
      </c>
      <c r="BY56" t="s">
        <v>136</v>
      </c>
      <c r="BZ56" t="s">
        <v>136</v>
      </c>
      <c r="CB56">
        <v>2</v>
      </c>
      <c r="CC56">
        <v>1</v>
      </c>
      <c r="CD56">
        <v>3</v>
      </c>
      <c r="CE56">
        <v>4</v>
      </c>
      <c r="CH56">
        <v>2</v>
      </c>
      <c r="CI56">
        <v>4</v>
      </c>
      <c r="CJ56">
        <v>3</v>
      </c>
      <c r="CK56">
        <v>0</v>
      </c>
      <c r="CL56" t="s">
        <v>142</v>
      </c>
      <c r="CN56" t="s">
        <v>142</v>
      </c>
      <c r="CP56" t="s">
        <v>142</v>
      </c>
      <c r="CR56" t="s">
        <v>142</v>
      </c>
      <c r="CT56" t="s">
        <v>142</v>
      </c>
      <c r="CV56" t="s">
        <v>142</v>
      </c>
      <c r="CX56" t="s">
        <v>142</v>
      </c>
      <c r="CZ56" t="s">
        <v>142</v>
      </c>
      <c r="DB56" t="s">
        <v>137</v>
      </c>
      <c r="DC56" t="s">
        <v>137</v>
      </c>
      <c r="DD56" t="s">
        <v>136</v>
      </c>
      <c r="DE56" t="s">
        <v>136</v>
      </c>
      <c r="DF56" t="s">
        <v>136</v>
      </c>
      <c r="DG56" t="s">
        <v>137</v>
      </c>
      <c r="DH56" t="s">
        <v>136</v>
      </c>
      <c r="DJ56" t="s">
        <v>137</v>
      </c>
      <c r="DK56" t="s">
        <v>136</v>
      </c>
      <c r="DL56" t="s">
        <v>137</v>
      </c>
      <c r="DM56" t="s">
        <v>137</v>
      </c>
      <c r="DN56" t="s">
        <v>136</v>
      </c>
      <c r="DO56" t="s">
        <v>137</v>
      </c>
      <c r="DQ56" t="s">
        <v>136</v>
      </c>
      <c r="DR56" t="s">
        <v>137</v>
      </c>
      <c r="DS56" t="s">
        <v>136</v>
      </c>
      <c r="DT56" t="s">
        <v>136</v>
      </c>
      <c r="DU56" t="s">
        <v>136</v>
      </c>
      <c r="DV56" t="s">
        <v>136</v>
      </c>
      <c r="DW56" t="s">
        <v>137</v>
      </c>
      <c r="DX56" t="s">
        <v>137</v>
      </c>
      <c r="DY56" t="s">
        <v>137</v>
      </c>
      <c r="DZ56" t="s">
        <v>136</v>
      </c>
      <c r="EA56" t="s">
        <v>137</v>
      </c>
      <c r="EC56" t="s">
        <v>136</v>
      </c>
      <c r="ED56" t="s">
        <v>136</v>
      </c>
      <c r="EE56" t="s">
        <v>136</v>
      </c>
      <c r="EF56" t="s">
        <v>137</v>
      </c>
      <c r="EG56" t="s">
        <v>137</v>
      </c>
      <c r="EH56" t="s">
        <v>136</v>
      </c>
      <c r="EI56" t="s">
        <v>136</v>
      </c>
      <c r="EJ56" t="s">
        <v>136</v>
      </c>
      <c r="EK56" t="s">
        <v>137</v>
      </c>
      <c r="EM56">
        <v>5</v>
      </c>
      <c r="EN56">
        <v>5</v>
      </c>
      <c r="EO56">
        <v>5</v>
      </c>
      <c r="EP56" t="s">
        <v>136</v>
      </c>
      <c r="EQ56" t="s">
        <v>137</v>
      </c>
      <c r="ER56" t="s">
        <v>137</v>
      </c>
      <c r="ES56" t="s">
        <v>137</v>
      </c>
      <c r="ET56" t="s">
        <v>137</v>
      </c>
      <c r="EU56" t="s">
        <v>137</v>
      </c>
      <c r="EV56" t="s">
        <v>137</v>
      </c>
      <c r="EW56">
        <v>3</v>
      </c>
      <c r="EX56">
        <v>4</v>
      </c>
      <c r="EY56">
        <v>1</v>
      </c>
      <c r="EZ56" t="s">
        <v>169</v>
      </c>
      <c r="FA56" t="s">
        <v>225</v>
      </c>
    </row>
    <row r="57" spans="1:157" ht="15" customHeight="1">
      <c r="A57">
        <v>104</v>
      </c>
      <c r="B57">
        <v>5</v>
      </c>
      <c r="C57">
        <v>439275825</v>
      </c>
      <c r="D57" t="s">
        <v>136</v>
      </c>
      <c r="E57" t="s">
        <v>137</v>
      </c>
      <c r="F57" t="s">
        <v>137</v>
      </c>
      <c r="G57" t="s">
        <v>137</v>
      </c>
      <c r="H57" t="s">
        <v>137</v>
      </c>
      <c r="I57" t="s">
        <v>137</v>
      </c>
      <c r="J57" t="s">
        <v>137</v>
      </c>
      <c r="L57" t="s">
        <v>138</v>
      </c>
      <c r="M57" t="s">
        <v>139</v>
      </c>
      <c r="N57" t="s">
        <v>138</v>
      </c>
      <c r="O57" t="s">
        <v>138</v>
      </c>
      <c r="P57" t="s">
        <v>138</v>
      </c>
      <c r="Q57" t="s">
        <v>138</v>
      </c>
      <c r="R57" t="s">
        <v>138</v>
      </c>
      <c r="S57" t="s">
        <v>138</v>
      </c>
      <c r="U57" t="s">
        <v>136</v>
      </c>
      <c r="V57" t="s">
        <v>136</v>
      </c>
      <c r="W57" t="s">
        <v>226</v>
      </c>
      <c r="X57" t="s">
        <v>136</v>
      </c>
      <c r="Y57" t="s">
        <v>227</v>
      </c>
      <c r="Z57" t="s">
        <v>137</v>
      </c>
      <c r="AB57" t="s">
        <v>137</v>
      </c>
      <c r="AD57" t="s">
        <v>137</v>
      </c>
      <c r="AF57" t="s">
        <v>137</v>
      </c>
      <c r="AH57" s="3" t="s">
        <v>228</v>
      </c>
      <c r="AI57" t="s">
        <v>137</v>
      </c>
      <c r="AJ57" t="s">
        <v>137</v>
      </c>
      <c r="AK57" t="s">
        <v>136</v>
      </c>
      <c r="AL57" t="s">
        <v>136</v>
      </c>
      <c r="AM57" t="s">
        <v>137</v>
      </c>
      <c r="AN57" t="s">
        <v>136</v>
      </c>
      <c r="AO57" t="s">
        <v>137</v>
      </c>
      <c r="AQ57">
        <v>2</v>
      </c>
      <c r="AR57">
        <v>4</v>
      </c>
      <c r="AS57">
        <v>5</v>
      </c>
      <c r="AY57" t="s">
        <v>229</v>
      </c>
      <c r="AZ57">
        <v>5</v>
      </c>
      <c r="BA57" t="s">
        <v>136</v>
      </c>
      <c r="BB57" t="s">
        <v>136</v>
      </c>
      <c r="BC57" t="s">
        <v>137</v>
      </c>
      <c r="BD57" t="s">
        <v>137</v>
      </c>
      <c r="BE57" t="s">
        <v>137</v>
      </c>
      <c r="BF57" t="s">
        <v>136</v>
      </c>
      <c r="BG57" t="s">
        <v>137</v>
      </c>
      <c r="BH57" t="s">
        <v>137</v>
      </c>
      <c r="BJ57" t="s">
        <v>136</v>
      </c>
      <c r="BK57" t="s">
        <v>137</v>
      </c>
      <c r="BL57" t="s">
        <v>137</v>
      </c>
      <c r="BM57" t="s">
        <v>136</v>
      </c>
      <c r="BN57" t="s">
        <v>137</v>
      </c>
      <c r="BP57" t="s">
        <v>136</v>
      </c>
      <c r="BQ57" t="s">
        <v>136</v>
      </c>
      <c r="BR57" t="s">
        <v>136</v>
      </c>
      <c r="BS57" t="s">
        <v>137</v>
      </c>
      <c r="BT57" t="s">
        <v>136</v>
      </c>
      <c r="BU57" t="s">
        <v>137</v>
      </c>
      <c r="BW57" t="s">
        <v>136</v>
      </c>
      <c r="BX57" t="s">
        <v>136</v>
      </c>
      <c r="BY57" t="s">
        <v>136</v>
      </c>
      <c r="BZ57" t="s">
        <v>136</v>
      </c>
      <c r="CA57" t="s">
        <v>230</v>
      </c>
      <c r="CB57">
        <v>5</v>
      </c>
      <c r="CC57">
        <v>3</v>
      </c>
      <c r="CD57">
        <v>1</v>
      </c>
      <c r="CE57">
        <v>2</v>
      </c>
      <c r="CF57">
        <v>6</v>
      </c>
      <c r="CH57">
        <v>1</v>
      </c>
      <c r="CI57">
        <v>3</v>
      </c>
      <c r="CJ57">
        <v>2</v>
      </c>
      <c r="CK57">
        <v>3</v>
      </c>
      <c r="CL57" t="s">
        <v>137</v>
      </c>
      <c r="CN57" t="s">
        <v>136</v>
      </c>
      <c r="CO57" t="s">
        <v>231</v>
      </c>
      <c r="CP57" t="s">
        <v>137</v>
      </c>
      <c r="CR57" t="s">
        <v>137</v>
      </c>
      <c r="CT57" t="s">
        <v>137</v>
      </c>
      <c r="CV57" t="s">
        <v>137</v>
      </c>
      <c r="CX57" t="s">
        <v>137</v>
      </c>
      <c r="CZ57" t="s">
        <v>136</v>
      </c>
      <c r="DA57" t="s">
        <v>232</v>
      </c>
      <c r="DB57" t="s">
        <v>137</v>
      </c>
      <c r="DC57" t="s">
        <v>137</v>
      </c>
      <c r="DD57" t="s">
        <v>136</v>
      </c>
      <c r="DE57" t="s">
        <v>137</v>
      </c>
      <c r="DF57" t="s">
        <v>137</v>
      </c>
      <c r="DG57" t="s">
        <v>137</v>
      </c>
      <c r="DH57" t="s">
        <v>137</v>
      </c>
      <c r="DI57" t="s">
        <v>233</v>
      </c>
      <c r="DJ57" t="s">
        <v>136</v>
      </c>
      <c r="DK57" t="s">
        <v>136</v>
      </c>
      <c r="DL57" t="s">
        <v>137</v>
      </c>
      <c r="DM57" t="s">
        <v>136</v>
      </c>
      <c r="DN57" t="s">
        <v>137</v>
      </c>
      <c r="DO57" t="s">
        <v>137</v>
      </c>
      <c r="DQ57" t="s">
        <v>136</v>
      </c>
      <c r="DR57" t="s">
        <v>137</v>
      </c>
      <c r="DS57" t="s">
        <v>137</v>
      </c>
      <c r="DT57" t="s">
        <v>137</v>
      </c>
      <c r="DU57" t="s">
        <v>137</v>
      </c>
      <c r="DV57" t="s">
        <v>137</v>
      </c>
      <c r="DW57" t="s">
        <v>137</v>
      </c>
      <c r="DX57" t="s">
        <v>137</v>
      </c>
      <c r="DY57" t="s">
        <v>137</v>
      </c>
      <c r="DZ57" t="s">
        <v>137</v>
      </c>
      <c r="EA57" t="s">
        <v>137</v>
      </c>
      <c r="EC57" t="s">
        <v>136</v>
      </c>
      <c r="ED57" t="s">
        <v>136</v>
      </c>
      <c r="EE57" t="s">
        <v>136</v>
      </c>
      <c r="EF57" t="s">
        <v>137</v>
      </c>
      <c r="EG57" t="s">
        <v>137</v>
      </c>
      <c r="EH57" t="s">
        <v>137</v>
      </c>
      <c r="EI57" t="s">
        <v>136</v>
      </c>
      <c r="EJ57" t="s">
        <v>137</v>
      </c>
      <c r="EK57" t="s">
        <v>137</v>
      </c>
      <c r="EM57">
        <v>3</v>
      </c>
      <c r="EN57">
        <v>3</v>
      </c>
      <c r="EO57">
        <v>5</v>
      </c>
      <c r="EP57" t="s">
        <v>136</v>
      </c>
      <c r="EQ57" t="s">
        <v>137</v>
      </c>
      <c r="ER57" t="s">
        <v>137</v>
      </c>
      <c r="ES57" t="s">
        <v>137</v>
      </c>
      <c r="ET57" t="s">
        <v>137</v>
      </c>
      <c r="EU57" t="s">
        <v>137</v>
      </c>
      <c r="EV57" t="s">
        <v>137</v>
      </c>
      <c r="EW57">
        <v>4</v>
      </c>
      <c r="EX57">
        <v>4</v>
      </c>
      <c r="EY57">
        <v>1</v>
      </c>
      <c r="EZ57" t="s">
        <v>151</v>
      </c>
      <c r="FA57" t="s">
        <v>234</v>
      </c>
    </row>
    <row r="58" spans="1:157">
      <c r="A58">
        <v>105</v>
      </c>
      <c r="B58">
        <v>5</v>
      </c>
      <c r="C58">
        <v>1046195716</v>
      </c>
      <c r="D58" t="s">
        <v>137</v>
      </c>
      <c r="E58" t="s">
        <v>137</v>
      </c>
      <c r="F58" t="s">
        <v>137</v>
      </c>
      <c r="G58" t="s">
        <v>137</v>
      </c>
      <c r="H58" t="s">
        <v>137</v>
      </c>
      <c r="I58" t="s">
        <v>136</v>
      </c>
      <c r="J58" t="s">
        <v>137</v>
      </c>
      <c r="L58" t="s">
        <v>138</v>
      </c>
      <c r="M58" t="s">
        <v>139</v>
      </c>
      <c r="N58" t="s">
        <v>139</v>
      </c>
      <c r="O58" t="s">
        <v>139</v>
      </c>
      <c r="P58" t="s">
        <v>139</v>
      </c>
      <c r="Q58" t="s">
        <v>139</v>
      </c>
      <c r="R58" t="s">
        <v>138</v>
      </c>
      <c r="S58" t="s">
        <v>139</v>
      </c>
      <c r="T58" t="s">
        <v>148</v>
      </c>
      <c r="U58" t="s">
        <v>137</v>
      </c>
      <c r="V58" t="s">
        <v>142</v>
      </c>
      <c r="X58" t="s">
        <v>142</v>
      </c>
      <c r="Z58" t="s">
        <v>142</v>
      </c>
      <c r="AB58" t="s">
        <v>142</v>
      </c>
      <c r="AD58" t="s">
        <v>142</v>
      </c>
      <c r="AF58" t="s">
        <v>142</v>
      </c>
      <c r="AI58" t="s">
        <v>136</v>
      </c>
      <c r="AJ58" t="s">
        <v>136</v>
      </c>
      <c r="AK58" t="s">
        <v>136</v>
      </c>
      <c r="AL58" t="s">
        <v>136</v>
      </c>
      <c r="AM58" t="s">
        <v>137</v>
      </c>
      <c r="AN58" t="s">
        <v>136</v>
      </c>
      <c r="AO58" t="s">
        <v>137</v>
      </c>
      <c r="AZ58">
        <v>5</v>
      </c>
      <c r="BA58" t="s">
        <v>136</v>
      </c>
      <c r="BB58" t="s">
        <v>137</v>
      </c>
      <c r="BC58" t="s">
        <v>137</v>
      </c>
      <c r="BD58" t="s">
        <v>137</v>
      </c>
      <c r="BE58" t="s">
        <v>137</v>
      </c>
      <c r="BF58" t="s">
        <v>136</v>
      </c>
      <c r="BG58" t="s">
        <v>137</v>
      </c>
      <c r="BH58" t="s">
        <v>136</v>
      </c>
      <c r="BJ58" t="s">
        <v>136</v>
      </c>
      <c r="BK58" t="s">
        <v>137</v>
      </c>
      <c r="BL58" t="s">
        <v>137</v>
      </c>
      <c r="BM58" t="s">
        <v>137</v>
      </c>
      <c r="BN58" t="s">
        <v>136</v>
      </c>
      <c r="BP58" t="s">
        <v>136</v>
      </c>
      <c r="BQ58" t="s">
        <v>137</v>
      </c>
      <c r="BR58" t="s">
        <v>136</v>
      </c>
      <c r="BS58" t="s">
        <v>137</v>
      </c>
      <c r="BT58" t="s">
        <v>136</v>
      </c>
      <c r="BU58" t="s">
        <v>137</v>
      </c>
      <c r="BW58" t="s">
        <v>137</v>
      </c>
      <c r="BX58" t="s">
        <v>136</v>
      </c>
      <c r="BY58" t="s">
        <v>136</v>
      </c>
      <c r="BZ58" t="s">
        <v>137</v>
      </c>
      <c r="CB58">
        <v>3</v>
      </c>
      <c r="CC58">
        <v>1</v>
      </c>
      <c r="CD58">
        <v>2</v>
      </c>
      <c r="CH58">
        <v>1</v>
      </c>
      <c r="CI58">
        <v>3</v>
      </c>
      <c r="CJ58">
        <v>3</v>
      </c>
      <c r="CK58">
        <v>0</v>
      </c>
      <c r="CL58" t="s">
        <v>142</v>
      </c>
      <c r="CN58" t="s">
        <v>142</v>
      </c>
      <c r="CP58" t="s">
        <v>142</v>
      </c>
      <c r="CR58" t="s">
        <v>142</v>
      </c>
      <c r="CT58" t="s">
        <v>142</v>
      </c>
      <c r="CV58" t="s">
        <v>142</v>
      </c>
      <c r="CX58" t="s">
        <v>142</v>
      </c>
      <c r="CZ58" t="s">
        <v>142</v>
      </c>
      <c r="DB58" t="s">
        <v>137</v>
      </c>
      <c r="DC58" t="s">
        <v>136</v>
      </c>
      <c r="DD58" t="s">
        <v>136</v>
      </c>
      <c r="DE58" t="s">
        <v>137</v>
      </c>
      <c r="DF58" t="s">
        <v>136</v>
      </c>
      <c r="DG58" t="s">
        <v>137</v>
      </c>
      <c r="DH58" t="s">
        <v>137</v>
      </c>
      <c r="DJ58" t="s">
        <v>137</v>
      </c>
      <c r="DK58" t="s">
        <v>136</v>
      </c>
      <c r="DL58" t="s">
        <v>137</v>
      </c>
      <c r="DM58" t="s">
        <v>137</v>
      </c>
      <c r="DN58" t="s">
        <v>136</v>
      </c>
      <c r="DO58" t="s">
        <v>137</v>
      </c>
      <c r="DQ58" t="s">
        <v>136</v>
      </c>
      <c r="DR58" t="s">
        <v>137</v>
      </c>
      <c r="DS58" t="s">
        <v>137</v>
      </c>
      <c r="DT58" t="s">
        <v>137</v>
      </c>
      <c r="DU58" t="s">
        <v>137</v>
      </c>
      <c r="DV58" t="s">
        <v>137</v>
      </c>
      <c r="DW58" t="s">
        <v>137</v>
      </c>
      <c r="DX58" t="s">
        <v>137</v>
      </c>
      <c r="DY58" t="s">
        <v>137</v>
      </c>
      <c r="DZ58" t="s">
        <v>137</v>
      </c>
      <c r="EA58" t="s">
        <v>136</v>
      </c>
      <c r="EB58" t="s">
        <v>235</v>
      </c>
      <c r="EC58" t="s">
        <v>136</v>
      </c>
      <c r="ED58" t="s">
        <v>136</v>
      </c>
      <c r="EE58" t="s">
        <v>137</v>
      </c>
      <c r="EF58" t="s">
        <v>137</v>
      </c>
      <c r="EG58" t="s">
        <v>137</v>
      </c>
      <c r="EH58" t="s">
        <v>136</v>
      </c>
      <c r="EI58" t="s">
        <v>137</v>
      </c>
      <c r="EJ58" t="s">
        <v>136</v>
      </c>
      <c r="EK58" t="s">
        <v>137</v>
      </c>
      <c r="EM58">
        <v>4</v>
      </c>
      <c r="EN58">
        <v>4</v>
      </c>
      <c r="EO58">
        <v>3</v>
      </c>
      <c r="EP58" t="s">
        <v>136</v>
      </c>
      <c r="EQ58" t="s">
        <v>137</v>
      </c>
      <c r="ER58" t="s">
        <v>137</v>
      </c>
      <c r="ES58" t="s">
        <v>137</v>
      </c>
      <c r="ET58" t="s">
        <v>137</v>
      </c>
      <c r="EU58" t="s">
        <v>137</v>
      </c>
      <c r="EV58" t="s">
        <v>137</v>
      </c>
      <c r="EW58">
        <v>3</v>
      </c>
      <c r="EX58">
        <v>3</v>
      </c>
      <c r="EY58">
        <v>1</v>
      </c>
      <c r="EZ58" t="s">
        <v>169</v>
      </c>
    </row>
    <row r="59" spans="1:157">
      <c r="A59">
        <v>106</v>
      </c>
      <c r="B59">
        <v>5</v>
      </c>
      <c r="C59">
        <v>2084206502</v>
      </c>
      <c r="D59" t="s">
        <v>137</v>
      </c>
      <c r="E59" t="s">
        <v>137</v>
      </c>
      <c r="F59" t="s">
        <v>137</v>
      </c>
      <c r="G59" t="s">
        <v>137</v>
      </c>
      <c r="H59" t="s">
        <v>137</v>
      </c>
      <c r="I59" t="s">
        <v>137</v>
      </c>
      <c r="J59" t="s">
        <v>136</v>
      </c>
      <c r="L59" t="s">
        <v>139</v>
      </c>
      <c r="M59" t="s">
        <v>138</v>
      </c>
      <c r="N59" t="s">
        <v>138</v>
      </c>
      <c r="O59" t="s">
        <v>148</v>
      </c>
      <c r="P59" t="s">
        <v>148</v>
      </c>
      <c r="Q59" t="s">
        <v>138</v>
      </c>
      <c r="R59" t="s">
        <v>138</v>
      </c>
      <c r="S59" t="s">
        <v>139</v>
      </c>
      <c r="T59" t="s">
        <v>138</v>
      </c>
      <c r="U59" t="s">
        <v>137</v>
      </c>
      <c r="V59" t="s">
        <v>142</v>
      </c>
      <c r="X59" t="s">
        <v>142</v>
      </c>
      <c r="Z59" t="s">
        <v>142</v>
      </c>
      <c r="AB59" t="s">
        <v>142</v>
      </c>
      <c r="AD59" t="s">
        <v>142</v>
      </c>
      <c r="AF59" t="s">
        <v>142</v>
      </c>
      <c r="AI59" t="s">
        <v>136</v>
      </c>
      <c r="AJ59" t="s">
        <v>136</v>
      </c>
      <c r="AK59" t="s">
        <v>136</v>
      </c>
      <c r="AL59" t="s">
        <v>137</v>
      </c>
      <c r="AM59" t="s">
        <v>137</v>
      </c>
      <c r="AN59" t="s">
        <v>137</v>
      </c>
      <c r="AO59" t="s">
        <v>137</v>
      </c>
      <c r="AQ59">
        <v>6</v>
      </c>
      <c r="AR59">
        <v>7</v>
      </c>
      <c r="AS59">
        <v>1</v>
      </c>
      <c r="AT59">
        <v>5</v>
      </c>
      <c r="AZ59">
        <v>5</v>
      </c>
      <c r="BA59" t="s">
        <v>136</v>
      </c>
      <c r="BB59" t="s">
        <v>136</v>
      </c>
      <c r="BC59" t="s">
        <v>137</v>
      </c>
      <c r="BD59" t="s">
        <v>136</v>
      </c>
      <c r="BE59" t="s">
        <v>137</v>
      </c>
      <c r="BF59" t="s">
        <v>136</v>
      </c>
      <c r="BG59" t="s">
        <v>137</v>
      </c>
      <c r="BH59" t="s">
        <v>136</v>
      </c>
      <c r="BJ59" t="s">
        <v>136</v>
      </c>
      <c r="BK59" t="s">
        <v>136</v>
      </c>
      <c r="BL59" t="s">
        <v>136</v>
      </c>
      <c r="BM59" t="s">
        <v>136</v>
      </c>
      <c r="BN59" t="s">
        <v>137</v>
      </c>
      <c r="BP59" t="s">
        <v>136</v>
      </c>
      <c r="BQ59" t="s">
        <v>136</v>
      </c>
      <c r="BR59" t="s">
        <v>136</v>
      </c>
      <c r="BS59" t="s">
        <v>137</v>
      </c>
      <c r="BT59" t="s">
        <v>136</v>
      </c>
      <c r="BU59" t="s">
        <v>137</v>
      </c>
      <c r="BW59" t="s">
        <v>136</v>
      </c>
      <c r="BX59" t="s">
        <v>136</v>
      </c>
      <c r="BY59" t="s">
        <v>136</v>
      </c>
      <c r="BZ59" t="s">
        <v>136</v>
      </c>
      <c r="CB59">
        <v>3</v>
      </c>
      <c r="CC59">
        <v>1</v>
      </c>
      <c r="CH59">
        <v>1</v>
      </c>
      <c r="CI59">
        <v>2</v>
      </c>
      <c r="CJ59">
        <v>3</v>
      </c>
      <c r="CK59">
        <v>0</v>
      </c>
      <c r="CL59" t="s">
        <v>142</v>
      </c>
      <c r="CN59" t="s">
        <v>142</v>
      </c>
      <c r="CP59" t="s">
        <v>142</v>
      </c>
      <c r="CR59" t="s">
        <v>142</v>
      </c>
      <c r="CT59" t="s">
        <v>142</v>
      </c>
      <c r="CV59" t="s">
        <v>142</v>
      </c>
      <c r="CX59" t="s">
        <v>142</v>
      </c>
      <c r="CZ59" t="s">
        <v>142</v>
      </c>
      <c r="DB59" t="s">
        <v>137</v>
      </c>
      <c r="DC59" t="s">
        <v>137</v>
      </c>
      <c r="DD59" t="s">
        <v>137</v>
      </c>
      <c r="DE59" t="s">
        <v>137</v>
      </c>
      <c r="DF59" t="s">
        <v>136</v>
      </c>
      <c r="DG59" t="s">
        <v>137</v>
      </c>
      <c r="DH59" t="s">
        <v>137</v>
      </c>
      <c r="DJ59" t="s">
        <v>137</v>
      </c>
      <c r="DK59" t="s">
        <v>136</v>
      </c>
      <c r="DL59" t="s">
        <v>137</v>
      </c>
      <c r="DM59" t="s">
        <v>136</v>
      </c>
      <c r="DN59" t="s">
        <v>137</v>
      </c>
      <c r="DO59" t="s">
        <v>137</v>
      </c>
      <c r="DQ59" t="s">
        <v>136</v>
      </c>
      <c r="DR59" t="s">
        <v>137</v>
      </c>
      <c r="DS59" t="s">
        <v>137</v>
      </c>
      <c r="DT59" t="s">
        <v>137</v>
      </c>
      <c r="DU59" t="s">
        <v>137</v>
      </c>
      <c r="DV59" t="s">
        <v>137</v>
      </c>
      <c r="DW59" t="s">
        <v>137</v>
      </c>
      <c r="DX59" t="s">
        <v>137</v>
      </c>
      <c r="DY59" t="s">
        <v>137</v>
      </c>
      <c r="DZ59" t="s">
        <v>137</v>
      </c>
      <c r="EA59" t="s">
        <v>137</v>
      </c>
      <c r="EC59" t="s">
        <v>136</v>
      </c>
      <c r="ED59" t="s">
        <v>136</v>
      </c>
      <c r="EE59" t="s">
        <v>136</v>
      </c>
      <c r="EF59" t="s">
        <v>136</v>
      </c>
      <c r="EG59" t="s">
        <v>137</v>
      </c>
      <c r="EH59" t="s">
        <v>136</v>
      </c>
      <c r="EI59" t="s">
        <v>137</v>
      </c>
      <c r="EJ59" t="s">
        <v>136</v>
      </c>
      <c r="EK59" t="s">
        <v>137</v>
      </c>
      <c r="EM59">
        <v>3</v>
      </c>
      <c r="EN59">
        <v>3</v>
      </c>
      <c r="EO59">
        <v>3</v>
      </c>
      <c r="EP59" t="s">
        <v>137</v>
      </c>
      <c r="EQ59" t="s">
        <v>136</v>
      </c>
      <c r="ER59" t="s">
        <v>136</v>
      </c>
      <c r="ES59" t="s">
        <v>136</v>
      </c>
      <c r="ET59" t="s">
        <v>137</v>
      </c>
      <c r="EU59" t="s">
        <v>137</v>
      </c>
      <c r="EV59" t="s">
        <v>137</v>
      </c>
      <c r="EW59">
        <v>4</v>
      </c>
      <c r="EX59">
        <v>4</v>
      </c>
      <c r="EY59">
        <v>1</v>
      </c>
      <c r="EZ59" t="s">
        <v>172</v>
      </c>
    </row>
    <row r="60" spans="1:157">
      <c r="A60">
        <v>107</v>
      </c>
      <c r="B60">
        <v>5</v>
      </c>
      <c r="C60">
        <v>1035155041</v>
      </c>
      <c r="D60" t="s">
        <v>137</v>
      </c>
      <c r="E60" t="s">
        <v>137</v>
      </c>
      <c r="F60" t="s">
        <v>137</v>
      </c>
      <c r="G60" t="s">
        <v>137</v>
      </c>
      <c r="H60" t="s">
        <v>136</v>
      </c>
      <c r="I60" t="s">
        <v>137</v>
      </c>
      <c r="J60" t="s">
        <v>137</v>
      </c>
      <c r="L60" t="s">
        <v>138</v>
      </c>
      <c r="M60" t="s">
        <v>138</v>
      </c>
      <c r="N60" t="s">
        <v>138</v>
      </c>
      <c r="O60" t="s">
        <v>140</v>
      </c>
      <c r="P60" t="s">
        <v>140</v>
      </c>
      <c r="Q60" t="s">
        <v>138</v>
      </c>
      <c r="R60" t="s">
        <v>141</v>
      </c>
      <c r="S60" t="s">
        <v>141</v>
      </c>
      <c r="T60" t="s">
        <v>141</v>
      </c>
      <c r="U60" t="s">
        <v>136</v>
      </c>
      <c r="V60" t="s">
        <v>137</v>
      </c>
      <c r="X60" t="s">
        <v>136</v>
      </c>
      <c r="Y60" t="s">
        <v>236</v>
      </c>
      <c r="Z60" t="s">
        <v>136</v>
      </c>
      <c r="AA60" t="s">
        <v>237</v>
      </c>
      <c r="AB60" t="s">
        <v>137</v>
      </c>
      <c r="AD60" t="s">
        <v>137</v>
      </c>
      <c r="AF60" t="s">
        <v>137</v>
      </c>
      <c r="AI60" t="s">
        <v>137</v>
      </c>
      <c r="AJ60" t="s">
        <v>137</v>
      </c>
      <c r="AK60" t="s">
        <v>136</v>
      </c>
      <c r="AL60" t="s">
        <v>136</v>
      </c>
      <c r="AM60" t="s">
        <v>137</v>
      </c>
      <c r="AN60" t="s">
        <v>136</v>
      </c>
      <c r="AO60" t="s">
        <v>137</v>
      </c>
      <c r="AQ60">
        <v>1</v>
      </c>
      <c r="AR60">
        <v>3</v>
      </c>
      <c r="AS60">
        <v>2</v>
      </c>
      <c r="AT60">
        <v>7</v>
      </c>
      <c r="AU60">
        <v>6</v>
      </c>
      <c r="AZ60">
        <v>5</v>
      </c>
      <c r="BA60" t="s">
        <v>136</v>
      </c>
      <c r="BB60" t="s">
        <v>136</v>
      </c>
      <c r="BC60" t="s">
        <v>137</v>
      </c>
      <c r="BD60" t="s">
        <v>137</v>
      </c>
      <c r="BE60" t="s">
        <v>137</v>
      </c>
      <c r="BF60" t="s">
        <v>136</v>
      </c>
      <c r="BG60" t="s">
        <v>137</v>
      </c>
      <c r="BH60" t="s">
        <v>137</v>
      </c>
      <c r="BJ60" t="s">
        <v>137</v>
      </c>
      <c r="BK60" t="s">
        <v>136</v>
      </c>
      <c r="BL60" t="s">
        <v>137</v>
      </c>
      <c r="BM60" t="s">
        <v>137</v>
      </c>
      <c r="BN60" t="s">
        <v>137</v>
      </c>
      <c r="BP60" t="s">
        <v>136</v>
      </c>
      <c r="BQ60" t="s">
        <v>137</v>
      </c>
      <c r="BR60" t="s">
        <v>137</v>
      </c>
      <c r="BS60" t="s">
        <v>137</v>
      </c>
      <c r="BT60" t="s">
        <v>136</v>
      </c>
      <c r="BU60" t="s">
        <v>137</v>
      </c>
      <c r="BW60" t="s">
        <v>137</v>
      </c>
      <c r="BX60" t="s">
        <v>136</v>
      </c>
      <c r="BY60" t="s">
        <v>137</v>
      </c>
      <c r="BZ60" t="s">
        <v>136</v>
      </c>
      <c r="CB60">
        <v>3</v>
      </c>
      <c r="CC60">
        <v>1</v>
      </c>
      <c r="CD60">
        <v>5</v>
      </c>
      <c r="CH60">
        <v>1</v>
      </c>
      <c r="CI60">
        <v>4</v>
      </c>
      <c r="CJ60">
        <v>2</v>
      </c>
      <c r="CK60">
        <v>4</v>
      </c>
      <c r="CL60" t="s">
        <v>137</v>
      </c>
      <c r="CN60" t="s">
        <v>137</v>
      </c>
      <c r="CP60" t="s">
        <v>136</v>
      </c>
      <c r="CR60" t="s">
        <v>137</v>
      </c>
      <c r="CT60" t="s">
        <v>137</v>
      </c>
      <c r="CV60" t="s">
        <v>137</v>
      </c>
      <c r="CX60" t="s">
        <v>137</v>
      </c>
      <c r="CZ60" t="s">
        <v>137</v>
      </c>
      <c r="DB60" t="s">
        <v>137</v>
      </c>
      <c r="DC60" t="s">
        <v>137</v>
      </c>
      <c r="DD60" t="s">
        <v>137</v>
      </c>
      <c r="DE60" t="s">
        <v>136</v>
      </c>
      <c r="DF60" t="s">
        <v>136</v>
      </c>
      <c r="DG60" t="s">
        <v>137</v>
      </c>
      <c r="DH60" t="s">
        <v>137</v>
      </c>
      <c r="DJ60" t="s">
        <v>137</v>
      </c>
      <c r="DK60" t="s">
        <v>137</v>
      </c>
      <c r="DL60" t="s">
        <v>137</v>
      </c>
      <c r="DM60" t="s">
        <v>137</v>
      </c>
      <c r="DN60" t="s">
        <v>137</v>
      </c>
      <c r="DO60" t="s">
        <v>136</v>
      </c>
      <c r="DQ60" t="s">
        <v>137</v>
      </c>
      <c r="DR60" t="s">
        <v>136</v>
      </c>
      <c r="DS60" t="s">
        <v>136</v>
      </c>
      <c r="DT60" t="s">
        <v>136</v>
      </c>
      <c r="DU60" t="s">
        <v>136</v>
      </c>
      <c r="DV60" t="s">
        <v>137</v>
      </c>
      <c r="DW60" t="s">
        <v>137</v>
      </c>
      <c r="DX60" t="s">
        <v>137</v>
      </c>
      <c r="DY60" t="s">
        <v>137</v>
      </c>
      <c r="DZ60" t="s">
        <v>137</v>
      </c>
      <c r="EA60" t="s">
        <v>137</v>
      </c>
      <c r="EC60" t="s">
        <v>136</v>
      </c>
      <c r="ED60" t="s">
        <v>137</v>
      </c>
      <c r="EE60" t="s">
        <v>136</v>
      </c>
      <c r="EF60" t="s">
        <v>137</v>
      </c>
      <c r="EG60" t="s">
        <v>137</v>
      </c>
      <c r="EH60" t="s">
        <v>137</v>
      </c>
      <c r="EI60" t="s">
        <v>136</v>
      </c>
      <c r="EJ60" t="s">
        <v>137</v>
      </c>
      <c r="EK60" t="s">
        <v>137</v>
      </c>
      <c r="EM60">
        <v>3</v>
      </c>
      <c r="EN60">
        <v>3</v>
      </c>
      <c r="EO60">
        <v>3</v>
      </c>
      <c r="EP60" t="s">
        <v>137</v>
      </c>
      <c r="EQ60" t="s">
        <v>137</v>
      </c>
      <c r="ER60" t="s">
        <v>137</v>
      </c>
      <c r="ES60" t="s">
        <v>137</v>
      </c>
      <c r="ET60" t="s">
        <v>136</v>
      </c>
      <c r="EU60" t="s">
        <v>137</v>
      </c>
      <c r="EV60" t="s">
        <v>137</v>
      </c>
      <c r="EW60">
        <v>5</v>
      </c>
      <c r="EX60">
        <v>4</v>
      </c>
      <c r="EY60">
        <v>1</v>
      </c>
      <c r="EZ60" t="s">
        <v>196</v>
      </c>
    </row>
    <row r="61" spans="1:157">
      <c r="A61">
        <v>108</v>
      </c>
      <c r="B61">
        <v>5</v>
      </c>
      <c r="C61">
        <v>1850027346</v>
      </c>
      <c r="D61" t="s">
        <v>137</v>
      </c>
      <c r="E61" t="s">
        <v>137</v>
      </c>
      <c r="F61" t="s">
        <v>137</v>
      </c>
      <c r="G61" t="s">
        <v>136</v>
      </c>
      <c r="H61" t="s">
        <v>137</v>
      </c>
      <c r="I61" t="s">
        <v>137</v>
      </c>
      <c r="J61" t="s">
        <v>137</v>
      </c>
      <c r="L61" t="s">
        <v>138</v>
      </c>
      <c r="M61" t="s">
        <v>139</v>
      </c>
      <c r="N61" t="s">
        <v>138</v>
      </c>
      <c r="O61" t="s">
        <v>140</v>
      </c>
      <c r="P61" t="s">
        <v>140</v>
      </c>
      <c r="Q61" t="s">
        <v>138</v>
      </c>
      <c r="R61" t="s">
        <v>139</v>
      </c>
      <c r="S61" t="s">
        <v>139</v>
      </c>
      <c r="U61" t="s">
        <v>137</v>
      </c>
      <c r="V61" t="s">
        <v>142</v>
      </c>
      <c r="X61" t="s">
        <v>142</v>
      </c>
      <c r="Z61" t="s">
        <v>142</v>
      </c>
      <c r="AB61" t="s">
        <v>142</v>
      </c>
      <c r="AD61" t="s">
        <v>142</v>
      </c>
      <c r="AF61" t="s">
        <v>142</v>
      </c>
      <c r="AI61" t="s">
        <v>136</v>
      </c>
      <c r="AJ61" t="s">
        <v>136</v>
      </c>
      <c r="AK61" t="s">
        <v>136</v>
      </c>
      <c r="AL61" t="s">
        <v>136</v>
      </c>
      <c r="AM61" t="s">
        <v>137</v>
      </c>
      <c r="AN61" t="s">
        <v>136</v>
      </c>
      <c r="AO61" t="s">
        <v>136</v>
      </c>
      <c r="AQ61">
        <v>2</v>
      </c>
      <c r="AZ61">
        <v>6</v>
      </c>
      <c r="BA61" t="s">
        <v>136</v>
      </c>
      <c r="BB61" t="s">
        <v>136</v>
      </c>
      <c r="BC61" t="s">
        <v>137</v>
      </c>
      <c r="BD61" t="s">
        <v>136</v>
      </c>
      <c r="BE61" t="s">
        <v>137</v>
      </c>
      <c r="BF61" t="s">
        <v>137</v>
      </c>
      <c r="BG61" t="s">
        <v>137</v>
      </c>
      <c r="BH61" t="s">
        <v>137</v>
      </c>
      <c r="BJ61" t="s">
        <v>136</v>
      </c>
      <c r="BK61" t="s">
        <v>137</v>
      </c>
      <c r="BL61" t="s">
        <v>136</v>
      </c>
      <c r="BM61" t="s">
        <v>137</v>
      </c>
      <c r="BN61" t="s">
        <v>137</v>
      </c>
      <c r="BP61" t="s">
        <v>136</v>
      </c>
      <c r="BQ61" t="s">
        <v>136</v>
      </c>
      <c r="BR61" t="s">
        <v>136</v>
      </c>
      <c r="BS61" t="s">
        <v>136</v>
      </c>
      <c r="BT61" t="s">
        <v>137</v>
      </c>
      <c r="BU61" t="s">
        <v>137</v>
      </c>
      <c r="BW61" t="s">
        <v>136</v>
      </c>
      <c r="BX61" t="s">
        <v>136</v>
      </c>
      <c r="BY61" t="s">
        <v>136</v>
      </c>
      <c r="BZ61" t="s">
        <v>136</v>
      </c>
      <c r="CB61">
        <v>5</v>
      </c>
      <c r="CC61">
        <v>1</v>
      </c>
      <c r="CD61">
        <v>6</v>
      </c>
      <c r="CE61">
        <v>3</v>
      </c>
      <c r="CH61">
        <v>1</v>
      </c>
      <c r="CJ61">
        <v>1</v>
      </c>
      <c r="CK61">
        <v>3</v>
      </c>
      <c r="CL61" t="s">
        <v>136</v>
      </c>
      <c r="CN61" t="s">
        <v>137</v>
      </c>
      <c r="CP61" t="s">
        <v>136</v>
      </c>
      <c r="CR61" t="s">
        <v>137</v>
      </c>
      <c r="CT61" t="s">
        <v>136</v>
      </c>
      <c r="CV61" t="s">
        <v>137</v>
      </c>
      <c r="CX61" t="s">
        <v>137</v>
      </c>
      <c r="CZ61" t="s">
        <v>137</v>
      </c>
      <c r="DB61" t="s">
        <v>136</v>
      </c>
      <c r="DC61" t="s">
        <v>137</v>
      </c>
      <c r="DD61" t="s">
        <v>136</v>
      </c>
      <c r="DE61" t="s">
        <v>136</v>
      </c>
      <c r="DF61" t="s">
        <v>136</v>
      </c>
      <c r="DG61" t="s">
        <v>137</v>
      </c>
      <c r="DH61" t="s">
        <v>137</v>
      </c>
      <c r="DJ61" t="s">
        <v>136</v>
      </c>
      <c r="DK61" t="s">
        <v>136</v>
      </c>
      <c r="DL61" t="s">
        <v>136</v>
      </c>
      <c r="DM61" t="s">
        <v>136</v>
      </c>
      <c r="DN61" t="s">
        <v>136</v>
      </c>
      <c r="DO61" t="s">
        <v>137</v>
      </c>
      <c r="DQ61" t="s">
        <v>136</v>
      </c>
      <c r="DR61" t="s">
        <v>136</v>
      </c>
      <c r="DS61" t="s">
        <v>136</v>
      </c>
      <c r="DT61" t="s">
        <v>136</v>
      </c>
      <c r="DU61" t="s">
        <v>136</v>
      </c>
      <c r="DV61" t="s">
        <v>136</v>
      </c>
      <c r="DW61" t="s">
        <v>136</v>
      </c>
      <c r="DX61" t="s">
        <v>136</v>
      </c>
      <c r="DY61" t="s">
        <v>136</v>
      </c>
      <c r="DZ61" t="s">
        <v>137</v>
      </c>
      <c r="EA61" t="s">
        <v>137</v>
      </c>
      <c r="EC61" t="s">
        <v>137</v>
      </c>
      <c r="ED61" t="s">
        <v>136</v>
      </c>
      <c r="EE61" t="s">
        <v>136</v>
      </c>
      <c r="EF61" t="s">
        <v>136</v>
      </c>
      <c r="EG61" t="s">
        <v>137</v>
      </c>
      <c r="EH61" t="s">
        <v>136</v>
      </c>
      <c r="EI61" t="s">
        <v>136</v>
      </c>
      <c r="EJ61" t="s">
        <v>136</v>
      </c>
      <c r="EK61" t="s">
        <v>137</v>
      </c>
      <c r="EM61">
        <v>0</v>
      </c>
      <c r="EN61">
        <v>0</v>
      </c>
      <c r="EO61">
        <v>5</v>
      </c>
      <c r="EP61" t="s">
        <v>136</v>
      </c>
      <c r="EQ61" t="s">
        <v>137</v>
      </c>
      <c r="ER61" t="s">
        <v>137</v>
      </c>
      <c r="ES61" t="s">
        <v>137</v>
      </c>
      <c r="ET61" t="s">
        <v>137</v>
      </c>
      <c r="EU61" t="s">
        <v>137</v>
      </c>
      <c r="EV61" t="s">
        <v>137</v>
      </c>
      <c r="EY61">
        <v>1</v>
      </c>
      <c r="EZ61" t="s">
        <v>151</v>
      </c>
    </row>
    <row r="62" spans="1:157">
      <c r="A62">
        <v>110</v>
      </c>
      <c r="B62">
        <v>5</v>
      </c>
      <c r="C62">
        <v>1557372573</v>
      </c>
      <c r="D62" t="s">
        <v>136</v>
      </c>
      <c r="E62" t="s">
        <v>137</v>
      </c>
      <c r="F62" t="s">
        <v>137</v>
      </c>
      <c r="G62" t="s">
        <v>137</v>
      </c>
      <c r="H62" t="s">
        <v>137</v>
      </c>
      <c r="I62" t="s">
        <v>137</v>
      </c>
      <c r="J62" t="s">
        <v>137</v>
      </c>
      <c r="L62" t="s">
        <v>138</v>
      </c>
      <c r="M62" t="s">
        <v>139</v>
      </c>
      <c r="N62" t="s">
        <v>139</v>
      </c>
      <c r="O62" t="s">
        <v>138</v>
      </c>
      <c r="P62" t="s">
        <v>138</v>
      </c>
      <c r="Q62" t="s">
        <v>138</v>
      </c>
      <c r="R62" t="s">
        <v>139</v>
      </c>
      <c r="S62" t="s">
        <v>139</v>
      </c>
      <c r="T62" t="s">
        <v>140</v>
      </c>
      <c r="U62" t="s">
        <v>136</v>
      </c>
      <c r="V62" t="s">
        <v>137</v>
      </c>
      <c r="X62" t="s">
        <v>137</v>
      </c>
      <c r="Z62" t="s">
        <v>137</v>
      </c>
      <c r="AB62" t="s">
        <v>137</v>
      </c>
      <c r="AD62" t="s">
        <v>136</v>
      </c>
      <c r="AF62" t="s">
        <v>136</v>
      </c>
      <c r="AH62" t="s">
        <v>238</v>
      </c>
      <c r="AI62" t="s">
        <v>136</v>
      </c>
      <c r="AJ62" t="s">
        <v>136</v>
      </c>
      <c r="AK62" t="s">
        <v>136</v>
      </c>
      <c r="AL62" t="s">
        <v>136</v>
      </c>
      <c r="AM62" t="s">
        <v>136</v>
      </c>
      <c r="AN62" t="s">
        <v>136</v>
      </c>
      <c r="AO62" t="s">
        <v>136</v>
      </c>
      <c r="AQ62">
        <v>1</v>
      </c>
      <c r="AR62">
        <v>2</v>
      </c>
      <c r="AS62">
        <v>4</v>
      </c>
      <c r="AT62">
        <v>7</v>
      </c>
      <c r="AZ62">
        <v>5</v>
      </c>
      <c r="BA62" t="s">
        <v>136</v>
      </c>
      <c r="BB62" t="s">
        <v>136</v>
      </c>
      <c r="BC62" t="s">
        <v>137</v>
      </c>
      <c r="BD62" t="s">
        <v>137</v>
      </c>
      <c r="BE62" t="s">
        <v>137</v>
      </c>
      <c r="BF62" t="s">
        <v>137</v>
      </c>
      <c r="BG62" t="s">
        <v>137</v>
      </c>
      <c r="BH62" t="s">
        <v>137</v>
      </c>
      <c r="BJ62" t="s">
        <v>136</v>
      </c>
      <c r="BK62" t="s">
        <v>137</v>
      </c>
      <c r="BL62" t="s">
        <v>136</v>
      </c>
      <c r="BM62" t="s">
        <v>136</v>
      </c>
      <c r="BN62" t="s">
        <v>136</v>
      </c>
      <c r="BP62" t="s">
        <v>136</v>
      </c>
      <c r="BQ62" t="s">
        <v>136</v>
      </c>
      <c r="BR62" t="s">
        <v>137</v>
      </c>
      <c r="BS62" t="s">
        <v>137</v>
      </c>
      <c r="BT62" t="s">
        <v>136</v>
      </c>
      <c r="BU62" t="s">
        <v>137</v>
      </c>
      <c r="BW62" t="s">
        <v>136</v>
      </c>
      <c r="BX62" t="s">
        <v>136</v>
      </c>
      <c r="BY62" t="s">
        <v>136</v>
      </c>
      <c r="BZ62" t="s">
        <v>136</v>
      </c>
      <c r="CB62">
        <v>5</v>
      </c>
      <c r="CC62">
        <v>2</v>
      </c>
      <c r="CD62">
        <v>1</v>
      </c>
      <c r="CE62">
        <v>3</v>
      </c>
      <c r="CF62">
        <v>4</v>
      </c>
      <c r="CH62">
        <v>3</v>
      </c>
      <c r="CI62">
        <v>2</v>
      </c>
      <c r="CJ62">
        <v>2</v>
      </c>
      <c r="CK62">
        <v>3</v>
      </c>
      <c r="CL62" t="s">
        <v>137</v>
      </c>
      <c r="CN62" t="s">
        <v>136</v>
      </c>
      <c r="CP62" t="s">
        <v>136</v>
      </c>
      <c r="CR62" t="s">
        <v>137</v>
      </c>
      <c r="CT62" t="s">
        <v>136</v>
      </c>
      <c r="CV62" t="s">
        <v>137</v>
      </c>
      <c r="CX62" t="s">
        <v>137</v>
      </c>
      <c r="CZ62" t="s">
        <v>137</v>
      </c>
      <c r="DB62" t="s">
        <v>137</v>
      </c>
      <c r="DC62" t="s">
        <v>137</v>
      </c>
      <c r="DD62" t="s">
        <v>136</v>
      </c>
      <c r="DE62" t="s">
        <v>137</v>
      </c>
      <c r="DF62" t="s">
        <v>136</v>
      </c>
      <c r="DG62" t="s">
        <v>137</v>
      </c>
      <c r="DH62" t="s">
        <v>137</v>
      </c>
      <c r="DJ62" t="s">
        <v>136</v>
      </c>
      <c r="DK62" t="s">
        <v>136</v>
      </c>
      <c r="DL62" t="s">
        <v>136</v>
      </c>
      <c r="DM62" t="s">
        <v>136</v>
      </c>
      <c r="DN62" t="s">
        <v>136</v>
      </c>
      <c r="DO62" t="s">
        <v>137</v>
      </c>
      <c r="DQ62" t="s">
        <v>136</v>
      </c>
      <c r="DR62" t="s">
        <v>136</v>
      </c>
      <c r="DS62" t="s">
        <v>136</v>
      </c>
      <c r="DT62" t="s">
        <v>136</v>
      </c>
      <c r="DU62" t="s">
        <v>136</v>
      </c>
      <c r="DV62" t="s">
        <v>137</v>
      </c>
      <c r="DW62" t="s">
        <v>137</v>
      </c>
      <c r="DX62" t="s">
        <v>137</v>
      </c>
      <c r="DY62" t="s">
        <v>137</v>
      </c>
      <c r="DZ62" t="s">
        <v>137</v>
      </c>
      <c r="EA62" t="s">
        <v>137</v>
      </c>
      <c r="EC62" t="s">
        <v>136</v>
      </c>
      <c r="ED62" t="s">
        <v>136</v>
      </c>
      <c r="EE62" t="s">
        <v>136</v>
      </c>
      <c r="EF62" t="s">
        <v>137</v>
      </c>
      <c r="EG62" t="s">
        <v>137</v>
      </c>
      <c r="EH62" t="s">
        <v>136</v>
      </c>
      <c r="EI62" t="s">
        <v>137</v>
      </c>
      <c r="EJ62" t="s">
        <v>137</v>
      </c>
      <c r="EK62" t="s">
        <v>137</v>
      </c>
      <c r="EM62">
        <v>1</v>
      </c>
      <c r="EN62">
        <v>1</v>
      </c>
      <c r="EO62">
        <v>1</v>
      </c>
      <c r="EP62" t="s">
        <v>136</v>
      </c>
      <c r="EQ62" t="s">
        <v>137</v>
      </c>
      <c r="ER62" t="s">
        <v>137</v>
      </c>
      <c r="ES62" t="s">
        <v>137</v>
      </c>
      <c r="ET62" t="s">
        <v>137</v>
      </c>
      <c r="EU62" t="s">
        <v>137</v>
      </c>
      <c r="EV62" t="s">
        <v>137</v>
      </c>
      <c r="EW62">
        <v>3</v>
      </c>
      <c r="EX62">
        <v>2</v>
      </c>
      <c r="EY62">
        <v>1</v>
      </c>
      <c r="EZ62" t="s">
        <v>151</v>
      </c>
    </row>
    <row r="63" spans="1:157">
      <c r="A63">
        <v>113</v>
      </c>
      <c r="B63">
        <v>3</v>
      </c>
      <c r="C63">
        <v>1659159973</v>
      </c>
      <c r="D63" t="s">
        <v>136</v>
      </c>
      <c r="E63" t="s">
        <v>137</v>
      </c>
      <c r="F63" t="s">
        <v>137</v>
      </c>
      <c r="G63" t="s">
        <v>137</v>
      </c>
      <c r="H63" t="s">
        <v>137</v>
      </c>
      <c r="I63" t="s">
        <v>137</v>
      </c>
      <c r="J63" t="s">
        <v>137</v>
      </c>
      <c r="L63" t="s">
        <v>138</v>
      </c>
      <c r="M63" t="s">
        <v>138</v>
      </c>
      <c r="N63" t="s">
        <v>138</v>
      </c>
      <c r="V63" t="s">
        <v>142</v>
      </c>
      <c r="X63" t="s">
        <v>142</v>
      </c>
      <c r="Z63" t="s">
        <v>142</v>
      </c>
      <c r="AB63" t="s">
        <v>142</v>
      </c>
      <c r="AD63" t="s">
        <v>142</v>
      </c>
      <c r="AF63" t="s">
        <v>142</v>
      </c>
      <c r="AI63" t="s">
        <v>137</v>
      </c>
      <c r="AJ63" t="s">
        <v>137</v>
      </c>
      <c r="AK63" t="s">
        <v>136</v>
      </c>
      <c r="AL63" t="s">
        <v>136</v>
      </c>
      <c r="AM63" t="s">
        <v>136</v>
      </c>
      <c r="AN63" t="s">
        <v>136</v>
      </c>
      <c r="AO63" t="s">
        <v>137</v>
      </c>
      <c r="BA63" t="s">
        <v>137</v>
      </c>
      <c r="BB63" t="s">
        <v>137</v>
      </c>
      <c r="BC63" t="s">
        <v>137</v>
      </c>
      <c r="BD63" t="s">
        <v>137</v>
      </c>
      <c r="BE63" t="s">
        <v>137</v>
      </c>
      <c r="BF63" t="s">
        <v>137</v>
      </c>
      <c r="BG63" t="s">
        <v>137</v>
      </c>
      <c r="BH63" t="s">
        <v>137</v>
      </c>
      <c r="BJ63" t="s">
        <v>137</v>
      </c>
      <c r="BK63" t="s">
        <v>137</v>
      </c>
      <c r="BL63" t="s">
        <v>137</v>
      </c>
      <c r="BM63" t="s">
        <v>137</v>
      </c>
      <c r="BN63" t="s">
        <v>137</v>
      </c>
      <c r="BP63" t="s">
        <v>137</v>
      </c>
      <c r="BQ63" t="s">
        <v>137</v>
      </c>
      <c r="BR63" t="s">
        <v>137</v>
      </c>
      <c r="BS63" t="s">
        <v>137</v>
      </c>
      <c r="BT63" t="s">
        <v>137</v>
      </c>
      <c r="BU63" t="s">
        <v>137</v>
      </c>
      <c r="BW63" t="s">
        <v>137</v>
      </c>
      <c r="BX63" t="s">
        <v>137</v>
      </c>
      <c r="BY63" t="s">
        <v>137</v>
      </c>
      <c r="BZ63" t="s">
        <v>137</v>
      </c>
      <c r="CJ63">
        <v>0</v>
      </c>
      <c r="CK63">
        <v>0</v>
      </c>
      <c r="CL63" t="s">
        <v>137</v>
      </c>
      <c r="CN63" t="s">
        <v>137</v>
      </c>
      <c r="CP63" t="s">
        <v>137</v>
      </c>
      <c r="CR63" t="s">
        <v>137</v>
      </c>
      <c r="CT63" t="s">
        <v>137</v>
      </c>
      <c r="CV63" t="s">
        <v>137</v>
      </c>
      <c r="CX63" t="s">
        <v>137</v>
      </c>
      <c r="CZ63" t="s">
        <v>137</v>
      </c>
      <c r="DB63" t="s">
        <v>137</v>
      </c>
      <c r="DC63" t="s">
        <v>137</v>
      </c>
      <c r="DD63" t="s">
        <v>137</v>
      </c>
      <c r="DE63" t="s">
        <v>137</v>
      </c>
      <c r="DF63" t="s">
        <v>137</v>
      </c>
      <c r="DG63" t="s">
        <v>137</v>
      </c>
      <c r="DH63" t="s">
        <v>137</v>
      </c>
      <c r="DJ63" t="s">
        <v>137</v>
      </c>
      <c r="DK63" t="s">
        <v>137</v>
      </c>
      <c r="DL63" t="s">
        <v>137</v>
      </c>
      <c r="DM63" t="s">
        <v>137</v>
      </c>
      <c r="DN63" t="s">
        <v>137</v>
      </c>
      <c r="DO63" t="s">
        <v>137</v>
      </c>
      <c r="DQ63" t="s">
        <v>142</v>
      </c>
      <c r="DR63" t="s">
        <v>142</v>
      </c>
      <c r="DS63" t="s">
        <v>142</v>
      </c>
      <c r="DT63" t="s">
        <v>142</v>
      </c>
      <c r="DU63" t="s">
        <v>142</v>
      </c>
      <c r="DV63" t="s">
        <v>142</v>
      </c>
      <c r="DW63" t="s">
        <v>142</v>
      </c>
      <c r="DX63" t="s">
        <v>142</v>
      </c>
      <c r="DY63" t="s">
        <v>142</v>
      </c>
      <c r="DZ63" t="s">
        <v>142</v>
      </c>
      <c r="EA63" t="s">
        <v>142</v>
      </c>
      <c r="EC63" t="s">
        <v>142</v>
      </c>
      <c r="ED63" t="s">
        <v>142</v>
      </c>
      <c r="EE63" t="s">
        <v>142</v>
      </c>
      <c r="EF63" t="s">
        <v>142</v>
      </c>
      <c r="EG63" t="s">
        <v>142</v>
      </c>
      <c r="EH63" t="s">
        <v>142</v>
      </c>
      <c r="EI63" t="s">
        <v>142</v>
      </c>
      <c r="EJ63" t="s">
        <v>142</v>
      </c>
      <c r="EK63" t="s">
        <v>142</v>
      </c>
      <c r="EM63">
        <v>0</v>
      </c>
      <c r="EN63">
        <v>0</v>
      </c>
      <c r="EO63">
        <v>0</v>
      </c>
      <c r="EP63" t="s">
        <v>142</v>
      </c>
      <c r="EQ63" t="s">
        <v>142</v>
      </c>
      <c r="ER63" t="s">
        <v>142</v>
      </c>
      <c r="ES63" t="s">
        <v>142</v>
      </c>
      <c r="ET63" t="s">
        <v>142</v>
      </c>
      <c r="EU63" t="s">
        <v>142</v>
      </c>
      <c r="EV63" t="s">
        <v>142</v>
      </c>
      <c r="EY63">
        <v>0</v>
      </c>
      <c r="EZ63">
        <v>0</v>
      </c>
    </row>
    <row r="64" spans="1:157">
      <c r="A64">
        <v>115</v>
      </c>
      <c r="B64">
        <v>5</v>
      </c>
      <c r="C64">
        <v>1543689130</v>
      </c>
      <c r="D64" t="s">
        <v>136</v>
      </c>
      <c r="E64" t="s">
        <v>137</v>
      </c>
      <c r="F64" t="s">
        <v>137</v>
      </c>
      <c r="G64" t="s">
        <v>137</v>
      </c>
      <c r="H64" t="s">
        <v>137</v>
      </c>
      <c r="I64" t="s">
        <v>137</v>
      </c>
      <c r="J64" t="s">
        <v>137</v>
      </c>
      <c r="L64" t="s">
        <v>138</v>
      </c>
      <c r="M64" t="s">
        <v>139</v>
      </c>
      <c r="N64" t="s">
        <v>139</v>
      </c>
      <c r="O64" t="s">
        <v>148</v>
      </c>
      <c r="P64" t="s">
        <v>148</v>
      </c>
      <c r="Q64" t="s">
        <v>138</v>
      </c>
      <c r="R64" t="s">
        <v>139</v>
      </c>
      <c r="S64" t="s">
        <v>139</v>
      </c>
      <c r="T64" t="s">
        <v>148</v>
      </c>
      <c r="V64" t="s">
        <v>142</v>
      </c>
      <c r="X64" t="s">
        <v>142</v>
      </c>
      <c r="Z64" t="s">
        <v>142</v>
      </c>
      <c r="AB64" t="s">
        <v>142</v>
      </c>
      <c r="AD64" t="s">
        <v>142</v>
      </c>
      <c r="AF64" t="s">
        <v>142</v>
      </c>
      <c r="AI64" t="s">
        <v>137</v>
      </c>
      <c r="AJ64" t="s">
        <v>136</v>
      </c>
      <c r="AK64" t="s">
        <v>136</v>
      </c>
      <c r="AL64" t="s">
        <v>136</v>
      </c>
      <c r="AM64" t="s">
        <v>137</v>
      </c>
      <c r="AN64" t="s">
        <v>136</v>
      </c>
      <c r="AO64" t="s">
        <v>137</v>
      </c>
      <c r="AQ64">
        <v>1</v>
      </c>
      <c r="AR64">
        <v>3</v>
      </c>
      <c r="AS64">
        <v>2</v>
      </c>
      <c r="AT64">
        <v>6</v>
      </c>
      <c r="AU64">
        <v>8</v>
      </c>
      <c r="AY64" t="s">
        <v>239</v>
      </c>
      <c r="AZ64">
        <v>6</v>
      </c>
      <c r="BA64" t="s">
        <v>136</v>
      </c>
      <c r="BB64" t="s">
        <v>136</v>
      </c>
      <c r="BC64" t="s">
        <v>136</v>
      </c>
      <c r="BD64" t="s">
        <v>137</v>
      </c>
      <c r="BE64" t="s">
        <v>136</v>
      </c>
      <c r="BF64" t="s">
        <v>136</v>
      </c>
      <c r="BG64" t="s">
        <v>136</v>
      </c>
      <c r="BH64" t="s">
        <v>136</v>
      </c>
      <c r="BJ64" t="s">
        <v>136</v>
      </c>
      <c r="BK64" t="s">
        <v>136</v>
      </c>
      <c r="BL64" t="s">
        <v>137</v>
      </c>
      <c r="BM64" t="s">
        <v>136</v>
      </c>
      <c r="BN64" t="s">
        <v>136</v>
      </c>
      <c r="BP64" t="s">
        <v>136</v>
      </c>
      <c r="BQ64" t="s">
        <v>136</v>
      </c>
      <c r="BR64" t="s">
        <v>136</v>
      </c>
      <c r="BS64" t="s">
        <v>136</v>
      </c>
      <c r="BT64" t="s">
        <v>136</v>
      </c>
      <c r="BU64" t="s">
        <v>137</v>
      </c>
      <c r="BW64" t="s">
        <v>136</v>
      </c>
      <c r="BX64" t="s">
        <v>136</v>
      </c>
      <c r="BY64" t="s">
        <v>136</v>
      </c>
      <c r="BZ64" t="s">
        <v>137</v>
      </c>
      <c r="CB64">
        <v>2</v>
      </c>
      <c r="CC64">
        <v>3</v>
      </c>
      <c r="CD64">
        <v>5</v>
      </c>
      <c r="CE64">
        <v>1</v>
      </c>
      <c r="CF64">
        <v>4</v>
      </c>
      <c r="CH64">
        <v>1</v>
      </c>
      <c r="CI64">
        <v>3</v>
      </c>
      <c r="CJ64">
        <v>2</v>
      </c>
      <c r="CK64">
        <v>4</v>
      </c>
      <c r="CL64" t="s">
        <v>136</v>
      </c>
      <c r="CN64" t="s">
        <v>136</v>
      </c>
      <c r="CP64" t="s">
        <v>137</v>
      </c>
      <c r="CR64" t="s">
        <v>136</v>
      </c>
      <c r="CT64" t="s">
        <v>137</v>
      </c>
      <c r="CV64" t="s">
        <v>137</v>
      </c>
      <c r="CX64" t="s">
        <v>136</v>
      </c>
      <c r="CZ64" t="s">
        <v>137</v>
      </c>
      <c r="DB64" t="s">
        <v>136</v>
      </c>
      <c r="DC64" t="s">
        <v>137</v>
      </c>
      <c r="DD64" t="s">
        <v>137</v>
      </c>
      <c r="DE64" t="s">
        <v>137</v>
      </c>
      <c r="DF64" t="s">
        <v>136</v>
      </c>
      <c r="DG64" t="s">
        <v>137</v>
      </c>
      <c r="DH64" t="s">
        <v>137</v>
      </c>
      <c r="DJ64" t="s">
        <v>137</v>
      </c>
      <c r="DK64" t="s">
        <v>136</v>
      </c>
      <c r="DL64" t="s">
        <v>137</v>
      </c>
      <c r="DM64" t="s">
        <v>136</v>
      </c>
      <c r="DN64" t="s">
        <v>136</v>
      </c>
      <c r="DO64" t="s">
        <v>137</v>
      </c>
      <c r="DQ64" t="s">
        <v>137</v>
      </c>
      <c r="DR64" t="s">
        <v>137</v>
      </c>
      <c r="DS64" t="s">
        <v>136</v>
      </c>
      <c r="DT64" t="s">
        <v>136</v>
      </c>
      <c r="DU64" t="s">
        <v>136</v>
      </c>
      <c r="DV64" t="s">
        <v>136</v>
      </c>
      <c r="DW64" t="s">
        <v>137</v>
      </c>
      <c r="DX64" t="s">
        <v>136</v>
      </c>
      <c r="DY64" t="s">
        <v>136</v>
      </c>
      <c r="DZ64" t="s">
        <v>137</v>
      </c>
      <c r="EA64" t="s">
        <v>137</v>
      </c>
      <c r="EC64" t="s">
        <v>137</v>
      </c>
      <c r="ED64" t="s">
        <v>136</v>
      </c>
      <c r="EE64" t="s">
        <v>136</v>
      </c>
      <c r="EF64" t="s">
        <v>137</v>
      </c>
      <c r="EG64" t="s">
        <v>137</v>
      </c>
      <c r="EH64" t="s">
        <v>136</v>
      </c>
      <c r="EI64" t="s">
        <v>136</v>
      </c>
      <c r="EJ64" t="s">
        <v>137</v>
      </c>
      <c r="EK64" t="s">
        <v>137</v>
      </c>
      <c r="EM64">
        <v>5</v>
      </c>
      <c r="EN64">
        <v>5</v>
      </c>
      <c r="EO64">
        <v>5</v>
      </c>
      <c r="EP64" t="s">
        <v>136</v>
      </c>
      <c r="EQ64" t="s">
        <v>137</v>
      </c>
      <c r="ER64" t="s">
        <v>137</v>
      </c>
      <c r="ES64" t="s">
        <v>137</v>
      </c>
      <c r="ET64" t="s">
        <v>137</v>
      </c>
      <c r="EU64" t="s">
        <v>137</v>
      </c>
      <c r="EV64" t="s">
        <v>137</v>
      </c>
      <c r="EW64">
        <v>4</v>
      </c>
      <c r="EX64">
        <v>4</v>
      </c>
      <c r="EY64">
        <v>1</v>
      </c>
      <c r="EZ64" t="s">
        <v>144</v>
      </c>
    </row>
    <row r="65" spans="1:157">
      <c r="A65">
        <v>116</v>
      </c>
      <c r="B65">
        <v>5</v>
      </c>
      <c r="C65">
        <v>821136524</v>
      </c>
      <c r="D65" t="s">
        <v>136</v>
      </c>
      <c r="E65" t="s">
        <v>137</v>
      </c>
      <c r="F65" t="s">
        <v>137</v>
      </c>
      <c r="G65" t="s">
        <v>137</v>
      </c>
      <c r="H65" t="s">
        <v>137</v>
      </c>
      <c r="I65" t="s">
        <v>137</v>
      </c>
      <c r="J65" t="s">
        <v>137</v>
      </c>
      <c r="L65" t="s">
        <v>138</v>
      </c>
      <c r="M65" t="s">
        <v>138</v>
      </c>
      <c r="N65" t="s">
        <v>138</v>
      </c>
      <c r="O65" t="s">
        <v>148</v>
      </c>
      <c r="P65" t="s">
        <v>148</v>
      </c>
      <c r="Q65" t="s">
        <v>138</v>
      </c>
      <c r="R65" t="s">
        <v>139</v>
      </c>
      <c r="S65" t="s">
        <v>139</v>
      </c>
      <c r="T65" t="s">
        <v>138</v>
      </c>
      <c r="U65" t="s">
        <v>137</v>
      </c>
      <c r="V65" t="s">
        <v>142</v>
      </c>
      <c r="X65" t="s">
        <v>142</v>
      </c>
      <c r="Z65" t="s">
        <v>142</v>
      </c>
      <c r="AB65" t="s">
        <v>142</v>
      </c>
      <c r="AD65" t="s">
        <v>142</v>
      </c>
      <c r="AF65" t="s">
        <v>142</v>
      </c>
      <c r="AI65" t="s">
        <v>137</v>
      </c>
      <c r="AJ65" t="s">
        <v>136</v>
      </c>
      <c r="AK65" t="s">
        <v>136</v>
      </c>
      <c r="AL65" t="s">
        <v>136</v>
      </c>
      <c r="AM65" t="s">
        <v>137</v>
      </c>
      <c r="AN65" t="s">
        <v>137</v>
      </c>
      <c r="AO65" t="s">
        <v>137</v>
      </c>
      <c r="AQ65">
        <v>8</v>
      </c>
      <c r="AY65" t="s">
        <v>240</v>
      </c>
      <c r="AZ65">
        <v>5</v>
      </c>
      <c r="BA65" t="s">
        <v>136</v>
      </c>
      <c r="BB65" t="s">
        <v>136</v>
      </c>
      <c r="BC65" t="s">
        <v>137</v>
      </c>
      <c r="BD65" t="s">
        <v>137</v>
      </c>
      <c r="BE65" t="s">
        <v>137</v>
      </c>
      <c r="BF65" t="s">
        <v>137</v>
      </c>
      <c r="BG65" t="s">
        <v>137</v>
      </c>
      <c r="BH65" t="s">
        <v>136</v>
      </c>
      <c r="BJ65" t="s">
        <v>136</v>
      </c>
      <c r="BK65" t="s">
        <v>137</v>
      </c>
      <c r="BL65" t="s">
        <v>136</v>
      </c>
      <c r="BM65" t="s">
        <v>136</v>
      </c>
      <c r="BN65" t="s">
        <v>136</v>
      </c>
      <c r="BP65" t="s">
        <v>136</v>
      </c>
      <c r="BQ65" t="s">
        <v>136</v>
      </c>
      <c r="BR65" t="s">
        <v>136</v>
      </c>
      <c r="BS65" t="s">
        <v>137</v>
      </c>
      <c r="BT65" t="s">
        <v>136</v>
      </c>
      <c r="BU65" t="s">
        <v>137</v>
      </c>
      <c r="BW65" t="s">
        <v>136</v>
      </c>
      <c r="BX65" t="s">
        <v>136</v>
      </c>
      <c r="BY65" t="s">
        <v>136</v>
      </c>
      <c r="BZ65" t="s">
        <v>137</v>
      </c>
      <c r="CB65">
        <v>6</v>
      </c>
      <c r="CC65">
        <v>1</v>
      </c>
      <c r="CD65">
        <v>3</v>
      </c>
      <c r="CH65">
        <v>1</v>
      </c>
      <c r="CJ65">
        <v>2</v>
      </c>
      <c r="CK65">
        <v>2</v>
      </c>
      <c r="CL65" t="s">
        <v>137</v>
      </c>
      <c r="CN65" t="s">
        <v>136</v>
      </c>
      <c r="CP65" t="s">
        <v>136</v>
      </c>
      <c r="CR65" t="s">
        <v>136</v>
      </c>
      <c r="CT65" t="s">
        <v>137</v>
      </c>
      <c r="CV65" t="s">
        <v>137</v>
      </c>
      <c r="CX65" t="s">
        <v>136</v>
      </c>
      <c r="CZ65" t="s">
        <v>137</v>
      </c>
      <c r="DB65" t="s">
        <v>136</v>
      </c>
      <c r="DC65" t="s">
        <v>136</v>
      </c>
      <c r="DD65" t="s">
        <v>136</v>
      </c>
      <c r="DE65" t="s">
        <v>136</v>
      </c>
      <c r="DF65" t="s">
        <v>136</v>
      </c>
      <c r="DG65" t="s">
        <v>137</v>
      </c>
      <c r="DH65" t="s">
        <v>137</v>
      </c>
      <c r="DJ65" t="s">
        <v>136</v>
      </c>
      <c r="DK65" t="s">
        <v>136</v>
      </c>
      <c r="DL65" t="s">
        <v>137</v>
      </c>
      <c r="DM65" t="s">
        <v>136</v>
      </c>
      <c r="DN65" t="s">
        <v>136</v>
      </c>
      <c r="DO65" t="s">
        <v>137</v>
      </c>
      <c r="DQ65" t="s">
        <v>136</v>
      </c>
      <c r="DR65" t="s">
        <v>136</v>
      </c>
      <c r="DS65" t="s">
        <v>136</v>
      </c>
      <c r="DT65" t="s">
        <v>136</v>
      </c>
      <c r="DU65" t="s">
        <v>136</v>
      </c>
      <c r="DV65" t="s">
        <v>136</v>
      </c>
      <c r="DW65" t="s">
        <v>136</v>
      </c>
      <c r="DX65" t="s">
        <v>136</v>
      </c>
      <c r="DY65" t="s">
        <v>136</v>
      </c>
      <c r="DZ65" t="s">
        <v>137</v>
      </c>
      <c r="EA65" t="s">
        <v>137</v>
      </c>
      <c r="EC65" t="s">
        <v>136</v>
      </c>
      <c r="ED65" t="s">
        <v>136</v>
      </c>
      <c r="EE65" t="s">
        <v>136</v>
      </c>
      <c r="EF65" t="s">
        <v>136</v>
      </c>
      <c r="EG65" t="s">
        <v>137</v>
      </c>
      <c r="EH65" t="s">
        <v>136</v>
      </c>
      <c r="EI65" t="s">
        <v>136</v>
      </c>
      <c r="EJ65" t="s">
        <v>136</v>
      </c>
      <c r="EK65" t="s">
        <v>137</v>
      </c>
      <c r="EM65">
        <v>5</v>
      </c>
      <c r="EN65">
        <v>2</v>
      </c>
      <c r="EO65">
        <v>5</v>
      </c>
      <c r="EP65" t="s">
        <v>136</v>
      </c>
      <c r="EQ65" t="s">
        <v>137</v>
      </c>
      <c r="ER65" t="s">
        <v>137</v>
      </c>
      <c r="ES65" t="s">
        <v>137</v>
      </c>
      <c r="ET65" t="s">
        <v>137</v>
      </c>
      <c r="EU65" t="s">
        <v>137</v>
      </c>
      <c r="EV65" t="s">
        <v>137</v>
      </c>
      <c r="EW65">
        <v>3</v>
      </c>
      <c r="EX65">
        <v>4</v>
      </c>
      <c r="EY65">
        <v>1</v>
      </c>
      <c r="EZ65" t="s">
        <v>196</v>
      </c>
    </row>
    <row r="66" spans="1:157">
      <c r="A66">
        <v>117</v>
      </c>
      <c r="B66">
        <v>5</v>
      </c>
      <c r="C66">
        <v>1020405118</v>
      </c>
      <c r="D66" t="s">
        <v>136</v>
      </c>
      <c r="E66" t="s">
        <v>137</v>
      </c>
      <c r="F66" t="s">
        <v>137</v>
      </c>
      <c r="G66" t="s">
        <v>137</v>
      </c>
      <c r="H66" t="s">
        <v>137</v>
      </c>
      <c r="I66" t="s">
        <v>137</v>
      </c>
      <c r="J66" t="s">
        <v>137</v>
      </c>
      <c r="K66" t="s">
        <v>241</v>
      </c>
      <c r="L66" t="s">
        <v>138</v>
      </c>
      <c r="M66" t="s">
        <v>138</v>
      </c>
      <c r="N66" t="s">
        <v>138</v>
      </c>
      <c r="O66" t="s">
        <v>139</v>
      </c>
      <c r="P66" t="s">
        <v>138</v>
      </c>
      <c r="Q66" t="s">
        <v>138</v>
      </c>
      <c r="R66" t="s">
        <v>138</v>
      </c>
      <c r="S66" t="s">
        <v>138</v>
      </c>
      <c r="T66" t="s">
        <v>139</v>
      </c>
      <c r="U66" t="s">
        <v>137</v>
      </c>
      <c r="V66" t="s">
        <v>142</v>
      </c>
      <c r="X66" t="s">
        <v>142</v>
      </c>
      <c r="Z66" t="s">
        <v>142</v>
      </c>
      <c r="AB66" t="s">
        <v>142</v>
      </c>
      <c r="AD66" t="s">
        <v>142</v>
      </c>
      <c r="AF66" t="s">
        <v>142</v>
      </c>
      <c r="AI66" t="s">
        <v>137</v>
      </c>
      <c r="AJ66" t="s">
        <v>136</v>
      </c>
      <c r="AK66" t="s">
        <v>136</v>
      </c>
      <c r="AL66" t="s">
        <v>136</v>
      </c>
      <c r="AM66" t="s">
        <v>137</v>
      </c>
      <c r="AN66" t="s">
        <v>136</v>
      </c>
      <c r="AO66" t="s">
        <v>136</v>
      </c>
      <c r="AQ66">
        <v>6</v>
      </c>
      <c r="AR66">
        <v>3</v>
      </c>
      <c r="AS66">
        <v>5</v>
      </c>
      <c r="AT66">
        <v>2</v>
      </c>
      <c r="AU66">
        <v>1</v>
      </c>
      <c r="AV66">
        <v>7</v>
      </c>
      <c r="AW66">
        <v>4</v>
      </c>
      <c r="AX66">
        <v>8</v>
      </c>
      <c r="AZ66">
        <v>5</v>
      </c>
      <c r="BA66" t="s">
        <v>136</v>
      </c>
      <c r="BB66" t="s">
        <v>136</v>
      </c>
      <c r="BC66" t="s">
        <v>137</v>
      </c>
      <c r="BD66" t="s">
        <v>136</v>
      </c>
      <c r="BE66" t="s">
        <v>136</v>
      </c>
      <c r="BF66" t="s">
        <v>136</v>
      </c>
      <c r="BG66" t="s">
        <v>136</v>
      </c>
      <c r="BH66" t="s">
        <v>136</v>
      </c>
      <c r="BI66" s="2" t="s">
        <v>242</v>
      </c>
      <c r="BJ66" t="s">
        <v>136</v>
      </c>
      <c r="BK66" t="s">
        <v>137</v>
      </c>
      <c r="BL66" t="s">
        <v>136</v>
      </c>
      <c r="BM66" t="s">
        <v>137</v>
      </c>
      <c r="BN66" t="s">
        <v>137</v>
      </c>
      <c r="BO66" t="s">
        <v>243</v>
      </c>
      <c r="BP66" t="s">
        <v>136</v>
      </c>
      <c r="BQ66" t="s">
        <v>136</v>
      </c>
      <c r="BR66" t="s">
        <v>136</v>
      </c>
      <c r="BS66" t="s">
        <v>137</v>
      </c>
      <c r="BT66" t="s">
        <v>136</v>
      </c>
      <c r="BU66" t="s">
        <v>137</v>
      </c>
      <c r="BV66" t="s">
        <v>244</v>
      </c>
      <c r="BW66" t="s">
        <v>136</v>
      </c>
      <c r="BX66" t="s">
        <v>136</v>
      </c>
      <c r="BY66" t="s">
        <v>137</v>
      </c>
      <c r="BZ66" t="s">
        <v>137</v>
      </c>
      <c r="CA66" t="s">
        <v>245</v>
      </c>
      <c r="CB66">
        <v>3</v>
      </c>
      <c r="CC66">
        <v>6</v>
      </c>
      <c r="CD66">
        <v>2</v>
      </c>
      <c r="CE66">
        <v>1</v>
      </c>
      <c r="CF66">
        <v>5</v>
      </c>
      <c r="CH66">
        <v>1</v>
      </c>
      <c r="CI66">
        <v>5</v>
      </c>
      <c r="CJ66">
        <v>2</v>
      </c>
      <c r="CK66">
        <v>3</v>
      </c>
      <c r="CL66" t="s">
        <v>136</v>
      </c>
      <c r="CN66" t="s">
        <v>136</v>
      </c>
      <c r="CP66" t="s">
        <v>137</v>
      </c>
      <c r="CR66" t="s">
        <v>136</v>
      </c>
      <c r="CT66" t="s">
        <v>137</v>
      </c>
      <c r="CV66" t="s">
        <v>136</v>
      </c>
      <c r="CX66" t="s">
        <v>137</v>
      </c>
      <c r="CZ66" t="s">
        <v>137</v>
      </c>
      <c r="DB66" t="s">
        <v>137</v>
      </c>
      <c r="DC66" t="s">
        <v>137</v>
      </c>
      <c r="DD66" t="s">
        <v>137</v>
      </c>
      <c r="DE66" t="s">
        <v>137</v>
      </c>
      <c r="DF66" t="s">
        <v>137</v>
      </c>
      <c r="DG66" t="s">
        <v>136</v>
      </c>
      <c r="DH66" t="s">
        <v>137</v>
      </c>
      <c r="DJ66" t="s">
        <v>137</v>
      </c>
      <c r="DK66" t="s">
        <v>136</v>
      </c>
      <c r="DL66" t="s">
        <v>137</v>
      </c>
      <c r="DM66" t="s">
        <v>136</v>
      </c>
      <c r="DN66" t="s">
        <v>136</v>
      </c>
      <c r="DO66" t="s">
        <v>137</v>
      </c>
      <c r="DQ66" t="s">
        <v>136</v>
      </c>
      <c r="DR66" t="s">
        <v>136</v>
      </c>
      <c r="DS66" t="s">
        <v>136</v>
      </c>
      <c r="DT66" t="s">
        <v>136</v>
      </c>
      <c r="DU66" t="s">
        <v>136</v>
      </c>
      <c r="DV66" t="s">
        <v>136</v>
      </c>
      <c r="DW66" t="s">
        <v>137</v>
      </c>
      <c r="DX66" t="s">
        <v>137</v>
      </c>
      <c r="DY66" t="s">
        <v>137</v>
      </c>
      <c r="DZ66" t="s">
        <v>137</v>
      </c>
      <c r="EA66" t="s">
        <v>137</v>
      </c>
      <c r="EC66" t="s">
        <v>136</v>
      </c>
      <c r="ED66" t="s">
        <v>136</v>
      </c>
      <c r="EE66" t="s">
        <v>137</v>
      </c>
      <c r="EF66" t="s">
        <v>137</v>
      </c>
      <c r="EG66" t="s">
        <v>137</v>
      </c>
      <c r="EH66" t="s">
        <v>136</v>
      </c>
      <c r="EI66" t="s">
        <v>137</v>
      </c>
      <c r="EJ66" t="s">
        <v>137</v>
      </c>
      <c r="EK66" t="s">
        <v>137</v>
      </c>
      <c r="EM66">
        <v>3</v>
      </c>
      <c r="EN66">
        <v>3</v>
      </c>
      <c r="EO66">
        <v>3</v>
      </c>
      <c r="EP66" t="s">
        <v>136</v>
      </c>
      <c r="EQ66" t="s">
        <v>137</v>
      </c>
      <c r="ER66" t="s">
        <v>137</v>
      </c>
      <c r="ES66" t="s">
        <v>137</v>
      </c>
      <c r="ET66" t="s">
        <v>137</v>
      </c>
      <c r="EU66" t="s">
        <v>137</v>
      </c>
      <c r="EV66" t="s">
        <v>137</v>
      </c>
      <c r="EW66">
        <v>4</v>
      </c>
      <c r="EX66">
        <v>4</v>
      </c>
      <c r="EY66">
        <v>3</v>
      </c>
      <c r="EZ66">
        <v>0</v>
      </c>
    </row>
    <row r="67" spans="1:157">
      <c r="A67">
        <v>120</v>
      </c>
      <c r="B67">
        <v>5</v>
      </c>
      <c r="C67">
        <v>920544997</v>
      </c>
      <c r="D67" t="s">
        <v>136</v>
      </c>
      <c r="E67" t="s">
        <v>137</v>
      </c>
      <c r="F67" t="s">
        <v>137</v>
      </c>
      <c r="G67" t="s">
        <v>137</v>
      </c>
      <c r="H67" t="s">
        <v>137</v>
      </c>
      <c r="I67" t="s">
        <v>137</v>
      </c>
      <c r="J67" t="s">
        <v>137</v>
      </c>
      <c r="L67" t="s">
        <v>138</v>
      </c>
      <c r="M67" t="s">
        <v>138</v>
      </c>
      <c r="N67" t="s">
        <v>138</v>
      </c>
      <c r="R67" t="s">
        <v>139</v>
      </c>
      <c r="S67" t="s">
        <v>139</v>
      </c>
      <c r="T67" t="s">
        <v>140</v>
      </c>
      <c r="U67" t="s">
        <v>137</v>
      </c>
      <c r="V67" t="s">
        <v>142</v>
      </c>
      <c r="X67" t="s">
        <v>142</v>
      </c>
      <c r="Z67" t="s">
        <v>142</v>
      </c>
      <c r="AB67" t="s">
        <v>142</v>
      </c>
      <c r="AD67" t="s">
        <v>142</v>
      </c>
      <c r="AF67" t="s">
        <v>142</v>
      </c>
      <c r="AI67" t="s">
        <v>136</v>
      </c>
      <c r="AJ67" t="s">
        <v>137</v>
      </c>
      <c r="AK67" t="s">
        <v>136</v>
      </c>
      <c r="AL67" t="s">
        <v>137</v>
      </c>
      <c r="AM67" t="s">
        <v>137</v>
      </c>
      <c r="AN67" t="s">
        <v>136</v>
      </c>
      <c r="AO67" t="s">
        <v>136</v>
      </c>
      <c r="AQ67">
        <v>2</v>
      </c>
      <c r="AR67">
        <v>1</v>
      </c>
      <c r="AS67">
        <v>3</v>
      </c>
      <c r="AT67">
        <v>5</v>
      </c>
      <c r="AZ67">
        <v>6</v>
      </c>
      <c r="BA67" t="s">
        <v>136</v>
      </c>
      <c r="BB67" t="s">
        <v>136</v>
      </c>
      <c r="BC67" t="s">
        <v>137</v>
      </c>
      <c r="BD67" t="s">
        <v>137</v>
      </c>
      <c r="BE67" t="s">
        <v>137</v>
      </c>
      <c r="BF67" t="s">
        <v>137</v>
      </c>
      <c r="BG67" t="s">
        <v>137</v>
      </c>
      <c r="BH67" t="s">
        <v>137</v>
      </c>
      <c r="BJ67" t="s">
        <v>136</v>
      </c>
      <c r="BK67" t="s">
        <v>136</v>
      </c>
      <c r="BL67" t="s">
        <v>137</v>
      </c>
      <c r="BM67" t="s">
        <v>137</v>
      </c>
      <c r="BN67" t="s">
        <v>137</v>
      </c>
      <c r="BP67" t="s">
        <v>136</v>
      </c>
      <c r="BQ67" t="s">
        <v>136</v>
      </c>
      <c r="BR67" t="s">
        <v>137</v>
      </c>
      <c r="BS67" t="s">
        <v>137</v>
      </c>
      <c r="BT67" t="s">
        <v>137</v>
      </c>
      <c r="BU67" t="s">
        <v>137</v>
      </c>
      <c r="BW67" t="s">
        <v>136</v>
      </c>
      <c r="BX67" t="s">
        <v>136</v>
      </c>
      <c r="BY67" t="s">
        <v>136</v>
      </c>
      <c r="BZ67" t="s">
        <v>137</v>
      </c>
      <c r="CB67">
        <v>3</v>
      </c>
      <c r="CC67">
        <v>2</v>
      </c>
      <c r="CD67">
        <v>1</v>
      </c>
      <c r="CH67">
        <v>3</v>
      </c>
      <c r="CI67">
        <v>2</v>
      </c>
      <c r="CJ67">
        <v>2</v>
      </c>
      <c r="CK67">
        <v>3</v>
      </c>
      <c r="CL67" t="s">
        <v>137</v>
      </c>
      <c r="CN67" t="s">
        <v>136</v>
      </c>
      <c r="CP67" t="s">
        <v>136</v>
      </c>
      <c r="CR67" t="s">
        <v>137</v>
      </c>
      <c r="CT67" t="s">
        <v>137</v>
      </c>
      <c r="CV67" t="s">
        <v>136</v>
      </c>
      <c r="CX67" t="s">
        <v>137</v>
      </c>
      <c r="CZ67" t="s">
        <v>137</v>
      </c>
      <c r="DB67" t="s">
        <v>136</v>
      </c>
      <c r="DC67" t="s">
        <v>137</v>
      </c>
      <c r="DD67" t="s">
        <v>137</v>
      </c>
      <c r="DE67" t="s">
        <v>136</v>
      </c>
      <c r="DF67" t="s">
        <v>136</v>
      </c>
      <c r="DG67" t="s">
        <v>137</v>
      </c>
      <c r="DH67" t="s">
        <v>137</v>
      </c>
      <c r="DJ67" t="s">
        <v>137</v>
      </c>
      <c r="DK67" t="s">
        <v>137</v>
      </c>
      <c r="DL67" t="s">
        <v>137</v>
      </c>
      <c r="DM67" t="s">
        <v>136</v>
      </c>
      <c r="DN67" t="s">
        <v>137</v>
      </c>
      <c r="DO67" t="s">
        <v>137</v>
      </c>
      <c r="DQ67" t="s">
        <v>137</v>
      </c>
      <c r="DR67" t="s">
        <v>136</v>
      </c>
      <c r="DS67" t="s">
        <v>136</v>
      </c>
      <c r="DT67" t="s">
        <v>136</v>
      </c>
      <c r="DU67" t="s">
        <v>136</v>
      </c>
      <c r="DV67" t="s">
        <v>137</v>
      </c>
      <c r="DW67" t="s">
        <v>137</v>
      </c>
      <c r="DX67" t="s">
        <v>137</v>
      </c>
      <c r="DY67" t="s">
        <v>137</v>
      </c>
      <c r="DZ67" t="s">
        <v>137</v>
      </c>
      <c r="EA67" t="s">
        <v>137</v>
      </c>
      <c r="EC67" t="s">
        <v>136</v>
      </c>
      <c r="ED67" t="s">
        <v>136</v>
      </c>
      <c r="EE67" t="s">
        <v>136</v>
      </c>
      <c r="EF67" t="s">
        <v>137</v>
      </c>
      <c r="EG67" t="s">
        <v>137</v>
      </c>
      <c r="EH67" t="s">
        <v>136</v>
      </c>
      <c r="EI67" t="s">
        <v>136</v>
      </c>
      <c r="EJ67" t="s">
        <v>136</v>
      </c>
      <c r="EK67" t="s">
        <v>137</v>
      </c>
      <c r="EM67">
        <v>2</v>
      </c>
      <c r="EN67">
        <v>1</v>
      </c>
      <c r="EO67">
        <v>1</v>
      </c>
      <c r="EP67" t="s">
        <v>137</v>
      </c>
      <c r="EQ67" t="s">
        <v>137</v>
      </c>
      <c r="ER67" t="s">
        <v>137</v>
      </c>
      <c r="ES67" t="s">
        <v>137</v>
      </c>
      <c r="ET67" t="s">
        <v>136</v>
      </c>
      <c r="EU67" t="s">
        <v>137</v>
      </c>
      <c r="EV67" t="s">
        <v>137</v>
      </c>
      <c r="EW67">
        <v>4</v>
      </c>
      <c r="EX67">
        <v>4</v>
      </c>
      <c r="EY67">
        <v>1</v>
      </c>
      <c r="EZ67" t="s">
        <v>169</v>
      </c>
    </row>
    <row r="68" spans="1:157">
      <c r="A68">
        <v>124</v>
      </c>
      <c r="B68">
        <v>5</v>
      </c>
      <c r="C68">
        <v>861615888</v>
      </c>
      <c r="D68" t="s">
        <v>136</v>
      </c>
      <c r="E68" t="s">
        <v>137</v>
      </c>
      <c r="F68" t="s">
        <v>137</v>
      </c>
      <c r="G68" t="s">
        <v>137</v>
      </c>
      <c r="H68" t="s">
        <v>137</v>
      </c>
      <c r="I68" t="s">
        <v>137</v>
      </c>
      <c r="J68" t="s">
        <v>137</v>
      </c>
      <c r="L68" t="s">
        <v>138</v>
      </c>
      <c r="M68" t="s">
        <v>138</v>
      </c>
      <c r="N68" t="s">
        <v>141</v>
      </c>
      <c r="O68" t="s">
        <v>148</v>
      </c>
      <c r="Q68" t="s">
        <v>141</v>
      </c>
      <c r="R68" t="s">
        <v>139</v>
      </c>
      <c r="S68" t="s">
        <v>139</v>
      </c>
      <c r="T68" t="s">
        <v>138</v>
      </c>
      <c r="U68" t="s">
        <v>136</v>
      </c>
      <c r="V68" t="s">
        <v>136</v>
      </c>
      <c r="X68" t="s">
        <v>136</v>
      </c>
      <c r="Z68" t="s">
        <v>137</v>
      </c>
      <c r="AB68" t="s">
        <v>137</v>
      </c>
      <c r="AD68" t="s">
        <v>137</v>
      </c>
      <c r="AF68" t="s">
        <v>137</v>
      </c>
      <c r="AH68" t="s">
        <v>246</v>
      </c>
      <c r="AI68" t="s">
        <v>136</v>
      </c>
      <c r="AJ68" t="s">
        <v>136</v>
      </c>
      <c r="AK68" t="s">
        <v>136</v>
      </c>
      <c r="AL68" t="s">
        <v>136</v>
      </c>
      <c r="AM68" t="s">
        <v>137</v>
      </c>
      <c r="AN68" t="s">
        <v>137</v>
      </c>
      <c r="AO68" t="s">
        <v>137</v>
      </c>
      <c r="AQ68">
        <v>2</v>
      </c>
      <c r="AR68">
        <v>1</v>
      </c>
      <c r="AS68">
        <v>3</v>
      </c>
      <c r="AT68">
        <v>7</v>
      </c>
      <c r="AU68">
        <v>4</v>
      </c>
      <c r="AV68">
        <v>5</v>
      </c>
      <c r="AW68">
        <v>6</v>
      </c>
      <c r="AX68">
        <v>8</v>
      </c>
      <c r="AZ68">
        <v>6</v>
      </c>
      <c r="BA68" t="s">
        <v>136</v>
      </c>
      <c r="BB68" t="s">
        <v>136</v>
      </c>
      <c r="BC68" t="s">
        <v>137</v>
      </c>
      <c r="BD68" t="s">
        <v>137</v>
      </c>
      <c r="BE68" t="s">
        <v>137</v>
      </c>
      <c r="BF68" t="s">
        <v>137</v>
      </c>
      <c r="BG68" t="s">
        <v>137</v>
      </c>
      <c r="BH68" t="s">
        <v>136</v>
      </c>
      <c r="BJ68" t="s">
        <v>136</v>
      </c>
      <c r="BK68" t="s">
        <v>137</v>
      </c>
      <c r="BL68" t="s">
        <v>136</v>
      </c>
      <c r="BM68" t="s">
        <v>136</v>
      </c>
      <c r="BN68" t="s">
        <v>137</v>
      </c>
      <c r="BP68" t="s">
        <v>136</v>
      </c>
      <c r="BQ68" t="s">
        <v>136</v>
      </c>
      <c r="BR68" t="s">
        <v>137</v>
      </c>
      <c r="BS68" t="s">
        <v>137</v>
      </c>
      <c r="BT68" t="s">
        <v>137</v>
      </c>
      <c r="BU68" t="s">
        <v>137</v>
      </c>
      <c r="BW68" t="s">
        <v>136</v>
      </c>
      <c r="BX68" t="s">
        <v>136</v>
      </c>
      <c r="BY68" t="s">
        <v>136</v>
      </c>
      <c r="BZ68" t="s">
        <v>137</v>
      </c>
      <c r="CB68">
        <v>3</v>
      </c>
      <c r="CC68">
        <v>1</v>
      </c>
      <c r="CD68">
        <v>5</v>
      </c>
      <c r="CE68">
        <v>6</v>
      </c>
      <c r="CF68">
        <v>2</v>
      </c>
      <c r="CH68">
        <v>1</v>
      </c>
      <c r="CI68">
        <v>2</v>
      </c>
      <c r="CJ68">
        <v>2</v>
      </c>
      <c r="CK68">
        <v>4</v>
      </c>
      <c r="CL68" t="s">
        <v>136</v>
      </c>
      <c r="CN68" t="s">
        <v>136</v>
      </c>
      <c r="CP68" t="s">
        <v>137</v>
      </c>
      <c r="CR68" t="s">
        <v>136</v>
      </c>
      <c r="CT68" t="s">
        <v>137</v>
      </c>
      <c r="CV68" t="s">
        <v>137</v>
      </c>
      <c r="CX68" t="s">
        <v>137</v>
      </c>
      <c r="CZ68" t="s">
        <v>137</v>
      </c>
      <c r="DB68" t="s">
        <v>136</v>
      </c>
      <c r="DC68" t="s">
        <v>137</v>
      </c>
      <c r="DD68" t="s">
        <v>137</v>
      </c>
      <c r="DE68" t="s">
        <v>137</v>
      </c>
      <c r="DF68" t="s">
        <v>136</v>
      </c>
      <c r="DG68" t="s">
        <v>137</v>
      </c>
      <c r="DH68" t="s">
        <v>137</v>
      </c>
      <c r="DJ68" t="s">
        <v>137</v>
      </c>
      <c r="DK68" t="s">
        <v>136</v>
      </c>
      <c r="DL68" t="s">
        <v>137</v>
      </c>
      <c r="DM68" t="s">
        <v>137</v>
      </c>
      <c r="DN68" t="s">
        <v>136</v>
      </c>
      <c r="DO68" t="s">
        <v>137</v>
      </c>
      <c r="DQ68" t="s">
        <v>136</v>
      </c>
      <c r="DR68" t="s">
        <v>137</v>
      </c>
      <c r="DS68" t="s">
        <v>137</v>
      </c>
      <c r="DT68" t="s">
        <v>137</v>
      </c>
      <c r="DU68" t="s">
        <v>137</v>
      </c>
      <c r="DV68" t="s">
        <v>137</v>
      </c>
      <c r="DW68" t="s">
        <v>137</v>
      </c>
      <c r="DX68" t="s">
        <v>137</v>
      </c>
      <c r="DY68" t="s">
        <v>137</v>
      </c>
      <c r="DZ68" t="s">
        <v>137</v>
      </c>
      <c r="EA68" t="s">
        <v>137</v>
      </c>
      <c r="EC68" t="s">
        <v>136</v>
      </c>
      <c r="ED68" t="s">
        <v>136</v>
      </c>
      <c r="EE68" t="s">
        <v>137</v>
      </c>
      <c r="EF68" t="s">
        <v>137</v>
      </c>
      <c r="EG68" t="s">
        <v>137</v>
      </c>
      <c r="EH68" t="s">
        <v>137</v>
      </c>
      <c r="EI68" t="s">
        <v>137</v>
      </c>
      <c r="EJ68" t="s">
        <v>137</v>
      </c>
      <c r="EK68" t="s">
        <v>137</v>
      </c>
      <c r="EM68">
        <v>3</v>
      </c>
      <c r="EN68">
        <v>3</v>
      </c>
      <c r="EO68">
        <v>3</v>
      </c>
      <c r="EP68" t="s">
        <v>136</v>
      </c>
      <c r="EQ68" t="s">
        <v>137</v>
      </c>
      <c r="ER68" t="s">
        <v>137</v>
      </c>
      <c r="ES68" t="s">
        <v>137</v>
      </c>
      <c r="ET68" t="s">
        <v>137</v>
      </c>
      <c r="EU68" t="s">
        <v>137</v>
      </c>
      <c r="EV68" t="s">
        <v>137</v>
      </c>
      <c r="EW68">
        <v>3</v>
      </c>
      <c r="EX68">
        <v>4</v>
      </c>
      <c r="EY68">
        <v>1</v>
      </c>
      <c r="EZ68" t="s">
        <v>169</v>
      </c>
    </row>
    <row r="69" spans="1:157">
      <c r="A69">
        <v>125</v>
      </c>
      <c r="B69">
        <v>5</v>
      </c>
      <c r="C69">
        <v>1123504295</v>
      </c>
      <c r="D69" t="s">
        <v>137</v>
      </c>
      <c r="E69" t="s">
        <v>137</v>
      </c>
      <c r="F69" t="s">
        <v>136</v>
      </c>
      <c r="G69" t="s">
        <v>137</v>
      </c>
      <c r="H69" t="s">
        <v>137</v>
      </c>
      <c r="I69" t="s">
        <v>137</v>
      </c>
      <c r="J69" t="s">
        <v>137</v>
      </c>
      <c r="L69" t="s">
        <v>139</v>
      </c>
      <c r="N69" t="s">
        <v>139</v>
      </c>
      <c r="P69" t="s">
        <v>139</v>
      </c>
      <c r="Q69" t="s">
        <v>139</v>
      </c>
      <c r="R69" t="s">
        <v>139</v>
      </c>
      <c r="U69" t="s">
        <v>137</v>
      </c>
      <c r="V69" t="s">
        <v>142</v>
      </c>
      <c r="X69" t="s">
        <v>142</v>
      </c>
      <c r="Z69" t="s">
        <v>142</v>
      </c>
      <c r="AB69" t="s">
        <v>142</v>
      </c>
      <c r="AD69" t="s">
        <v>142</v>
      </c>
      <c r="AF69" t="s">
        <v>142</v>
      </c>
      <c r="AI69" t="s">
        <v>136</v>
      </c>
      <c r="AJ69" t="s">
        <v>137</v>
      </c>
      <c r="AK69" t="s">
        <v>136</v>
      </c>
      <c r="AL69" t="s">
        <v>136</v>
      </c>
      <c r="AM69" t="s">
        <v>137</v>
      </c>
      <c r="AN69" t="s">
        <v>136</v>
      </c>
      <c r="AO69" t="s">
        <v>136</v>
      </c>
      <c r="AQ69">
        <v>7</v>
      </c>
      <c r="AZ69">
        <v>5</v>
      </c>
      <c r="BA69" t="s">
        <v>137</v>
      </c>
      <c r="BB69" t="s">
        <v>137</v>
      </c>
      <c r="BC69" t="s">
        <v>137</v>
      </c>
      <c r="BD69" t="s">
        <v>137</v>
      </c>
      <c r="BE69" t="s">
        <v>136</v>
      </c>
      <c r="BF69" t="s">
        <v>137</v>
      </c>
      <c r="BG69" t="s">
        <v>137</v>
      </c>
      <c r="BH69" t="s">
        <v>137</v>
      </c>
      <c r="BJ69" t="s">
        <v>136</v>
      </c>
      <c r="BK69" t="s">
        <v>136</v>
      </c>
      <c r="BL69" t="s">
        <v>137</v>
      </c>
      <c r="BM69" t="s">
        <v>136</v>
      </c>
      <c r="BN69" t="s">
        <v>137</v>
      </c>
      <c r="BP69" t="s">
        <v>137</v>
      </c>
      <c r="BQ69" t="s">
        <v>136</v>
      </c>
      <c r="BR69" t="s">
        <v>137</v>
      </c>
      <c r="BS69" t="s">
        <v>137</v>
      </c>
      <c r="BT69" t="s">
        <v>137</v>
      </c>
      <c r="BU69" t="s">
        <v>137</v>
      </c>
      <c r="BW69" t="s">
        <v>137</v>
      </c>
      <c r="BX69" t="s">
        <v>137</v>
      </c>
      <c r="BY69" t="s">
        <v>137</v>
      </c>
      <c r="BZ69" t="s">
        <v>137</v>
      </c>
      <c r="CB69">
        <v>1</v>
      </c>
      <c r="CJ69">
        <v>2</v>
      </c>
      <c r="CK69">
        <v>4</v>
      </c>
      <c r="CL69" t="s">
        <v>136</v>
      </c>
      <c r="CN69" t="s">
        <v>137</v>
      </c>
      <c r="CP69" t="s">
        <v>137</v>
      </c>
      <c r="CR69" t="s">
        <v>137</v>
      </c>
      <c r="CT69" t="s">
        <v>137</v>
      </c>
      <c r="CV69" t="s">
        <v>137</v>
      </c>
      <c r="CX69" t="s">
        <v>137</v>
      </c>
      <c r="CZ69" t="s">
        <v>137</v>
      </c>
      <c r="DB69" t="s">
        <v>136</v>
      </c>
      <c r="DC69" t="s">
        <v>137</v>
      </c>
      <c r="DD69" t="s">
        <v>137</v>
      </c>
      <c r="DE69" t="s">
        <v>137</v>
      </c>
      <c r="DF69" t="s">
        <v>137</v>
      </c>
      <c r="DG69" t="s">
        <v>137</v>
      </c>
      <c r="DH69" t="s">
        <v>137</v>
      </c>
      <c r="DJ69" t="s">
        <v>137</v>
      </c>
      <c r="DK69" t="s">
        <v>137</v>
      </c>
      <c r="DL69" t="s">
        <v>137</v>
      </c>
      <c r="DM69" t="s">
        <v>137</v>
      </c>
      <c r="DN69" t="s">
        <v>136</v>
      </c>
      <c r="DO69" t="s">
        <v>137</v>
      </c>
      <c r="DQ69" t="s">
        <v>137</v>
      </c>
      <c r="DR69" t="s">
        <v>137</v>
      </c>
      <c r="DS69" t="s">
        <v>137</v>
      </c>
      <c r="DT69" t="s">
        <v>137</v>
      </c>
      <c r="DU69" t="s">
        <v>137</v>
      </c>
      <c r="DV69" t="s">
        <v>137</v>
      </c>
      <c r="DW69" t="s">
        <v>137</v>
      </c>
      <c r="DX69" t="s">
        <v>137</v>
      </c>
      <c r="DY69" t="s">
        <v>137</v>
      </c>
      <c r="DZ69" t="s">
        <v>136</v>
      </c>
      <c r="EA69" t="s">
        <v>137</v>
      </c>
      <c r="EC69" t="s">
        <v>137</v>
      </c>
      <c r="ED69" t="s">
        <v>136</v>
      </c>
      <c r="EE69" t="s">
        <v>136</v>
      </c>
      <c r="EF69" t="s">
        <v>137</v>
      </c>
      <c r="EG69" t="s">
        <v>137</v>
      </c>
      <c r="EH69" t="s">
        <v>137</v>
      </c>
      <c r="EI69" t="s">
        <v>136</v>
      </c>
      <c r="EJ69" t="s">
        <v>137</v>
      </c>
      <c r="EK69" t="s">
        <v>137</v>
      </c>
      <c r="EM69">
        <v>1</v>
      </c>
      <c r="EN69">
        <v>1</v>
      </c>
      <c r="EO69">
        <v>1</v>
      </c>
      <c r="EP69" t="s">
        <v>137</v>
      </c>
      <c r="EQ69" t="s">
        <v>137</v>
      </c>
      <c r="ER69" t="s">
        <v>137</v>
      </c>
      <c r="ES69" t="s">
        <v>137</v>
      </c>
      <c r="ET69" t="s">
        <v>137</v>
      </c>
      <c r="EU69" t="s">
        <v>136</v>
      </c>
      <c r="EV69" t="s">
        <v>137</v>
      </c>
      <c r="EW69">
        <v>4</v>
      </c>
      <c r="EX69">
        <v>4</v>
      </c>
      <c r="EY69">
        <v>1</v>
      </c>
      <c r="EZ69" t="s">
        <v>151</v>
      </c>
    </row>
    <row r="70" spans="1:157">
      <c r="A70">
        <v>130</v>
      </c>
      <c r="B70">
        <v>5</v>
      </c>
      <c r="C70">
        <v>1957110110</v>
      </c>
      <c r="D70" t="s">
        <v>137</v>
      </c>
      <c r="E70" t="s">
        <v>137</v>
      </c>
      <c r="F70" t="s">
        <v>137</v>
      </c>
      <c r="G70" t="s">
        <v>137</v>
      </c>
      <c r="H70" t="s">
        <v>137</v>
      </c>
      <c r="I70" t="s">
        <v>136</v>
      </c>
      <c r="J70" t="s">
        <v>137</v>
      </c>
      <c r="L70" t="s">
        <v>138</v>
      </c>
      <c r="M70" t="s">
        <v>139</v>
      </c>
      <c r="N70" t="s">
        <v>139</v>
      </c>
      <c r="O70" t="s">
        <v>139</v>
      </c>
      <c r="P70" t="s">
        <v>139</v>
      </c>
      <c r="Q70" t="s">
        <v>139</v>
      </c>
      <c r="R70" t="s">
        <v>139</v>
      </c>
      <c r="S70" t="s">
        <v>139</v>
      </c>
      <c r="T70" t="s">
        <v>140</v>
      </c>
      <c r="U70" t="s">
        <v>136</v>
      </c>
      <c r="V70" t="s">
        <v>137</v>
      </c>
      <c r="X70" t="s">
        <v>137</v>
      </c>
      <c r="Z70" t="s">
        <v>136</v>
      </c>
      <c r="AA70" t="s">
        <v>247</v>
      </c>
      <c r="AB70" t="s">
        <v>137</v>
      </c>
      <c r="AD70" t="s">
        <v>137</v>
      </c>
      <c r="AF70" t="s">
        <v>137</v>
      </c>
      <c r="AI70" t="s">
        <v>137</v>
      </c>
      <c r="AJ70" t="s">
        <v>136</v>
      </c>
      <c r="AK70" t="s">
        <v>136</v>
      </c>
      <c r="AL70" t="s">
        <v>136</v>
      </c>
      <c r="AM70" t="s">
        <v>137</v>
      </c>
      <c r="AN70" t="s">
        <v>136</v>
      </c>
      <c r="AO70" t="s">
        <v>136</v>
      </c>
      <c r="AQ70">
        <v>1</v>
      </c>
      <c r="AR70">
        <v>7</v>
      </c>
      <c r="AS70">
        <v>4</v>
      </c>
      <c r="AT70">
        <v>3</v>
      </c>
      <c r="AU70">
        <v>2</v>
      </c>
      <c r="AV70">
        <v>5</v>
      </c>
      <c r="AZ70">
        <v>6</v>
      </c>
      <c r="BA70" t="s">
        <v>137</v>
      </c>
      <c r="BB70" t="s">
        <v>137</v>
      </c>
      <c r="BC70" t="s">
        <v>137</v>
      </c>
      <c r="BD70" t="s">
        <v>137</v>
      </c>
      <c r="BE70" t="s">
        <v>137</v>
      </c>
      <c r="BF70" t="s">
        <v>137</v>
      </c>
      <c r="BG70" t="s">
        <v>137</v>
      </c>
      <c r="BH70" t="s">
        <v>136</v>
      </c>
      <c r="BJ70" t="s">
        <v>136</v>
      </c>
      <c r="BK70" t="s">
        <v>136</v>
      </c>
      <c r="BL70" t="s">
        <v>137</v>
      </c>
      <c r="BM70" t="s">
        <v>136</v>
      </c>
      <c r="BN70" t="s">
        <v>137</v>
      </c>
      <c r="BP70" t="s">
        <v>137</v>
      </c>
      <c r="BQ70" t="s">
        <v>136</v>
      </c>
      <c r="BR70" t="s">
        <v>137</v>
      </c>
      <c r="BS70" t="s">
        <v>136</v>
      </c>
      <c r="BT70" t="s">
        <v>137</v>
      </c>
      <c r="BU70" t="s">
        <v>137</v>
      </c>
      <c r="BW70" t="s">
        <v>137</v>
      </c>
      <c r="BX70" t="s">
        <v>136</v>
      </c>
      <c r="BY70" t="s">
        <v>136</v>
      </c>
      <c r="BZ70" t="s">
        <v>137</v>
      </c>
      <c r="CB70">
        <v>1</v>
      </c>
      <c r="CC70">
        <v>2</v>
      </c>
      <c r="CD70">
        <v>3</v>
      </c>
      <c r="CE70">
        <v>6</v>
      </c>
      <c r="CF70">
        <v>5</v>
      </c>
      <c r="CH70">
        <v>1</v>
      </c>
      <c r="CI70">
        <v>5</v>
      </c>
      <c r="CJ70">
        <v>2</v>
      </c>
      <c r="CK70">
        <v>4</v>
      </c>
      <c r="CL70" t="s">
        <v>137</v>
      </c>
      <c r="CN70" t="s">
        <v>137</v>
      </c>
      <c r="CP70" t="s">
        <v>136</v>
      </c>
      <c r="CR70" t="s">
        <v>137</v>
      </c>
      <c r="CT70" t="s">
        <v>137</v>
      </c>
      <c r="CV70" t="s">
        <v>137</v>
      </c>
      <c r="CX70" t="s">
        <v>137</v>
      </c>
      <c r="CZ70" t="s">
        <v>136</v>
      </c>
      <c r="DB70" t="s">
        <v>137</v>
      </c>
      <c r="DC70" t="s">
        <v>137</v>
      </c>
      <c r="DD70" t="s">
        <v>137</v>
      </c>
      <c r="DE70" t="s">
        <v>136</v>
      </c>
      <c r="DF70" t="s">
        <v>136</v>
      </c>
      <c r="DG70" t="s">
        <v>137</v>
      </c>
      <c r="DH70" t="s">
        <v>137</v>
      </c>
      <c r="DJ70" t="s">
        <v>137</v>
      </c>
      <c r="DK70" t="s">
        <v>136</v>
      </c>
      <c r="DL70" t="s">
        <v>137</v>
      </c>
      <c r="DM70" t="s">
        <v>137</v>
      </c>
      <c r="DN70" t="s">
        <v>137</v>
      </c>
      <c r="DO70" t="s">
        <v>137</v>
      </c>
      <c r="DQ70" t="s">
        <v>136</v>
      </c>
      <c r="DR70" t="s">
        <v>137</v>
      </c>
      <c r="DS70" t="s">
        <v>137</v>
      </c>
      <c r="DT70" t="s">
        <v>137</v>
      </c>
      <c r="DU70" t="s">
        <v>137</v>
      </c>
      <c r="DV70" t="s">
        <v>137</v>
      </c>
      <c r="DW70" t="s">
        <v>137</v>
      </c>
      <c r="DX70" t="s">
        <v>137</v>
      </c>
      <c r="DY70" t="s">
        <v>137</v>
      </c>
      <c r="DZ70" t="s">
        <v>137</v>
      </c>
      <c r="EA70" t="s">
        <v>136</v>
      </c>
      <c r="EB70" t="s">
        <v>248</v>
      </c>
      <c r="EC70" t="s">
        <v>136</v>
      </c>
      <c r="ED70" t="s">
        <v>136</v>
      </c>
      <c r="EE70" t="s">
        <v>136</v>
      </c>
      <c r="EF70" t="s">
        <v>137</v>
      </c>
      <c r="EG70" t="s">
        <v>136</v>
      </c>
      <c r="EH70" t="s">
        <v>137</v>
      </c>
      <c r="EI70" t="s">
        <v>137</v>
      </c>
      <c r="EJ70" t="s">
        <v>137</v>
      </c>
      <c r="EK70" t="s">
        <v>137</v>
      </c>
      <c r="EM70">
        <v>3</v>
      </c>
      <c r="EN70">
        <v>3</v>
      </c>
      <c r="EO70">
        <v>3</v>
      </c>
      <c r="EP70" t="s">
        <v>136</v>
      </c>
      <c r="EQ70" t="s">
        <v>137</v>
      </c>
      <c r="ER70" t="s">
        <v>137</v>
      </c>
      <c r="ES70" t="s">
        <v>137</v>
      </c>
      <c r="ET70" t="s">
        <v>137</v>
      </c>
      <c r="EU70" t="s">
        <v>137</v>
      </c>
      <c r="EV70" t="s">
        <v>137</v>
      </c>
      <c r="EW70">
        <v>3</v>
      </c>
      <c r="EX70">
        <v>3</v>
      </c>
      <c r="EY70">
        <v>1</v>
      </c>
      <c r="EZ70" t="s">
        <v>154</v>
      </c>
    </row>
    <row r="71" spans="1:157">
      <c r="A71">
        <v>131</v>
      </c>
      <c r="B71">
        <v>5</v>
      </c>
      <c r="C71">
        <v>1288461003</v>
      </c>
      <c r="D71" t="s">
        <v>136</v>
      </c>
      <c r="E71" t="s">
        <v>137</v>
      </c>
      <c r="F71" t="s">
        <v>137</v>
      </c>
      <c r="G71" t="s">
        <v>137</v>
      </c>
      <c r="H71" t="s">
        <v>137</v>
      </c>
      <c r="I71" t="s">
        <v>137</v>
      </c>
      <c r="J71" t="s">
        <v>137</v>
      </c>
      <c r="L71" t="s">
        <v>138</v>
      </c>
      <c r="M71" t="s">
        <v>139</v>
      </c>
      <c r="N71" t="s">
        <v>141</v>
      </c>
      <c r="O71" t="s">
        <v>141</v>
      </c>
      <c r="P71" t="s">
        <v>139</v>
      </c>
      <c r="Q71" t="s">
        <v>139</v>
      </c>
      <c r="R71" t="s">
        <v>139</v>
      </c>
      <c r="S71" t="s">
        <v>139</v>
      </c>
      <c r="T71" t="s">
        <v>139</v>
      </c>
      <c r="V71" t="s">
        <v>142</v>
      </c>
      <c r="X71" t="s">
        <v>142</v>
      </c>
      <c r="Z71" t="s">
        <v>142</v>
      </c>
      <c r="AB71" t="s">
        <v>142</v>
      </c>
      <c r="AD71" t="s">
        <v>142</v>
      </c>
      <c r="AF71" t="s">
        <v>142</v>
      </c>
      <c r="AI71" t="s">
        <v>137</v>
      </c>
      <c r="AJ71" t="s">
        <v>137</v>
      </c>
      <c r="AK71" t="s">
        <v>136</v>
      </c>
      <c r="AL71" t="s">
        <v>136</v>
      </c>
      <c r="AM71" t="s">
        <v>137</v>
      </c>
      <c r="AN71" t="s">
        <v>136</v>
      </c>
      <c r="AO71" t="s">
        <v>137</v>
      </c>
      <c r="AQ71">
        <v>1</v>
      </c>
      <c r="AR71">
        <v>2</v>
      </c>
      <c r="AS71">
        <v>3</v>
      </c>
      <c r="AT71">
        <v>4</v>
      </c>
      <c r="AU71">
        <v>5</v>
      </c>
      <c r="AZ71">
        <v>6</v>
      </c>
      <c r="BA71" t="s">
        <v>136</v>
      </c>
      <c r="BB71" t="s">
        <v>137</v>
      </c>
      <c r="BC71" t="s">
        <v>137</v>
      </c>
      <c r="BD71" t="s">
        <v>137</v>
      </c>
      <c r="BE71" t="s">
        <v>137</v>
      </c>
      <c r="BF71" t="s">
        <v>137</v>
      </c>
      <c r="BG71" t="s">
        <v>137</v>
      </c>
      <c r="BH71" t="s">
        <v>137</v>
      </c>
      <c r="BJ71" t="s">
        <v>137</v>
      </c>
      <c r="BK71" t="s">
        <v>136</v>
      </c>
      <c r="BL71" t="s">
        <v>137</v>
      </c>
      <c r="BM71" t="s">
        <v>137</v>
      </c>
      <c r="BN71" t="s">
        <v>137</v>
      </c>
      <c r="BP71" t="s">
        <v>137</v>
      </c>
      <c r="BQ71" t="s">
        <v>136</v>
      </c>
      <c r="BR71" t="s">
        <v>137</v>
      </c>
      <c r="BS71" t="s">
        <v>136</v>
      </c>
      <c r="BT71" t="s">
        <v>137</v>
      </c>
      <c r="BU71" t="s">
        <v>137</v>
      </c>
      <c r="BW71" t="s">
        <v>137</v>
      </c>
      <c r="BX71" t="s">
        <v>136</v>
      </c>
      <c r="BY71" t="s">
        <v>136</v>
      </c>
      <c r="BZ71" t="s">
        <v>137</v>
      </c>
      <c r="CB71">
        <v>1</v>
      </c>
      <c r="CC71">
        <v>2</v>
      </c>
      <c r="CD71">
        <v>5</v>
      </c>
      <c r="CE71">
        <v>3</v>
      </c>
      <c r="CF71">
        <v>6</v>
      </c>
      <c r="CH71">
        <v>1</v>
      </c>
      <c r="CI71">
        <v>3</v>
      </c>
      <c r="CJ71">
        <v>3</v>
      </c>
      <c r="CK71">
        <v>0</v>
      </c>
      <c r="CL71" t="s">
        <v>142</v>
      </c>
      <c r="CN71" t="s">
        <v>142</v>
      </c>
      <c r="CP71" t="s">
        <v>142</v>
      </c>
      <c r="CR71" t="s">
        <v>142</v>
      </c>
      <c r="CT71" t="s">
        <v>142</v>
      </c>
      <c r="CV71" t="s">
        <v>142</v>
      </c>
      <c r="CX71" t="s">
        <v>142</v>
      </c>
      <c r="CZ71" t="s">
        <v>142</v>
      </c>
      <c r="DB71" t="s">
        <v>137</v>
      </c>
      <c r="DC71" t="s">
        <v>137</v>
      </c>
      <c r="DD71" t="s">
        <v>137</v>
      </c>
      <c r="DE71" t="s">
        <v>137</v>
      </c>
      <c r="DF71" t="s">
        <v>136</v>
      </c>
      <c r="DG71" t="s">
        <v>137</v>
      </c>
      <c r="DH71" t="s">
        <v>137</v>
      </c>
      <c r="DJ71" t="s">
        <v>137</v>
      </c>
      <c r="DK71" t="s">
        <v>136</v>
      </c>
      <c r="DL71" t="s">
        <v>137</v>
      </c>
      <c r="DM71" t="s">
        <v>137</v>
      </c>
      <c r="DN71" t="s">
        <v>137</v>
      </c>
      <c r="DO71" t="s">
        <v>137</v>
      </c>
      <c r="DQ71" t="s">
        <v>136</v>
      </c>
      <c r="DR71" t="s">
        <v>136</v>
      </c>
      <c r="DS71" t="s">
        <v>136</v>
      </c>
      <c r="DT71" t="s">
        <v>136</v>
      </c>
      <c r="DU71" t="s">
        <v>136</v>
      </c>
      <c r="DV71" t="s">
        <v>137</v>
      </c>
      <c r="DW71" t="s">
        <v>137</v>
      </c>
      <c r="DX71" t="s">
        <v>137</v>
      </c>
      <c r="DY71" t="s">
        <v>137</v>
      </c>
      <c r="DZ71" t="s">
        <v>137</v>
      </c>
      <c r="EA71" t="s">
        <v>137</v>
      </c>
      <c r="EC71" t="s">
        <v>136</v>
      </c>
      <c r="ED71" t="s">
        <v>136</v>
      </c>
      <c r="EE71" t="s">
        <v>137</v>
      </c>
      <c r="EF71" t="s">
        <v>137</v>
      </c>
      <c r="EG71" t="s">
        <v>137</v>
      </c>
      <c r="EH71" t="s">
        <v>137</v>
      </c>
      <c r="EI71" t="s">
        <v>137</v>
      </c>
      <c r="EJ71" t="s">
        <v>137</v>
      </c>
      <c r="EK71" t="s">
        <v>137</v>
      </c>
      <c r="EM71">
        <v>0</v>
      </c>
      <c r="EN71">
        <v>0</v>
      </c>
      <c r="EO71">
        <v>0</v>
      </c>
      <c r="EP71" t="s">
        <v>137</v>
      </c>
      <c r="EQ71" t="s">
        <v>136</v>
      </c>
      <c r="ER71" t="s">
        <v>137</v>
      </c>
      <c r="ES71" t="s">
        <v>137</v>
      </c>
      <c r="ET71" t="s">
        <v>137</v>
      </c>
      <c r="EU71" t="s">
        <v>137</v>
      </c>
      <c r="EV71" t="s">
        <v>137</v>
      </c>
      <c r="EW71">
        <v>5</v>
      </c>
      <c r="EX71">
        <v>3</v>
      </c>
      <c r="EY71">
        <v>1</v>
      </c>
      <c r="EZ71">
        <v>0</v>
      </c>
    </row>
    <row r="72" spans="1:157">
      <c r="A72">
        <v>132</v>
      </c>
      <c r="B72">
        <v>5</v>
      </c>
      <c r="C72">
        <v>993385874</v>
      </c>
      <c r="D72" t="s">
        <v>137</v>
      </c>
      <c r="E72" t="s">
        <v>137</v>
      </c>
      <c r="F72" t="s">
        <v>137</v>
      </c>
      <c r="G72" t="s">
        <v>137</v>
      </c>
      <c r="H72" t="s">
        <v>137</v>
      </c>
      <c r="I72" t="s">
        <v>136</v>
      </c>
      <c r="J72" t="s">
        <v>137</v>
      </c>
      <c r="L72" t="s">
        <v>138</v>
      </c>
      <c r="M72" t="s">
        <v>138</v>
      </c>
      <c r="N72" t="s">
        <v>138</v>
      </c>
      <c r="O72" t="s">
        <v>148</v>
      </c>
      <c r="P72" t="s">
        <v>140</v>
      </c>
      <c r="Q72" t="s">
        <v>138</v>
      </c>
      <c r="R72" t="s">
        <v>138</v>
      </c>
      <c r="S72" t="s">
        <v>138</v>
      </c>
      <c r="T72" t="s">
        <v>140</v>
      </c>
      <c r="U72" t="s">
        <v>137</v>
      </c>
      <c r="V72" t="s">
        <v>142</v>
      </c>
      <c r="X72" t="s">
        <v>142</v>
      </c>
      <c r="Z72" t="s">
        <v>142</v>
      </c>
      <c r="AB72" t="s">
        <v>142</v>
      </c>
      <c r="AD72" t="s">
        <v>142</v>
      </c>
      <c r="AF72" t="s">
        <v>142</v>
      </c>
      <c r="AI72" t="s">
        <v>137</v>
      </c>
      <c r="AJ72" t="s">
        <v>136</v>
      </c>
      <c r="AK72" t="s">
        <v>137</v>
      </c>
      <c r="AL72" t="s">
        <v>136</v>
      </c>
      <c r="AM72" t="s">
        <v>137</v>
      </c>
      <c r="AN72" t="s">
        <v>136</v>
      </c>
      <c r="AO72" t="s">
        <v>136</v>
      </c>
      <c r="AQ72">
        <v>1</v>
      </c>
      <c r="AR72">
        <v>3</v>
      </c>
      <c r="AS72">
        <v>2</v>
      </c>
      <c r="AT72">
        <v>7</v>
      </c>
      <c r="AY72" t="s">
        <v>249</v>
      </c>
      <c r="AZ72">
        <v>5</v>
      </c>
      <c r="BA72" t="s">
        <v>137</v>
      </c>
      <c r="BB72" t="s">
        <v>136</v>
      </c>
      <c r="BC72" t="s">
        <v>137</v>
      </c>
      <c r="BD72" t="s">
        <v>137</v>
      </c>
      <c r="BE72" t="s">
        <v>136</v>
      </c>
      <c r="BF72" t="s">
        <v>137</v>
      </c>
      <c r="BG72" t="s">
        <v>136</v>
      </c>
      <c r="BH72" t="s">
        <v>136</v>
      </c>
      <c r="BJ72" t="s">
        <v>137</v>
      </c>
      <c r="BK72" t="s">
        <v>136</v>
      </c>
      <c r="BL72" t="s">
        <v>136</v>
      </c>
      <c r="BM72" t="s">
        <v>137</v>
      </c>
      <c r="BN72" t="s">
        <v>137</v>
      </c>
      <c r="BP72" t="s">
        <v>136</v>
      </c>
      <c r="BQ72" t="s">
        <v>136</v>
      </c>
      <c r="BR72" t="s">
        <v>137</v>
      </c>
      <c r="BS72" t="s">
        <v>137</v>
      </c>
      <c r="BT72" t="s">
        <v>137</v>
      </c>
      <c r="BU72" t="s">
        <v>137</v>
      </c>
      <c r="BW72" t="s">
        <v>136</v>
      </c>
      <c r="BX72" t="s">
        <v>136</v>
      </c>
      <c r="BY72" t="s">
        <v>137</v>
      </c>
      <c r="BZ72" t="s">
        <v>137</v>
      </c>
      <c r="CB72">
        <v>2</v>
      </c>
      <c r="CC72">
        <v>1</v>
      </c>
      <c r="CD72">
        <v>6</v>
      </c>
      <c r="CE72">
        <v>3</v>
      </c>
      <c r="CH72">
        <v>3</v>
      </c>
      <c r="CI72">
        <v>3</v>
      </c>
      <c r="CJ72">
        <v>2</v>
      </c>
      <c r="CK72">
        <v>2</v>
      </c>
      <c r="CL72" t="s">
        <v>136</v>
      </c>
      <c r="CN72" t="s">
        <v>137</v>
      </c>
      <c r="CP72" t="s">
        <v>137</v>
      </c>
      <c r="CR72" t="s">
        <v>137</v>
      </c>
      <c r="CT72" t="s">
        <v>137</v>
      </c>
      <c r="CV72" t="s">
        <v>137</v>
      </c>
      <c r="CX72" t="s">
        <v>137</v>
      </c>
      <c r="CZ72" t="s">
        <v>137</v>
      </c>
      <c r="DB72" t="s">
        <v>136</v>
      </c>
      <c r="DC72" t="s">
        <v>137</v>
      </c>
      <c r="DD72" t="s">
        <v>137</v>
      </c>
      <c r="DE72" t="s">
        <v>137</v>
      </c>
      <c r="DF72" t="s">
        <v>137</v>
      </c>
      <c r="DG72" t="s">
        <v>137</v>
      </c>
      <c r="DH72" t="s">
        <v>137</v>
      </c>
      <c r="DJ72" t="s">
        <v>137</v>
      </c>
      <c r="DK72" t="s">
        <v>137</v>
      </c>
      <c r="DL72" t="s">
        <v>137</v>
      </c>
      <c r="DM72" t="s">
        <v>137</v>
      </c>
      <c r="DN72" t="s">
        <v>137</v>
      </c>
      <c r="DO72" t="s">
        <v>136</v>
      </c>
      <c r="DQ72" t="s">
        <v>136</v>
      </c>
      <c r="DR72" t="s">
        <v>137</v>
      </c>
      <c r="DS72" t="s">
        <v>137</v>
      </c>
      <c r="DT72" t="s">
        <v>137</v>
      </c>
      <c r="DU72" t="s">
        <v>137</v>
      </c>
      <c r="DV72" t="s">
        <v>137</v>
      </c>
      <c r="DW72" t="s">
        <v>137</v>
      </c>
      <c r="DX72" t="s">
        <v>137</v>
      </c>
      <c r="DY72" t="s">
        <v>137</v>
      </c>
      <c r="DZ72" t="s">
        <v>136</v>
      </c>
      <c r="EA72" t="s">
        <v>137</v>
      </c>
      <c r="EC72" t="s">
        <v>136</v>
      </c>
      <c r="ED72" t="s">
        <v>136</v>
      </c>
      <c r="EE72" t="s">
        <v>136</v>
      </c>
      <c r="EF72" t="s">
        <v>137</v>
      </c>
      <c r="EG72" t="s">
        <v>136</v>
      </c>
      <c r="EH72" t="s">
        <v>137</v>
      </c>
      <c r="EI72" t="s">
        <v>137</v>
      </c>
      <c r="EJ72" t="s">
        <v>137</v>
      </c>
      <c r="EK72" t="s">
        <v>137</v>
      </c>
      <c r="EM72">
        <v>1</v>
      </c>
      <c r="EN72">
        <v>1</v>
      </c>
      <c r="EO72">
        <v>3</v>
      </c>
      <c r="EP72" t="s">
        <v>136</v>
      </c>
      <c r="EQ72" t="s">
        <v>137</v>
      </c>
      <c r="ER72" t="s">
        <v>137</v>
      </c>
      <c r="ES72" t="s">
        <v>137</v>
      </c>
      <c r="ET72" t="s">
        <v>137</v>
      </c>
      <c r="EU72" t="s">
        <v>137</v>
      </c>
      <c r="EV72" t="s">
        <v>137</v>
      </c>
      <c r="EW72">
        <v>3</v>
      </c>
      <c r="EX72">
        <v>3</v>
      </c>
      <c r="EY72">
        <v>1</v>
      </c>
      <c r="EZ72">
        <v>0</v>
      </c>
    </row>
    <row r="73" spans="1:157">
      <c r="A73">
        <v>134</v>
      </c>
      <c r="B73">
        <v>5</v>
      </c>
      <c r="C73">
        <v>1352634228</v>
      </c>
      <c r="D73" t="s">
        <v>136</v>
      </c>
      <c r="E73" t="s">
        <v>137</v>
      </c>
      <c r="F73" t="s">
        <v>137</v>
      </c>
      <c r="G73" t="s">
        <v>137</v>
      </c>
      <c r="H73" t="s">
        <v>137</v>
      </c>
      <c r="I73" t="s">
        <v>137</v>
      </c>
      <c r="J73" t="s">
        <v>137</v>
      </c>
      <c r="L73" t="s">
        <v>138</v>
      </c>
      <c r="M73" t="s">
        <v>138</v>
      </c>
      <c r="N73" t="s">
        <v>138</v>
      </c>
      <c r="O73" t="s">
        <v>141</v>
      </c>
      <c r="P73" t="s">
        <v>148</v>
      </c>
      <c r="Q73" t="s">
        <v>138</v>
      </c>
      <c r="R73" t="s">
        <v>139</v>
      </c>
      <c r="S73" t="s">
        <v>139</v>
      </c>
      <c r="T73" t="s">
        <v>140</v>
      </c>
      <c r="U73" t="s">
        <v>136</v>
      </c>
      <c r="V73" t="s">
        <v>137</v>
      </c>
      <c r="X73" t="s">
        <v>137</v>
      </c>
      <c r="Z73" t="s">
        <v>137</v>
      </c>
      <c r="AB73" t="s">
        <v>137</v>
      </c>
      <c r="AD73" t="s">
        <v>137</v>
      </c>
      <c r="AF73" t="s">
        <v>136</v>
      </c>
      <c r="AG73" t="s">
        <v>250</v>
      </c>
      <c r="AH73" t="s">
        <v>251</v>
      </c>
      <c r="AI73" t="s">
        <v>137</v>
      </c>
      <c r="AJ73" t="s">
        <v>136</v>
      </c>
      <c r="AK73" t="s">
        <v>136</v>
      </c>
      <c r="AL73" t="s">
        <v>136</v>
      </c>
      <c r="AM73" t="s">
        <v>137</v>
      </c>
      <c r="AN73" t="s">
        <v>136</v>
      </c>
      <c r="AO73" t="s">
        <v>136</v>
      </c>
      <c r="AP73" t="s">
        <v>252</v>
      </c>
      <c r="AQ73">
        <v>3</v>
      </c>
      <c r="AR73">
        <v>1</v>
      </c>
      <c r="AS73">
        <v>2</v>
      </c>
      <c r="AT73">
        <v>4</v>
      </c>
      <c r="AU73">
        <v>7</v>
      </c>
      <c r="AY73" t="s">
        <v>253</v>
      </c>
      <c r="AZ73">
        <v>5</v>
      </c>
      <c r="BA73" t="s">
        <v>136</v>
      </c>
      <c r="BB73" t="s">
        <v>136</v>
      </c>
      <c r="BC73" t="s">
        <v>137</v>
      </c>
      <c r="BD73" t="s">
        <v>137</v>
      </c>
      <c r="BE73" t="s">
        <v>136</v>
      </c>
      <c r="BF73" t="s">
        <v>137</v>
      </c>
      <c r="BG73" t="s">
        <v>136</v>
      </c>
      <c r="BH73" t="s">
        <v>137</v>
      </c>
      <c r="BJ73" t="s">
        <v>136</v>
      </c>
      <c r="BK73" t="s">
        <v>136</v>
      </c>
      <c r="BL73" t="s">
        <v>136</v>
      </c>
      <c r="BM73" t="s">
        <v>136</v>
      </c>
      <c r="BN73" t="s">
        <v>136</v>
      </c>
      <c r="BP73" t="s">
        <v>136</v>
      </c>
      <c r="BQ73" t="s">
        <v>136</v>
      </c>
      <c r="BR73" t="s">
        <v>136</v>
      </c>
      <c r="BS73" t="s">
        <v>136</v>
      </c>
      <c r="BT73" t="s">
        <v>136</v>
      </c>
      <c r="BU73" t="s">
        <v>137</v>
      </c>
      <c r="BW73" t="s">
        <v>136</v>
      </c>
      <c r="BX73" t="s">
        <v>136</v>
      </c>
      <c r="BY73" t="s">
        <v>136</v>
      </c>
      <c r="BZ73" t="s">
        <v>136</v>
      </c>
      <c r="CB73">
        <v>6</v>
      </c>
      <c r="CC73">
        <v>3</v>
      </c>
      <c r="CD73">
        <v>1</v>
      </c>
      <c r="CE73">
        <v>2</v>
      </c>
      <c r="CH73">
        <v>1</v>
      </c>
      <c r="CI73">
        <v>4</v>
      </c>
      <c r="CJ73">
        <v>2</v>
      </c>
      <c r="CK73">
        <v>4</v>
      </c>
      <c r="CL73" t="s">
        <v>137</v>
      </c>
      <c r="CN73" t="s">
        <v>136</v>
      </c>
      <c r="CP73" t="s">
        <v>136</v>
      </c>
      <c r="CR73" t="s">
        <v>137</v>
      </c>
      <c r="CT73" t="s">
        <v>136</v>
      </c>
      <c r="CV73" t="s">
        <v>137</v>
      </c>
      <c r="CX73" t="s">
        <v>137</v>
      </c>
      <c r="CZ73" t="s">
        <v>137</v>
      </c>
      <c r="DB73" t="s">
        <v>136</v>
      </c>
      <c r="DC73" t="s">
        <v>137</v>
      </c>
      <c r="DD73" t="s">
        <v>137</v>
      </c>
      <c r="DE73" t="s">
        <v>136</v>
      </c>
      <c r="DF73" t="s">
        <v>136</v>
      </c>
      <c r="DG73" t="s">
        <v>137</v>
      </c>
      <c r="DH73" t="s">
        <v>136</v>
      </c>
      <c r="DJ73" t="s">
        <v>137</v>
      </c>
      <c r="DK73" t="s">
        <v>136</v>
      </c>
      <c r="DL73" t="s">
        <v>137</v>
      </c>
      <c r="DM73" t="s">
        <v>136</v>
      </c>
      <c r="DN73" t="s">
        <v>136</v>
      </c>
      <c r="DO73" t="s">
        <v>137</v>
      </c>
      <c r="DQ73" t="s">
        <v>136</v>
      </c>
      <c r="DR73" t="s">
        <v>137</v>
      </c>
      <c r="DS73" t="s">
        <v>137</v>
      </c>
      <c r="DT73" t="s">
        <v>137</v>
      </c>
      <c r="DU73" t="s">
        <v>137</v>
      </c>
      <c r="DV73" t="s">
        <v>137</v>
      </c>
      <c r="DW73" t="s">
        <v>137</v>
      </c>
      <c r="DX73" t="s">
        <v>137</v>
      </c>
      <c r="DY73" t="s">
        <v>137</v>
      </c>
      <c r="DZ73" t="s">
        <v>137</v>
      </c>
      <c r="EA73" t="s">
        <v>137</v>
      </c>
      <c r="EC73" t="s">
        <v>136</v>
      </c>
      <c r="ED73" t="s">
        <v>136</v>
      </c>
      <c r="EE73" t="s">
        <v>136</v>
      </c>
      <c r="EF73" t="s">
        <v>136</v>
      </c>
      <c r="EG73" t="s">
        <v>137</v>
      </c>
      <c r="EH73" t="s">
        <v>137</v>
      </c>
      <c r="EI73" t="s">
        <v>136</v>
      </c>
      <c r="EJ73" t="s">
        <v>136</v>
      </c>
      <c r="EK73" t="s">
        <v>136</v>
      </c>
      <c r="EL73" t="s">
        <v>254</v>
      </c>
      <c r="EM73">
        <v>3</v>
      </c>
      <c r="EN73">
        <v>3</v>
      </c>
      <c r="EO73">
        <v>5</v>
      </c>
      <c r="EP73" t="s">
        <v>136</v>
      </c>
      <c r="EQ73" t="s">
        <v>137</v>
      </c>
      <c r="ER73" t="s">
        <v>137</v>
      </c>
      <c r="ES73" t="s">
        <v>137</v>
      </c>
      <c r="ET73" t="s">
        <v>137</v>
      </c>
      <c r="EU73" t="s">
        <v>137</v>
      </c>
      <c r="EV73" t="s">
        <v>137</v>
      </c>
      <c r="EW73">
        <v>4</v>
      </c>
      <c r="EX73">
        <v>4</v>
      </c>
      <c r="EY73">
        <v>1</v>
      </c>
      <c r="EZ73" t="s">
        <v>206</v>
      </c>
      <c r="FA73" t="s">
        <v>255</v>
      </c>
    </row>
    <row r="74" spans="1:157">
      <c r="A74">
        <v>138</v>
      </c>
      <c r="B74">
        <v>2</v>
      </c>
      <c r="C74">
        <v>1808919243</v>
      </c>
      <c r="D74" t="s">
        <v>137</v>
      </c>
      <c r="E74" t="s">
        <v>137</v>
      </c>
      <c r="F74" t="s">
        <v>137</v>
      </c>
      <c r="G74" t="s">
        <v>136</v>
      </c>
      <c r="H74" t="s">
        <v>137</v>
      </c>
      <c r="I74" t="s">
        <v>137</v>
      </c>
      <c r="J74" t="s">
        <v>137</v>
      </c>
      <c r="L74" t="s">
        <v>138</v>
      </c>
      <c r="M74" t="s">
        <v>138</v>
      </c>
      <c r="N74" t="s">
        <v>138</v>
      </c>
      <c r="O74" t="s">
        <v>139</v>
      </c>
      <c r="P74" t="s">
        <v>138</v>
      </c>
      <c r="Q74" t="s">
        <v>148</v>
      </c>
      <c r="R74" t="s">
        <v>139</v>
      </c>
      <c r="S74" t="s">
        <v>148</v>
      </c>
      <c r="T74" t="s">
        <v>138</v>
      </c>
      <c r="V74" t="s">
        <v>142</v>
      </c>
      <c r="X74" t="s">
        <v>142</v>
      </c>
      <c r="Z74" t="s">
        <v>142</v>
      </c>
      <c r="AB74" t="s">
        <v>142</v>
      </c>
      <c r="AD74" t="s">
        <v>142</v>
      </c>
      <c r="AF74" t="s">
        <v>142</v>
      </c>
      <c r="AI74" t="s">
        <v>137</v>
      </c>
      <c r="AJ74" t="s">
        <v>137</v>
      </c>
      <c r="AK74" t="s">
        <v>136</v>
      </c>
      <c r="AL74" t="s">
        <v>137</v>
      </c>
      <c r="AM74" t="s">
        <v>137</v>
      </c>
      <c r="AN74" t="s">
        <v>137</v>
      </c>
      <c r="AO74" t="s">
        <v>136</v>
      </c>
      <c r="AQ74">
        <v>1</v>
      </c>
      <c r="AZ74">
        <v>5</v>
      </c>
      <c r="BA74" t="s">
        <v>136</v>
      </c>
      <c r="BB74" t="s">
        <v>136</v>
      </c>
      <c r="BC74" t="s">
        <v>137</v>
      </c>
      <c r="BD74" t="s">
        <v>136</v>
      </c>
      <c r="BE74" t="s">
        <v>137</v>
      </c>
      <c r="BF74" t="s">
        <v>137</v>
      </c>
      <c r="BG74" t="s">
        <v>137</v>
      </c>
      <c r="BH74" t="s">
        <v>136</v>
      </c>
      <c r="BJ74" t="s">
        <v>136</v>
      </c>
      <c r="BK74" t="s">
        <v>137</v>
      </c>
      <c r="BL74" t="s">
        <v>137</v>
      </c>
      <c r="BM74" t="s">
        <v>137</v>
      </c>
      <c r="BN74" t="s">
        <v>136</v>
      </c>
      <c r="BP74" t="s">
        <v>136</v>
      </c>
      <c r="BQ74" t="s">
        <v>136</v>
      </c>
      <c r="BR74" t="s">
        <v>136</v>
      </c>
      <c r="BS74" t="s">
        <v>136</v>
      </c>
      <c r="BT74" t="s">
        <v>136</v>
      </c>
      <c r="BU74" t="s">
        <v>137</v>
      </c>
      <c r="BW74" t="s">
        <v>136</v>
      </c>
      <c r="BX74" t="s">
        <v>136</v>
      </c>
      <c r="BY74" t="s">
        <v>136</v>
      </c>
      <c r="BZ74" t="s">
        <v>136</v>
      </c>
      <c r="CB74">
        <v>3</v>
      </c>
      <c r="CC74">
        <v>5</v>
      </c>
      <c r="CD74">
        <v>2</v>
      </c>
      <c r="CE74">
        <v>6</v>
      </c>
      <c r="CF74">
        <v>1</v>
      </c>
      <c r="CH74">
        <v>1</v>
      </c>
      <c r="CI74">
        <v>1</v>
      </c>
      <c r="CJ74">
        <v>0</v>
      </c>
      <c r="CK74">
        <v>0</v>
      </c>
      <c r="CL74" t="s">
        <v>142</v>
      </c>
      <c r="CN74" t="s">
        <v>142</v>
      </c>
      <c r="CP74" t="s">
        <v>142</v>
      </c>
      <c r="CR74" t="s">
        <v>142</v>
      </c>
      <c r="CT74" t="s">
        <v>142</v>
      </c>
      <c r="CV74" t="s">
        <v>142</v>
      </c>
      <c r="CX74" t="s">
        <v>142</v>
      </c>
      <c r="CZ74" t="s">
        <v>142</v>
      </c>
      <c r="DB74" t="s">
        <v>142</v>
      </c>
      <c r="DC74" t="s">
        <v>142</v>
      </c>
      <c r="DD74" t="s">
        <v>142</v>
      </c>
      <c r="DE74" t="s">
        <v>142</v>
      </c>
      <c r="DF74" t="s">
        <v>142</v>
      </c>
      <c r="DG74" t="s">
        <v>142</v>
      </c>
      <c r="DH74" t="s">
        <v>142</v>
      </c>
      <c r="DJ74" t="s">
        <v>142</v>
      </c>
      <c r="DK74" t="s">
        <v>142</v>
      </c>
      <c r="DL74" t="s">
        <v>142</v>
      </c>
      <c r="DM74" t="s">
        <v>142</v>
      </c>
      <c r="DN74" t="s">
        <v>142</v>
      </c>
      <c r="DO74" t="s">
        <v>142</v>
      </c>
      <c r="DQ74" t="s">
        <v>142</v>
      </c>
      <c r="DR74" t="s">
        <v>142</v>
      </c>
      <c r="DS74" t="s">
        <v>142</v>
      </c>
      <c r="DT74" t="s">
        <v>142</v>
      </c>
      <c r="DU74" t="s">
        <v>142</v>
      </c>
      <c r="DV74" t="s">
        <v>142</v>
      </c>
      <c r="DW74" t="s">
        <v>142</v>
      </c>
      <c r="DX74" t="s">
        <v>142</v>
      </c>
      <c r="DY74" t="s">
        <v>142</v>
      </c>
      <c r="DZ74" t="s">
        <v>142</v>
      </c>
      <c r="EA74" t="s">
        <v>142</v>
      </c>
      <c r="EC74" t="s">
        <v>142</v>
      </c>
      <c r="ED74" t="s">
        <v>142</v>
      </c>
      <c r="EE74" t="s">
        <v>142</v>
      </c>
      <c r="EF74" t="s">
        <v>142</v>
      </c>
      <c r="EG74" t="s">
        <v>142</v>
      </c>
      <c r="EH74" t="s">
        <v>142</v>
      </c>
      <c r="EI74" t="s">
        <v>142</v>
      </c>
      <c r="EJ74" t="s">
        <v>142</v>
      </c>
      <c r="EK74" t="s">
        <v>142</v>
      </c>
      <c r="EM74">
        <v>0</v>
      </c>
      <c r="EN74">
        <v>0</v>
      </c>
      <c r="EO74">
        <v>0</v>
      </c>
      <c r="EP74" t="s">
        <v>142</v>
      </c>
      <c r="EQ74" t="s">
        <v>142</v>
      </c>
      <c r="ER74" t="s">
        <v>142</v>
      </c>
      <c r="ES74" t="s">
        <v>142</v>
      </c>
      <c r="ET74" t="s">
        <v>142</v>
      </c>
      <c r="EU74" t="s">
        <v>142</v>
      </c>
      <c r="EV74" t="s">
        <v>142</v>
      </c>
      <c r="EY74">
        <v>0</v>
      </c>
      <c r="EZ74">
        <v>0</v>
      </c>
    </row>
    <row r="75" spans="1:157">
      <c r="A75">
        <v>141</v>
      </c>
      <c r="B75">
        <v>5</v>
      </c>
      <c r="C75">
        <v>1098548592</v>
      </c>
      <c r="D75" t="s">
        <v>137</v>
      </c>
      <c r="E75" t="s">
        <v>137</v>
      </c>
      <c r="F75" t="s">
        <v>137</v>
      </c>
      <c r="G75" t="s">
        <v>137</v>
      </c>
      <c r="H75" t="s">
        <v>136</v>
      </c>
      <c r="I75" t="s">
        <v>136</v>
      </c>
      <c r="J75" t="s">
        <v>137</v>
      </c>
      <c r="L75" t="s">
        <v>138</v>
      </c>
      <c r="M75" t="s">
        <v>141</v>
      </c>
      <c r="N75" t="s">
        <v>141</v>
      </c>
      <c r="O75" t="s">
        <v>141</v>
      </c>
      <c r="P75" t="s">
        <v>141</v>
      </c>
      <c r="Q75" t="s">
        <v>141</v>
      </c>
      <c r="S75" t="s">
        <v>139</v>
      </c>
      <c r="T75" t="s">
        <v>139</v>
      </c>
      <c r="U75" t="s">
        <v>136</v>
      </c>
      <c r="V75" t="s">
        <v>137</v>
      </c>
      <c r="X75" t="s">
        <v>136</v>
      </c>
      <c r="Z75" t="s">
        <v>136</v>
      </c>
      <c r="AB75" t="s">
        <v>137</v>
      </c>
      <c r="AD75" t="s">
        <v>137</v>
      </c>
      <c r="AF75" t="s">
        <v>137</v>
      </c>
      <c r="AH75" t="s">
        <v>256</v>
      </c>
      <c r="AI75" t="s">
        <v>136</v>
      </c>
      <c r="AJ75" t="s">
        <v>136</v>
      </c>
      <c r="AK75" t="s">
        <v>136</v>
      </c>
      <c r="AL75" t="s">
        <v>136</v>
      </c>
      <c r="AM75" t="s">
        <v>137</v>
      </c>
      <c r="AN75" t="s">
        <v>136</v>
      </c>
      <c r="AO75" t="s">
        <v>137</v>
      </c>
      <c r="AQ75">
        <v>1</v>
      </c>
      <c r="AR75">
        <v>7</v>
      </c>
      <c r="AS75">
        <v>4</v>
      </c>
      <c r="AT75">
        <v>3</v>
      </c>
      <c r="AU75">
        <v>2</v>
      </c>
      <c r="AV75">
        <v>5</v>
      </c>
      <c r="AW75">
        <v>6</v>
      </c>
      <c r="AX75">
        <v>8</v>
      </c>
      <c r="AY75" t="s">
        <v>257</v>
      </c>
      <c r="AZ75">
        <v>5</v>
      </c>
      <c r="BA75" t="s">
        <v>137</v>
      </c>
      <c r="BB75" t="s">
        <v>136</v>
      </c>
      <c r="BC75" t="s">
        <v>137</v>
      </c>
      <c r="BD75" t="s">
        <v>137</v>
      </c>
      <c r="BE75" t="s">
        <v>137</v>
      </c>
      <c r="BF75" t="s">
        <v>136</v>
      </c>
      <c r="BG75" t="s">
        <v>137</v>
      </c>
      <c r="BH75" t="s">
        <v>136</v>
      </c>
      <c r="BJ75" t="s">
        <v>136</v>
      </c>
      <c r="BK75" t="s">
        <v>136</v>
      </c>
      <c r="BL75" t="s">
        <v>136</v>
      </c>
      <c r="BM75" t="s">
        <v>137</v>
      </c>
      <c r="BN75" t="s">
        <v>137</v>
      </c>
      <c r="BP75" t="s">
        <v>136</v>
      </c>
      <c r="BQ75" t="s">
        <v>137</v>
      </c>
      <c r="BR75" t="s">
        <v>136</v>
      </c>
      <c r="BS75" t="s">
        <v>136</v>
      </c>
      <c r="BT75" t="s">
        <v>136</v>
      </c>
      <c r="BU75" t="s">
        <v>137</v>
      </c>
      <c r="BW75" t="s">
        <v>136</v>
      </c>
      <c r="BX75" t="s">
        <v>136</v>
      </c>
      <c r="BY75" t="s">
        <v>136</v>
      </c>
      <c r="BZ75" t="s">
        <v>136</v>
      </c>
      <c r="CB75">
        <v>5</v>
      </c>
      <c r="CC75">
        <v>1</v>
      </c>
      <c r="CD75">
        <v>6</v>
      </c>
      <c r="CE75">
        <v>2</v>
      </c>
      <c r="CF75">
        <v>3</v>
      </c>
      <c r="CG75">
        <v>4</v>
      </c>
      <c r="CH75">
        <v>1</v>
      </c>
      <c r="CI75">
        <v>3</v>
      </c>
      <c r="CJ75">
        <v>2</v>
      </c>
      <c r="CK75">
        <v>3</v>
      </c>
      <c r="CL75" t="s">
        <v>136</v>
      </c>
      <c r="CN75" t="s">
        <v>136</v>
      </c>
      <c r="CP75" t="s">
        <v>137</v>
      </c>
      <c r="CR75" t="s">
        <v>137</v>
      </c>
      <c r="CT75" t="s">
        <v>137</v>
      </c>
      <c r="CV75" t="s">
        <v>137</v>
      </c>
      <c r="CX75" t="s">
        <v>137</v>
      </c>
      <c r="CZ75" t="s">
        <v>137</v>
      </c>
      <c r="DB75" t="s">
        <v>136</v>
      </c>
      <c r="DC75" t="s">
        <v>136</v>
      </c>
      <c r="DD75" t="s">
        <v>137</v>
      </c>
      <c r="DE75" t="s">
        <v>137</v>
      </c>
      <c r="DF75" t="s">
        <v>137</v>
      </c>
      <c r="DG75" t="s">
        <v>137</v>
      </c>
      <c r="DH75" t="s">
        <v>137</v>
      </c>
      <c r="DJ75" t="s">
        <v>136</v>
      </c>
      <c r="DK75" t="s">
        <v>137</v>
      </c>
      <c r="DL75" t="s">
        <v>137</v>
      </c>
      <c r="DM75" t="s">
        <v>136</v>
      </c>
      <c r="DN75" t="s">
        <v>136</v>
      </c>
      <c r="DO75" t="s">
        <v>137</v>
      </c>
      <c r="DQ75" t="s">
        <v>136</v>
      </c>
      <c r="DR75" t="s">
        <v>137</v>
      </c>
      <c r="DS75" t="s">
        <v>136</v>
      </c>
      <c r="DT75" t="s">
        <v>136</v>
      </c>
      <c r="DU75" t="s">
        <v>136</v>
      </c>
      <c r="DV75" t="s">
        <v>137</v>
      </c>
      <c r="DW75" t="s">
        <v>137</v>
      </c>
      <c r="DX75" t="s">
        <v>137</v>
      </c>
      <c r="DY75" t="s">
        <v>137</v>
      </c>
      <c r="DZ75" t="s">
        <v>137</v>
      </c>
      <c r="EA75" t="s">
        <v>137</v>
      </c>
      <c r="EC75" t="s">
        <v>137</v>
      </c>
      <c r="ED75" t="s">
        <v>136</v>
      </c>
      <c r="EE75" t="s">
        <v>136</v>
      </c>
      <c r="EF75" t="s">
        <v>137</v>
      </c>
      <c r="EG75" t="s">
        <v>136</v>
      </c>
      <c r="EH75" t="s">
        <v>137</v>
      </c>
      <c r="EI75" t="s">
        <v>137</v>
      </c>
      <c r="EJ75" t="s">
        <v>137</v>
      </c>
      <c r="EK75" t="s">
        <v>137</v>
      </c>
      <c r="EM75">
        <v>2</v>
      </c>
      <c r="EN75">
        <v>2</v>
      </c>
      <c r="EO75">
        <v>2</v>
      </c>
      <c r="EP75" t="s">
        <v>137</v>
      </c>
      <c r="EQ75" t="s">
        <v>136</v>
      </c>
      <c r="ER75" t="s">
        <v>137</v>
      </c>
      <c r="ES75" t="s">
        <v>137</v>
      </c>
      <c r="ET75" t="s">
        <v>137</v>
      </c>
      <c r="EU75" t="s">
        <v>137</v>
      </c>
      <c r="EV75" t="s">
        <v>137</v>
      </c>
      <c r="EW75">
        <v>3</v>
      </c>
      <c r="EX75">
        <v>3</v>
      </c>
      <c r="EY75">
        <v>1</v>
      </c>
      <c r="EZ75" t="s">
        <v>151</v>
      </c>
    </row>
    <row r="76" spans="1:157">
      <c r="A76">
        <v>142</v>
      </c>
      <c r="B76">
        <v>5</v>
      </c>
      <c r="C76">
        <v>1734469674</v>
      </c>
      <c r="D76" t="s">
        <v>137</v>
      </c>
      <c r="E76" t="s">
        <v>137</v>
      </c>
      <c r="F76" t="s">
        <v>137</v>
      </c>
      <c r="G76" t="s">
        <v>136</v>
      </c>
      <c r="H76" t="s">
        <v>137</v>
      </c>
      <c r="I76" t="s">
        <v>137</v>
      </c>
      <c r="J76" t="s">
        <v>137</v>
      </c>
      <c r="L76" t="s">
        <v>139</v>
      </c>
      <c r="M76" t="s">
        <v>139</v>
      </c>
      <c r="N76" t="s">
        <v>148</v>
      </c>
      <c r="O76" t="s">
        <v>148</v>
      </c>
      <c r="P76" t="s">
        <v>140</v>
      </c>
      <c r="R76" t="s">
        <v>139</v>
      </c>
      <c r="S76" t="s">
        <v>139</v>
      </c>
      <c r="T76" t="s">
        <v>139</v>
      </c>
      <c r="U76" t="s">
        <v>137</v>
      </c>
      <c r="V76" t="s">
        <v>142</v>
      </c>
      <c r="X76" t="s">
        <v>142</v>
      </c>
      <c r="Z76" t="s">
        <v>142</v>
      </c>
      <c r="AB76" t="s">
        <v>142</v>
      </c>
      <c r="AD76" t="s">
        <v>142</v>
      </c>
      <c r="AF76" t="s">
        <v>142</v>
      </c>
      <c r="AI76" t="s">
        <v>136</v>
      </c>
      <c r="AJ76" t="s">
        <v>137</v>
      </c>
      <c r="AK76" t="s">
        <v>136</v>
      </c>
      <c r="AL76" t="s">
        <v>136</v>
      </c>
      <c r="AM76" t="s">
        <v>137</v>
      </c>
      <c r="AN76" t="s">
        <v>136</v>
      </c>
      <c r="AO76" t="s">
        <v>137</v>
      </c>
      <c r="AQ76">
        <v>5</v>
      </c>
      <c r="AR76">
        <v>2</v>
      </c>
      <c r="AS76">
        <v>1</v>
      </c>
      <c r="AT76">
        <v>3</v>
      </c>
      <c r="AZ76">
        <v>6</v>
      </c>
      <c r="BA76" t="s">
        <v>136</v>
      </c>
      <c r="BB76" t="s">
        <v>136</v>
      </c>
      <c r="BC76" t="s">
        <v>137</v>
      </c>
      <c r="BD76" t="s">
        <v>136</v>
      </c>
      <c r="BE76" t="s">
        <v>137</v>
      </c>
      <c r="BF76" t="s">
        <v>137</v>
      </c>
      <c r="BG76" t="s">
        <v>137</v>
      </c>
      <c r="BH76" t="s">
        <v>136</v>
      </c>
      <c r="BJ76" t="s">
        <v>136</v>
      </c>
      <c r="BK76" t="s">
        <v>137</v>
      </c>
      <c r="BL76" t="s">
        <v>136</v>
      </c>
      <c r="BM76" t="s">
        <v>137</v>
      </c>
      <c r="BN76" t="s">
        <v>136</v>
      </c>
      <c r="BP76" t="s">
        <v>136</v>
      </c>
      <c r="BQ76" t="s">
        <v>136</v>
      </c>
      <c r="BR76" t="s">
        <v>136</v>
      </c>
      <c r="BS76" t="s">
        <v>137</v>
      </c>
      <c r="BT76" t="s">
        <v>137</v>
      </c>
      <c r="BU76" t="s">
        <v>137</v>
      </c>
      <c r="BV76" t="s">
        <v>258</v>
      </c>
      <c r="BW76" t="s">
        <v>136</v>
      </c>
      <c r="BX76" t="s">
        <v>136</v>
      </c>
      <c r="BY76" t="s">
        <v>136</v>
      </c>
      <c r="BZ76" t="s">
        <v>137</v>
      </c>
      <c r="CB76">
        <v>5</v>
      </c>
      <c r="CC76">
        <v>1</v>
      </c>
      <c r="CD76">
        <v>3</v>
      </c>
      <c r="CE76">
        <v>6</v>
      </c>
      <c r="CH76">
        <v>1</v>
      </c>
      <c r="CI76">
        <v>3</v>
      </c>
      <c r="CJ76">
        <v>2</v>
      </c>
      <c r="CK76">
        <v>3</v>
      </c>
      <c r="CL76" t="s">
        <v>136</v>
      </c>
      <c r="CN76" t="s">
        <v>137</v>
      </c>
      <c r="CP76" t="s">
        <v>136</v>
      </c>
      <c r="CR76" t="s">
        <v>136</v>
      </c>
      <c r="CT76" t="s">
        <v>136</v>
      </c>
      <c r="CV76" t="s">
        <v>137</v>
      </c>
      <c r="CX76" t="s">
        <v>136</v>
      </c>
      <c r="CZ76" t="s">
        <v>137</v>
      </c>
      <c r="DB76" t="s">
        <v>136</v>
      </c>
      <c r="DC76" t="s">
        <v>136</v>
      </c>
      <c r="DD76" t="s">
        <v>137</v>
      </c>
      <c r="DE76" t="s">
        <v>136</v>
      </c>
      <c r="DF76" t="s">
        <v>137</v>
      </c>
      <c r="DG76" t="s">
        <v>137</v>
      </c>
      <c r="DH76" t="s">
        <v>137</v>
      </c>
      <c r="DJ76" t="s">
        <v>137</v>
      </c>
      <c r="DK76" t="s">
        <v>136</v>
      </c>
      <c r="DL76" t="s">
        <v>137</v>
      </c>
      <c r="DM76" t="s">
        <v>136</v>
      </c>
      <c r="DN76" t="s">
        <v>136</v>
      </c>
      <c r="DO76" t="s">
        <v>137</v>
      </c>
      <c r="DQ76" t="s">
        <v>137</v>
      </c>
      <c r="DR76" t="s">
        <v>136</v>
      </c>
      <c r="DS76" t="s">
        <v>136</v>
      </c>
      <c r="DT76" t="s">
        <v>136</v>
      </c>
      <c r="DU76" t="s">
        <v>136</v>
      </c>
      <c r="DV76" t="s">
        <v>137</v>
      </c>
      <c r="DW76" t="s">
        <v>136</v>
      </c>
      <c r="DX76" t="s">
        <v>137</v>
      </c>
      <c r="DY76" t="s">
        <v>137</v>
      </c>
      <c r="DZ76" t="s">
        <v>137</v>
      </c>
      <c r="EA76" t="s">
        <v>137</v>
      </c>
      <c r="EC76" t="s">
        <v>136</v>
      </c>
      <c r="ED76" t="s">
        <v>136</v>
      </c>
      <c r="EE76" t="s">
        <v>136</v>
      </c>
      <c r="EF76" t="s">
        <v>137</v>
      </c>
      <c r="EG76" t="s">
        <v>137</v>
      </c>
      <c r="EH76" t="s">
        <v>137</v>
      </c>
      <c r="EI76" t="s">
        <v>137</v>
      </c>
      <c r="EJ76" t="s">
        <v>137</v>
      </c>
      <c r="EK76" t="s">
        <v>137</v>
      </c>
      <c r="EM76">
        <v>3</v>
      </c>
      <c r="EN76">
        <v>3</v>
      </c>
      <c r="EO76">
        <v>5</v>
      </c>
      <c r="EP76" t="s">
        <v>137</v>
      </c>
      <c r="EQ76" t="s">
        <v>136</v>
      </c>
      <c r="ER76" t="s">
        <v>136</v>
      </c>
      <c r="ES76" t="s">
        <v>136</v>
      </c>
      <c r="ET76" t="s">
        <v>137</v>
      </c>
      <c r="EU76" t="s">
        <v>137</v>
      </c>
      <c r="EV76" t="s">
        <v>137</v>
      </c>
      <c r="EW76">
        <v>4</v>
      </c>
      <c r="EX76">
        <v>2</v>
      </c>
      <c r="EY76">
        <v>1</v>
      </c>
      <c r="EZ76" t="s">
        <v>152</v>
      </c>
    </row>
    <row r="77" spans="1:157">
      <c r="A77">
        <v>143</v>
      </c>
      <c r="B77">
        <v>5</v>
      </c>
      <c r="C77">
        <v>1822152974</v>
      </c>
      <c r="D77" t="s">
        <v>136</v>
      </c>
      <c r="E77" t="s">
        <v>137</v>
      </c>
      <c r="F77" t="s">
        <v>137</v>
      </c>
      <c r="G77" t="s">
        <v>137</v>
      </c>
      <c r="H77" t="s">
        <v>136</v>
      </c>
      <c r="I77" t="s">
        <v>137</v>
      </c>
      <c r="J77" t="s">
        <v>137</v>
      </c>
      <c r="L77" t="s">
        <v>138</v>
      </c>
      <c r="M77" t="s">
        <v>138</v>
      </c>
      <c r="N77" t="s">
        <v>138</v>
      </c>
      <c r="O77" t="s">
        <v>141</v>
      </c>
      <c r="P77" t="s">
        <v>140</v>
      </c>
      <c r="Q77" t="s">
        <v>138</v>
      </c>
      <c r="R77" t="s">
        <v>139</v>
      </c>
      <c r="S77" t="s">
        <v>139</v>
      </c>
      <c r="T77" t="s">
        <v>138</v>
      </c>
      <c r="U77" t="s">
        <v>137</v>
      </c>
      <c r="V77" t="s">
        <v>142</v>
      </c>
      <c r="X77" t="s">
        <v>142</v>
      </c>
      <c r="Z77" t="s">
        <v>142</v>
      </c>
      <c r="AB77" t="s">
        <v>142</v>
      </c>
      <c r="AD77" t="s">
        <v>142</v>
      </c>
      <c r="AF77" t="s">
        <v>142</v>
      </c>
      <c r="AI77" t="s">
        <v>137</v>
      </c>
      <c r="AJ77" t="s">
        <v>137</v>
      </c>
      <c r="AK77" t="s">
        <v>136</v>
      </c>
      <c r="AL77" t="s">
        <v>136</v>
      </c>
      <c r="AM77" t="s">
        <v>136</v>
      </c>
      <c r="AN77" t="s">
        <v>136</v>
      </c>
      <c r="AO77" t="s">
        <v>136</v>
      </c>
      <c r="AQ77">
        <v>1</v>
      </c>
      <c r="AR77">
        <v>7</v>
      </c>
      <c r="AS77">
        <v>5</v>
      </c>
      <c r="AT77">
        <v>8</v>
      </c>
      <c r="AY77" t="s">
        <v>259</v>
      </c>
      <c r="AZ77">
        <v>6</v>
      </c>
      <c r="BA77" t="s">
        <v>136</v>
      </c>
      <c r="BB77" t="s">
        <v>136</v>
      </c>
      <c r="BC77" t="s">
        <v>137</v>
      </c>
      <c r="BD77" t="s">
        <v>137</v>
      </c>
      <c r="BE77" t="s">
        <v>136</v>
      </c>
      <c r="BF77" t="s">
        <v>136</v>
      </c>
      <c r="BG77" t="s">
        <v>137</v>
      </c>
      <c r="BH77" t="s">
        <v>137</v>
      </c>
      <c r="BJ77" t="s">
        <v>136</v>
      </c>
      <c r="BK77" t="s">
        <v>137</v>
      </c>
      <c r="BL77" t="s">
        <v>136</v>
      </c>
      <c r="BM77" t="s">
        <v>136</v>
      </c>
      <c r="BN77" t="s">
        <v>137</v>
      </c>
      <c r="BP77" t="s">
        <v>136</v>
      </c>
      <c r="BQ77" t="s">
        <v>137</v>
      </c>
      <c r="BR77" t="s">
        <v>136</v>
      </c>
      <c r="BS77" t="s">
        <v>136</v>
      </c>
      <c r="BT77" t="s">
        <v>137</v>
      </c>
      <c r="BU77" t="s">
        <v>137</v>
      </c>
      <c r="BW77" t="s">
        <v>136</v>
      </c>
      <c r="BX77" t="s">
        <v>136</v>
      </c>
      <c r="BY77" t="s">
        <v>136</v>
      </c>
      <c r="BZ77" t="s">
        <v>137</v>
      </c>
      <c r="CB77">
        <v>5</v>
      </c>
      <c r="CC77">
        <v>1</v>
      </c>
      <c r="CD77">
        <v>3</v>
      </c>
      <c r="CE77">
        <v>6</v>
      </c>
      <c r="CH77">
        <v>1</v>
      </c>
      <c r="CI77">
        <v>3</v>
      </c>
      <c r="CJ77">
        <v>1</v>
      </c>
      <c r="CK77">
        <v>2</v>
      </c>
      <c r="CL77" t="s">
        <v>137</v>
      </c>
      <c r="CN77" t="s">
        <v>137</v>
      </c>
      <c r="CP77" t="s">
        <v>136</v>
      </c>
      <c r="CR77" t="s">
        <v>136</v>
      </c>
      <c r="CT77" t="s">
        <v>137</v>
      </c>
      <c r="CV77" t="s">
        <v>137</v>
      </c>
      <c r="CX77" t="s">
        <v>137</v>
      </c>
      <c r="CZ77" t="s">
        <v>137</v>
      </c>
      <c r="DB77" t="s">
        <v>137</v>
      </c>
      <c r="DC77" t="s">
        <v>137</v>
      </c>
      <c r="DD77" t="s">
        <v>137</v>
      </c>
      <c r="DE77" t="s">
        <v>137</v>
      </c>
      <c r="DF77" t="s">
        <v>136</v>
      </c>
      <c r="DG77" t="s">
        <v>137</v>
      </c>
      <c r="DH77" t="s">
        <v>136</v>
      </c>
      <c r="DJ77" t="s">
        <v>137</v>
      </c>
      <c r="DK77" t="s">
        <v>136</v>
      </c>
      <c r="DL77" t="s">
        <v>137</v>
      </c>
      <c r="DM77" t="s">
        <v>136</v>
      </c>
      <c r="DN77" t="s">
        <v>136</v>
      </c>
      <c r="DO77" t="s">
        <v>137</v>
      </c>
      <c r="DQ77" t="s">
        <v>137</v>
      </c>
      <c r="DR77" t="s">
        <v>136</v>
      </c>
      <c r="DS77" t="s">
        <v>136</v>
      </c>
      <c r="DT77" t="s">
        <v>136</v>
      </c>
      <c r="DU77" t="s">
        <v>136</v>
      </c>
      <c r="DV77" t="s">
        <v>137</v>
      </c>
      <c r="DW77" t="s">
        <v>137</v>
      </c>
      <c r="DX77" t="s">
        <v>137</v>
      </c>
      <c r="DY77" t="s">
        <v>137</v>
      </c>
      <c r="DZ77" t="s">
        <v>137</v>
      </c>
      <c r="EA77" t="s">
        <v>137</v>
      </c>
      <c r="EC77" t="s">
        <v>137</v>
      </c>
      <c r="ED77" t="s">
        <v>136</v>
      </c>
      <c r="EE77" t="s">
        <v>136</v>
      </c>
      <c r="EF77" t="s">
        <v>137</v>
      </c>
      <c r="EG77" t="s">
        <v>137</v>
      </c>
      <c r="EH77" t="s">
        <v>136</v>
      </c>
      <c r="EI77" t="s">
        <v>137</v>
      </c>
      <c r="EJ77" t="s">
        <v>137</v>
      </c>
      <c r="EK77" t="s">
        <v>137</v>
      </c>
      <c r="EM77">
        <v>1</v>
      </c>
      <c r="EN77">
        <v>3</v>
      </c>
      <c r="EO77">
        <v>3</v>
      </c>
      <c r="EP77" t="s">
        <v>136</v>
      </c>
      <c r="EQ77" t="s">
        <v>137</v>
      </c>
      <c r="ER77" t="s">
        <v>137</v>
      </c>
      <c r="ES77" t="s">
        <v>137</v>
      </c>
      <c r="ET77" t="s">
        <v>137</v>
      </c>
      <c r="EU77" t="s">
        <v>137</v>
      </c>
      <c r="EV77" t="s">
        <v>137</v>
      </c>
      <c r="EW77">
        <v>4</v>
      </c>
      <c r="EX77">
        <v>2</v>
      </c>
      <c r="EY77">
        <v>1</v>
      </c>
      <c r="EZ77" t="s">
        <v>156</v>
      </c>
    </row>
    <row r="78" spans="1:157">
      <c r="A78">
        <v>144</v>
      </c>
      <c r="B78">
        <v>5</v>
      </c>
      <c r="C78">
        <v>848749931</v>
      </c>
      <c r="D78" t="s">
        <v>136</v>
      </c>
      <c r="E78" t="s">
        <v>137</v>
      </c>
      <c r="F78" t="s">
        <v>137</v>
      </c>
      <c r="G78" t="s">
        <v>137</v>
      </c>
      <c r="H78" t="s">
        <v>137</v>
      </c>
      <c r="I78" t="s">
        <v>137</v>
      </c>
      <c r="J78" t="s">
        <v>137</v>
      </c>
      <c r="L78" t="s">
        <v>138</v>
      </c>
      <c r="M78" t="s">
        <v>141</v>
      </c>
      <c r="N78" t="s">
        <v>141</v>
      </c>
      <c r="O78" t="s">
        <v>140</v>
      </c>
      <c r="P78" t="s">
        <v>140</v>
      </c>
      <c r="Q78" t="s">
        <v>141</v>
      </c>
      <c r="R78" t="s">
        <v>141</v>
      </c>
      <c r="S78" t="s">
        <v>141</v>
      </c>
      <c r="T78" t="s">
        <v>140</v>
      </c>
      <c r="U78" t="s">
        <v>137</v>
      </c>
      <c r="V78" t="s">
        <v>142</v>
      </c>
      <c r="X78" t="s">
        <v>142</v>
      </c>
      <c r="Z78" t="s">
        <v>142</v>
      </c>
      <c r="AB78" t="s">
        <v>142</v>
      </c>
      <c r="AD78" t="s">
        <v>142</v>
      </c>
      <c r="AF78" t="s">
        <v>142</v>
      </c>
      <c r="AI78" t="s">
        <v>137</v>
      </c>
      <c r="AJ78" t="s">
        <v>137</v>
      </c>
      <c r="AK78" t="s">
        <v>137</v>
      </c>
      <c r="AL78" t="s">
        <v>136</v>
      </c>
      <c r="AM78" t="s">
        <v>137</v>
      </c>
      <c r="AN78" t="s">
        <v>136</v>
      </c>
      <c r="AO78" t="s">
        <v>137</v>
      </c>
      <c r="AP78" t="s">
        <v>260</v>
      </c>
      <c r="AQ78">
        <v>2</v>
      </c>
      <c r="AR78">
        <v>1</v>
      </c>
      <c r="AS78">
        <v>4</v>
      </c>
      <c r="AT78">
        <v>3</v>
      </c>
      <c r="AU78">
        <v>6</v>
      </c>
      <c r="AV78">
        <v>7</v>
      </c>
      <c r="AW78">
        <v>5</v>
      </c>
      <c r="AZ78">
        <v>1</v>
      </c>
      <c r="BA78" t="s">
        <v>136</v>
      </c>
      <c r="BB78" t="s">
        <v>137</v>
      </c>
      <c r="BC78" t="s">
        <v>137</v>
      </c>
      <c r="BD78" t="s">
        <v>137</v>
      </c>
      <c r="BE78" t="s">
        <v>137</v>
      </c>
      <c r="BF78" t="s">
        <v>136</v>
      </c>
      <c r="BG78" t="s">
        <v>137</v>
      </c>
      <c r="BH78" t="s">
        <v>137</v>
      </c>
      <c r="BJ78" t="s">
        <v>137</v>
      </c>
      <c r="BK78" t="s">
        <v>136</v>
      </c>
      <c r="BL78" t="s">
        <v>137</v>
      </c>
      <c r="BM78" t="s">
        <v>137</v>
      </c>
      <c r="BN78" t="s">
        <v>137</v>
      </c>
      <c r="BP78" t="s">
        <v>136</v>
      </c>
      <c r="BQ78" t="s">
        <v>137</v>
      </c>
      <c r="BR78" t="s">
        <v>136</v>
      </c>
      <c r="BS78" t="s">
        <v>137</v>
      </c>
      <c r="BT78" t="s">
        <v>136</v>
      </c>
      <c r="BU78" t="s">
        <v>137</v>
      </c>
      <c r="BW78" t="s">
        <v>137</v>
      </c>
      <c r="BX78" t="s">
        <v>136</v>
      </c>
      <c r="BY78" t="s">
        <v>136</v>
      </c>
      <c r="BZ78" t="s">
        <v>137</v>
      </c>
      <c r="CB78">
        <v>2</v>
      </c>
      <c r="CC78">
        <v>3</v>
      </c>
      <c r="CD78">
        <v>4</v>
      </c>
      <c r="CE78">
        <v>1</v>
      </c>
      <c r="CF78">
        <v>6</v>
      </c>
      <c r="CH78">
        <v>3</v>
      </c>
      <c r="CI78">
        <v>3</v>
      </c>
      <c r="CJ78">
        <v>3</v>
      </c>
      <c r="CK78">
        <v>0</v>
      </c>
      <c r="CL78" t="s">
        <v>142</v>
      </c>
      <c r="CN78" t="s">
        <v>142</v>
      </c>
      <c r="CP78" t="s">
        <v>142</v>
      </c>
      <c r="CR78" t="s">
        <v>142</v>
      </c>
      <c r="CT78" t="s">
        <v>142</v>
      </c>
      <c r="CV78" t="s">
        <v>142</v>
      </c>
      <c r="CX78" t="s">
        <v>142</v>
      </c>
      <c r="CZ78" t="s">
        <v>142</v>
      </c>
      <c r="DB78" t="s">
        <v>137</v>
      </c>
      <c r="DC78" t="s">
        <v>137</v>
      </c>
      <c r="DD78" t="s">
        <v>137</v>
      </c>
      <c r="DE78" t="s">
        <v>137</v>
      </c>
      <c r="DF78" t="s">
        <v>137</v>
      </c>
      <c r="DG78" t="s">
        <v>137</v>
      </c>
      <c r="DH78" t="s">
        <v>137</v>
      </c>
      <c r="DJ78" t="s">
        <v>136</v>
      </c>
      <c r="DK78" t="s">
        <v>136</v>
      </c>
      <c r="DL78" t="s">
        <v>137</v>
      </c>
      <c r="DM78" t="s">
        <v>137</v>
      </c>
      <c r="DN78" t="s">
        <v>137</v>
      </c>
      <c r="DO78" t="s">
        <v>137</v>
      </c>
      <c r="DQ78" t="s">
        <v>136</v>
      </c>
      <c r="DR78" t="s">
        <v>137</v>
      </c>
      <c r="DS78" t="s">
        <v>137</v>
      </c>
      <c r="DT78" t="s">
        <v>137</v>
      </c>
      <c r="DU78" t="s">
        <v>137</v>
      </c>
      <c r="DV78" t="s">
        <v>137</v>
      </c>
      <c r="DW78" t="s">
        <v>137</v>
      </c>
      <c r="DX78" t="s">
        <v>137</v>
      </c>
      <c r="DY78" t="s">
        <v>137</v>
      </c>
      <c r="DZ78" t="s">
        <v>137</v>
      </c>
      <c r="EA78" t="s">
        <v>137</v>
      </c>
      <c r="EC78" t="s">
        <v>136</v>
      </c>
      <c r="ED78" t="s">
        <v>136</v>
      </c>
      <c r="EE78" t="s">
        <v>136</v>
      </c>
      <c r="EF78" t="s">
        <v>137</v>
      </c>
      <c r="EG78" t="s">
        <v>137</v>
      </c>
      <c r="EH78" t="s">
        <v>137</v>
      </c>
      <c r="EI78" t="s">
        <v>136</v>
      </c>
      <c r="EJ78" t="s">
        <v>137</v>
      </c>
      <c r="EK78" t="s">
        <v>137</v>
      </c>
      <c r="EM78">
        <v>4</v>
      </c>
      <c r="EN78">
        <v>0</v>
      </c>
      <c r="EO78">
        <v>3</v>
      </c>
      <c r="EP78" t="s">
        <v>137</v>
      </c>
      <c r="EQ78" t="s">
        <v>137</v>
      </c>
      <c r="ER78" t="s">
        <v>137</v>
      </c>
      <c r="ES78" t="s">
        <v>137</v>
      </c>
      <c r="ET78" t="s">
        <v>137</v>
      </c>
      <c r="EU78" t="s">
        <v>136</v>
      </c>
      <c r="EV78" t="s">
        <v>137</v>
      </c>
      <c r="EW78">
        <v>5</v>
      </c>
      <c r="EX78">
        <v>4</v>
      </c>
      <c r="EY78">
        <v>1</v>
      </c>
      <c r="EZ78" t="s">
        <v>151</v>
      </c>
    </row>
    <row r="79" spans="1:157">
      <c r="A79">
        <v>145</v>
      </c>
      <c r="B79">
        <v>1</v>
      </c>
      <c r="C79">
        <v>1875723147</v>
      </c>
      <c r="D79" t="s">
        <v>137</v>
      </c>
      <c r="E79" t="s">
        <v>137</v>
      </c>
      <c r="F79" t="s">
        <v>137</v>
      </c>
      <c r="G79" t="s">
        <v>137</v>
      </c>
      <c r="H79" t="s">
        <v>136</v>
      </c>
      <c r="I79" t="s">
        <v>137</v>
      </c>
      <c r="J79" t="s">
        <v>137</v>
      </c>
      <c r="L79" t="s">
        <v>138</v>
      </c>
      <c r="M79" t="s">
        <v>141</v>
      </c>
      <c r="P79" t="s">
        <v>148</v>
      </c>
      <c r="Q79" t="s">
        <v>148</v>
      </c>
      <c r="R79" t="s">
        <v>141</v>
      </c>
      <c r="S79" t="s">
        <v>141</v>
      </c>
      <c r="U79" t="s">
        <v>137</v>
      </c>
      <c r="V79" t="s">
        <v>142</v>
      </c>
      <c r="X79" t="s">
        <v>142</v>
      </c>
      <c r="Z79" t="s">
        <v>142</v>
      </c>
      <c r="AB79" t="s">
        <v>142</v>
      </c>
      <c r="AD79" t="s">
        <v>142</v>
      </c>
      <c r="AF79" t="s">
        <v>142</v>
      </c>
      <c r="AI79" t="s">
        <v>137</v>
      </c>
      <c r="AJ79" t="s">
        <v>137</v>
      </c>
      <c r="AK79" t="s">
        <v>137</v>
      </c>
      <c r="AL79" t="s">
        <v>137</v>
      </c>
      <c r="AM79" t="s">
        <v>137</v>
      </c>
      <c r="AN79" t="s">
        <v>137</v>
      </c>
      <c r="AO79" t="s">
        <v>137</v>
      </c>
      <c r="AQ79">
        <v>1</v>
      </c>
      <c r="AR79">
        <v>2</v>
      </c>
      <c r="AS79">
        <v>4</v>
      </c>
      <c r="AT79">
        <v>3</v>
      </c>
      <c r="AU79">
        <v>7</v>
      </c>
      <c r="BA79" t="s">
        <v>142</v>
      </c>
      <c r="BB79" t="s">
        <v>142</v>
      </c>
      <c r="BC79" t="s">
        <v>142</v>
      </c>
      <c r="BD79" t="s">
        <v>142</v>
      </c>
      <c r="BE79" t="s">
        <v>142</v>
      </c>
      <c r="BF79" t="s">
        <v>142</v>
      </c>
      <c r="BG79" t="s">
        <v>142</v>
      </c>
      <c r="BH79" t="s">
        <v>142</v>
      </c>
      <c r="BJ79" t="s">
        <v>142</v>
      </c>
      <c r="BK79" t="s">
        <v>142</v>
      </c>
      <c r="BL79" t="s">
        <v>142</v>
      </c>
      <c r="BM79" t="s">
        <v>142</v>
      </c>
      <c r="BN79" t="s">
        <v>142</v>
      </c>
      <c r="BP79" t="s">
        <v>142</v>
      </c>
      <c r="BQ79" t="s">
        <v>142</v>
      </c>
      <c r="BR79" t="s">
        <v>142</v>
      </c>
      <c r="BS79" t="s">
        <v>142</v>
      </c>
      <c r="BT79" t="s">
        <v>142</v>
      </c>
      <c r="BU79" t="s">
        <v>142</v>
      </c>
      <c r="BW79" t="s">
        <v>142</v>
      </c>
      <c r="BX79" t="s">
        <v>142</v>
      </c>
      <c r="BY79" t="s">
        <v>142</v>
      </c>
      <c r="BZ79" t="s">
        <v>142</v>
      </c>
      <c r="CJ79">
        <v>0</v>
      </c>
      <c r="CK79">
        <v>0</v>
      </c>
      <c r="CL79" t="s">
        <v>142</v>
      </c>
      <c r="CN79" t="s">
        <v>142</v>
      </c>
      <c r="CP79" t="s">
        <v>142</v>
      </c>
      <c r="CR79" t="s">
        <v>142</v>
      </c>
      <c r="CT79" t="s">
        <v>142</v>
      </c>
      <c r="CV79" t="s">
        <v>142</v>
      </c>
      <c r="CX79" t="s">
        <v>142</v>
      </c>
      <c r="CZ79" t="s">
        <v>142</v>
      </c>
      <c r="DB79" t="s">
        <v>142</v>
      </c>
      <c r="DC79" t="s">
        <v>142</v>
      </c>
      <c r="DD79" t="s">
        <v>142</v>
      </c>
      <c r="DE79" t="s">
        <v>142</v>
      </c>
      <c r="DF79" t="s">
        <v>142</v>
      </c>
      <c r="DG79" t="s">
        <v>142</v>
      </c>
      <c r="DH79" t="s">
        <v>142</v>
      </c>
      <c r="DJ79" t="s">
        <v>142</v>
      </c>
      <c r="DK79" t="s">
        <v>142</v>
      </c>
      <c r="DL79" t="s">
        <v>142</v>
      </c>
      <c r="DM79" t="s">
        <v>142</v>
      </c>
      <c r="DN79" t="s">
        <v>142</v>
      </c>
      <c r="DO79" t="s">
        <v>142</v>
      </c>
      <c r="DQ79" t="s">
        <v>142</v>
      </c>
      <c r="DR79" t="s">
        <v>142</v>
      </c>
      <c r="DS79" t="s">
        <v>142</v>
      </c>
      <c r="DT79" t="s">
        <v>142</v>
      </c>
      <c r="DU79" t="s">
        <v>142</v>
      </c>
      <c r="DV79" t="s">
        <v>142</v>
      </c>
      <c r="DW79" t="s">
        <v>142</v>
      </c>
      <c r="DX79" t="s">
        <v>142</v>
      </c>
      <c r="DY79" t="s">
        <v>142</v>
      </c>
      <c r="DZ79" t="s">
        <v>142</v>
      </c>
      <c r="EA79" t="s">
        <v>142</v>
      </c>
      <c r="EC79" t="s">
        <v>142</v>
      </c>
      <c r="ED79" t="s">
        <v>142</v>
      </c>
      <c r="EE79" t="s">
        <v>142</v>
      </c>
      <c r="EF79" t="s">
        <v>142</v>
      </c>
      <c r="EG79" t="s">
        <v>142</v>
      </c>
      <c r="EH79" t="s">
        <v>142</v>
      </c>
      <c r="EI79" t="s">
        <v>142</v>
      </c>
      <c r="EJ79" t="s">
        <v>142</v>
      </c>
      <c r="EK79" t="s">
        <v>142</v>
      </c>
      <c r="EM79">
        <v>0</v>
      </c>
      <c r="EN79">
        <v>0</v>
      </c>
      <c r="EO79">
        <v>0</v>
      </c>
      <c r="EP79" t="s">
        <v>142</v>
      </c>
      <c r="EQ79" t="s">
        <v>142</v>
      </c>
      <c r="ER79" t="s">
        <v>142</v>
      </c>
      <c r="ES79" t="s">
        <v>142</v>
      </c>
      <c r="ET79" t="s">
        <v>142</v>
      </c>
      <c r="EU79" t="s">
        <v>142</v>
      </c>
      <c r="EV79" t="s">
        <v>142</v>
      </c>
      <c r="EY79">
        <v>0</v>
      </c>
      <c r="EZ79">
        <v>0</v>
      </c>
    </row>
    <row r="80" spans="1:157">
      <c r="A80">
        <v>146</v>
      </c>
      <c r="B80">
        <v>5</v>
      </c>
      <c r="C80">
        <v>467086971</v>
      </c>
      <c r="D80" t="s">
        <v>136</v>
      </c>
      <c r="E80" t="s">
        <v>137</v>
      </c>
      <c r="F80" t="s">
        <v>137</v>
      </c>
      <c r="G80" t="s">
        <v>137</v>
      </c>
      <c r="H80" t="s">
        <v>137</v>
      </c>
      <c r="I80" t="s">
        <v>137</v>
      </c>
      <c r="J80" t="s">
        <v>137</v>
      </c>
      <c r="L80" t="s">
        <v>139</v>
      </c>
      <c r="N80" t="s">
        <v>139</v>
      </c>
      <c r="T80" t="s">
        <v>138</v>
      </c>
      <c r="U80" t="s">
        <v>137</v>
      </c>
      <c r="V80" t="s">
        <v>142</v>
      </c>
      <c r="X80" t="s">
        <v>142</v>
      </c>
      <c r="Z80" t="s">
        <v>142</v>
      </c>
      <c r="AB80" t="s">
        <v>142</v>
      </c>
      <c r="AD80" t="s">
        <v>142</v>
      </c>
      <c r="AF80" t="s">
        <v>142</v>
      </c>
      <c r="AI80" t="s">
        <v>137</v>
      </c>
      <c r="AJ80" t="s">
        <v>137</v>
      </c>
      <c r="AK80" t="s">
        <v>136</v>
      </c>
      <c r="AL80" t="s">
        <v>137</v>
      </c>
      <c r="AM80" t="s">
        <v>137</v>
      </c>
      <c r="AN80" t="s">
        <v>137</v>
      </c>
      <c r="AO80" t="s">
        <v>137</v>
      </c>
      <c r="AQ80">
        <v>1</v>
      </c>
      <c r="AR80">
        <v>4</v>
      </c>
      <c r="AS80">
        <v>3</v>
      </c>
      <c r="AT80">
        <v>5</v>
      </c>
      <c r="BA80" t="s">
        <v>137</v>
      </c>
      <c r="BB80" t="s">
        <v>137</v>
      </c>
      <c r="BC80" t="s">
        <v>137</v>
      </c>
      <c r="BD80" t="s">
        <v>137</v>
      </c>
      <c r="BE80" t="s">
        <v>137</v>
      </c>
      <c r="BF80" t="s">
        <v>136</v>
      </c>
      <c r="BG80" t="s">
        <v>137</v>
      </c>
      <c r="BH80" t="s">
        <v>137</v>
      </c>
      <c r="BJ80" t="s">
        <v>137</v>
      </c>
      <c r="BK80" t="s">
        <v>136</v>
      </c>
      <c r="BL80" t="s">
        <v>137</v>
      </c>
      <c r="BM80" t="s">
        <v>137</v>
      </c>
      <c r="BN80" t="s">
        <v>137</v>
      </c>
      <c r="BP80" t="s">
        <v>137</v>
      </c>
      <c r="BQ80" t="s">
        <v>137</v>
      </c>
      <c r="BR80" t="s">
        <v>137</v>
      </c>
      <c r="BS80" t="s">
        <v>137</v>
      </c>
      <c r="BT80" t="s">
        <v>137</v>
      </c>
      <c r="BU80" t="s">
        <v>137</v>
      </c>
      <c r="BW80" t="s">
        <v>136</v>
      </c>
      <c r="BX80" t="s">
        <v>137</v>
      </c>
      <c r="BY80" t="s">
        <v>137</v>
      </c>
      <c r="BZ80" t="s">
        <v>137</v>
      </c>
      <c r="CA80" t="s">
        <v>261</v>
      </c>
      <c r="CH80">
        <v>2</v>
      </c>
      <c r="CI80">
        <v>5</v>
      </c>
      <c r="CJ80">
        <v>3</v>
      </c>
      <c r="CK80">
        <v>0</v>
      </c>
      <c r="CL80" t="s">
        <v>142</v>
      </c>
      <c r="CN80" t="s">
        <v>142</v>
      </c>
      <c r="CP80" t="s">
        <v>142</v>
      </c>
      <c r="CR80" t="s">
        <v>142</v>
      </c>
      <c r="CT80" t="s">
        <v>142</v>
      </c>
      <c r="CV80" t="s">
        <v>142</v>
      </c>
      <c r="CX80" t="s">
        <v>142</v>
      </c>
      <c r="CZ80" t="s">
        <v>142</v>
      </c>
      <c r="DB80" t="s">
        <v>137</v>
      </c>
      <c r="DC80" t="s">
        <v>137</v>
      </c>
      <c r="DD80" t="s">
        <v>137</v>
      </c>
      <c r="DE80" t="s">
        <v>137</v>
      </c>
      <c r="DF80" t="s">
        <v>137</v>
      </c>
      <c r="DG80" t="s">
        <v>137</v>
      </c>
      <c r="DH80" t="s">
        <v>137</v>
      </c>
      <c r="DJ80" t="s">
        <v>136</v>
      </c>
      <c r="DK80" t="s">
        <v>136</v>
      </c>
      <c r="DL80" t="s">
        <v>137</v>
      </c>
      <c r="DM80" t="s">
        <v>137</v>
      </c>
      <c r="DN80" t="s">
        <v>137</v>
      </c>
      <c r="DO80" t="s">
        <v>137</v>
      </c>
      <c r="DQ80" t="s">
        <v>136</v>
      </c>
      <c r="DR80" t="s">
        <v>136</v>
      </c>
      <c r="DS80" t="s">
        <v>136</v>
      </c>
      <c r="DT80" t="s">
        <v>136</v>
      </c>
      <c r="DU80" t="s">
        <v>136</v>
      </c>
      <c r="DV80" t="s">
        <v>136</v>
      </c>
      <c r="DW80" t="s">
        <v>137</v>
      </c>
      <c r="DX80" t="s">
        <v>137</v>
      </c>
      <c r="DY80" t="s">
        <v>137</v>
      </c>
      <c r="DZ80" t="s">
        <v>137</v>
      </c>
      <c r="EA80" t="s">
        <v>137</v>
      </c>
      <c r="EC80" t="s">
        <v>136</v>
      </c>
      <c r="ED80" t="s">
        <v>137</v>
      </c>
      <c r="EE80" t="s">
        <v>137</v>
      </c>
      <c r="EF80" t="s">
        <v>137</v>
      </c>
      <c r="EG80" t="s">
        <v>137</v>
      </c>
      <c r="EH80" t="s">
        <v>137</v>
      </c>
      <c r="EI80" t="s">
        <v>137</v>
      </c>
      <c r="EJ80" t="s">
        <v>137</v>
      </c>
      <c r="EK80" t="s">
        <v>137</v>
      </c>
      <c r="EM80">
        <v>0</v>
      </c>
      <c r="EN80">
        <v>0</v>
      </c>
      <c r="EO80">
        <v>0</v>
      </c>
      <c r="EP80" t="s">
        <v>137</v>
      </c>
      <c r="EQ80" t="s">
        <v>137</v>
      </c>
      <c r="ER80" t="s">
        <v>137</v>
      </c>
      <c r="ES80" t="s">
        <v>137</v>
      </c>
      <c r="ET80" t="s">
        <v>137</v>
      </c>
      <c r="EU80" t="s">
        <v>137</v>
      </c>
      <c r="EV80" t="s">
        <v>137</v>
      </c>
      <c r="EW80">
        <v>5</v>
      </c>
      <c r="EX80">
        <v>5</v>
      </c>
      <c r="EY80">
        <v>1</v>
      </c>
      <c r="EZ80" t="s">
        <v>188</v>
      </c>
      <c r="FA80" t="s">
        <v>262</v>
      </c>
    </row>
    <row r="81" spans="1:157">
      <c r="A81">
        <v>149</v>
      </c>
      <c r="B81">
        <v>5</v>
      </c>
      <c r="C81">
        <v>2049846297</v>
      </c>
      <c r="D81" t="s">
        <v>137</v>
      </c>
      <c r="E81" t="s">
        <v>137</v>
      </c>
      <c r="F81" t="s">
        <v>137</v>
      </c>
      <c r="G81" t="s">
        <v>137</v>
      </c>
      <c r="H81" t="s">
        <v>136</v>
      </c>
      <c r="I81" t="s">
        <v>137</v>
      </c>
      <c r="J81" t="s">
        <v>137</v>
      </c>
      <c r="L81" t="s">
        <v>138</v>
      </c>
      <c r="M81" t="s">
        <v>139</v>
      </c>
      <c r="N81" t="s">
        <v>138</v>
      </c>
      <c r="O81" t="s">
        <v>138</v>
      </c>
      <c r="P81" t="s">
        <v>138</v>
      </c>
      <c r="Q81" t="s">
        <v>139</v>
      </c>
      <c r="R81" t="s">
        <v>139</v>
      </c>
      <c r="S81" t="s">
        <v>139</v>
      </c>
      <c r="T81" t="s">
        <v>139</v>
      </c>
      <c r="U81" t="s">
        <v>137</v>
      </c>
      <c r="V81" t="s">
        <v>142</v>
      </c>
      <c r="X81" t="s">
        <v>142</v>
      </c>
      <c r="Z81" t="s">
        <v>142</v>
      </c>
      <c r="AB81" t="s">
        <v>142</v>
      </c>
      <c r="AD81" t="s">
        <v>142</v>
      </c>
      <c r="AF81" t="s">
        <v>142</v>
      </c>
      <c r="AI81" t="s">
        <v>136</v>
      </c>
      <c r="AJ81" t="s">
        <v>136</v>
      </c>
      <c r="AK81" t="s">
        <v>136</v>
      </c>
      <c r="AL81" t="s">
        <v>136</v>
      </c>
      <c r="AM81" t="s">
        <v>136</v>
      </c>
      <c r="AN81" t="s">
        <v>136</v>
      </c>
      <c r="AO81" t="s">
        <v>137</v>
      </c>
      <c r="AQ81">
        <v>5</v>
      </c>
      <c r="AR81">
        <v>1</v>
      </c>
      <c r="AZ81">
        <v>10</v>
      </c>
      <c r="BA81" t="s">
        <v>136</v>
      </c>
      <c r="BB81" t="s">
        <v>136</v>
      </c>
      <c r="BC81" t="s">
        <v>137</v>
      </c>
      <c r="BD81" t="s">
        <v>136</v>
      </c>
      <c r="BE81" t="s">
        <v>137</v>
      </c>
      <c r="BF81" t="s">
        <v>136</v>
      </c>
      <c r="BG81" t="s">
        <v>137</v>
      </c>
      <c r="BH81" t="s">
        <v>136</v>
      </c>
      <c r="BJ81" t="s">
        <v>136</v>
      </c>
      <c r="BK81" t="s">
        <v>136</v>
      </c>
      <c r="BL81" t="s">
        <v>136</v>
      </c>
      <c r="BM81" t="s">
        <v>137</v>
      </c>
      <c r="BN81" t="s">
        <v>137</v>
      </c>
      <c r="BP81" t="s">
        <v>136</v>
      </c>
      <c r="BQ81" t="s">
        <v>136</v>
      </c>
      <c r="BR81" t="s">
        <v>136</v>
      </c>
      <c r="BS81" t="s">
        <v>137</v>
      </c>
      <c r="BT81" t="s">
        <v>136</v>
      </c>
      <c r="BU81" t="s">
        <v>137</v>
      </c>
      <c r="BW81" t="s">
        <v>136</v>
      </c>
      <c r="BX81" t="s">
        <v>136</v>
      </c>
      <c r="BY81" t="s">
        <v>136</v>
      </c>
      <c r="BZ81" t="s">
        <v>136</v>
      </c>
      <c r="CB81">
        <v>2</v>
      </c>
      <c r="CC81">
        <v>1</v>
      </c>
      <c r="CD81">
        <v>3</v>
      </c>
      <c r="CE81">
        <v>4</v>
      </c>
      <c r="CF81">
        <v>5</v>
      </c>
      <c r="CH81">
        <v>1</v>
      </c>
      <c r="CI81">
        <v>2</v>
      </c>
      <c r="CJ81">
        <v>1</v>
      </c>
      <c r="CK81">
        <v>2</v>
      </c>
      <c r="CL81" t="s">
        <v>137</v>
      </c>
      <c r="CN81" t="s">
        <v>136</v>
      </c>
      <c r="CP81" t="s">
        <v>137</v>
      </c>
      <c r="CR81" t="s">
        <v>137</v>
      </c>
      <c r="CT81" t="s">
        <v>137</v>
      </c>
      <c r="CV81" t="s">
        <v>137</v>
      </c>
      <c r="CX81" t="s">
        <v>137</v>
      </c>
      <c r="CZ81" t="s">
        <v>137</v>
      </c>
      <c r="DB81" t="s">
        <v>136</v>
      </c>
      <c r="DC81" t="s">
        <v>137</v>
      </c>
      <c r="DD81" t="s">
        <v>136</v>
      </c>
      <c r="DE81" t="s">
        <v>137</v>
      </c>
      <c r="DF81" t="s">
        <v>137</v>
      </c>
      <c r="DG81" t="s">
        <v>137</v>
      </c>
      <c r="DH81" t="s">
        <v>137</v>
      </c>
      <c r="DJ81" t="s">
        <v>137</v>
      </c>
      <c r="DK81" t="s">
        <v>136</v>
      </c>
      <c r="DL81" t="s">
        <v>137</v>
      </c>
      <c r="DM81" t="s">
        <v>136</v>
      </c>
      <c r="DN81" t="s">
        <v>136</v>
      </c>
      <c r="DO81" t="s">
        <v>137</v>
      </c>
      <c r="DQ81" t="s">
        <v>136</v>
      </c>
      <c r="DR81" t="s">
        <v>137</v>
      </c>
      <c r="DS81" t="s">
        <v>137</v>
      </c>
      <c r="DT81" t="s">
        <v>137</v>
      </c>
      <c r="DU81" t="s">
        <v>137</v>
      </c>
      <c r="DV81" t="s">
        <v>137</v>
      </c>
      <c r="DW81" t="s">
        <v>137</v>
      </c>
      <c r="DX81" t="s">
        <v>137</v>
      </c>
      <c r="DY81" t="s">
        <v>137</v>
      </c>
      <c r="DZ81" t="s">
        <v>137</v>
      </c>
      <c r="EA81" t="s">
        <v>137</v>
      </c>
      <c r="EC81" t="s">
        <v>137</v>
      </c>
      <c r="ED81" t="s">
        <v>136</v>
      </c>
      <c r="EE81" t="s">
        <v>136</v>
      </c>
      <c r="EF81" t="s">
        <v>137</v>
      </c>
      <c r="EG81" t="s">
        <v>137</v>
      </c>
      <c r="EH81" t="s">
        <v>136</v>
      </c>
      <c r="EI81" t="s">
        <v>136</v>
      </c>
      <c r="EJ81" t="s">
        <v>136</v>
      </c>
      <c r="EK81" t="s">
        <v>137</v>
      </c>
      <c r="EM81">
        <v>1</v>
      </c>
      <c r="EN81">
        <v>5</v>
      </c>
      <c r="EO81">
        <v>5</v>
      </c>
      <c r="EP81" t="s">
        <v>137</v>
      </c>
      <c r="EQ81" t="s">
        <v>137</v>
      </c>
      <c r="ER81" t="s">
        <v>137</v>
      </c>
      <c r="ES81" t="s">
        <v>137</v>
      </c>
      <c r="ET81" t="s">
        <v>137</v>
      </c>
      <c r="EU81" t="s">
        <v>136</v>
      </c>
      <c r="EV81" t="s">
        <v>137</v>
      </c>
      <c r="EW81">
        <v>2</v>
      </c>
      <c r="EX81">
        <v>2</v>
      </c>
      <c r="EY81">
        <v>1</v>
      </c>
      <c r="EZ81" t="s">
        <v>156</v>
      </c>
    </row>
    <row r="82" spans="1:157">
      <c r="A82">
        <v>150</v>
      </c>
      <c r="B82">
        <v>5</v>
      </c>
      <c r="C82">
        <v>839103290</v>
      </c>
      <c r="D82" t="s">
        <v>137</v>
      </c>
      <c r="E82" t="s">
        <v>137</v>
      </c>
      <c r="F82" t="s">
        <v>137</v>
      </c>
      <c r="G82" t="s">
        <v>137</v>
      </c>
      <c r="H82" t="s">
        <v>137</v>
      </c>
      <c r="I82" t="s">
        <v>136</v>
      </c>
      <c r="J82" t="s">
        <v>137</v>
      </c>
      <c r="L82" t="s">
        <v>138</v>
      </c>
      <c r="M82" t="s">
        <v>138</v>
      </c>
      <c r="N82" t="s">
        <v>138</v>
      </c>
      <c r="O82" t="s">
        <v>141</v>
      </c>
      <c r="P82" t="s">
        <v>140</v>
      </c>
      <c r="Q82" t="s">
        <v>140</v>
      </c>
      <c r="R82" t="s">
        <v>141</v>
      </c>
      <c r="S82" t="s">
        <v>139</v>
      </c>
      <c r="T82" t="s">
        <v>138</v>
      </c>
      <c r="U82" t="s">
        <v>137</v>
      </c>
      <c r="V82" t="s">
        <v>142</v>
      </c>
      <c r="X82" t="s">
        <v>142</v>
      </c>
      <c r="Z82" t="s">
        <v>142</v>
      </c>
      <c r="AB82" t="s">
        <v>142</v>
      </c>
      <c r="AD82" t="s">
        <v>142</v>
      </c>
      <c r="AF82" t="s">
        <v>142</v>
      </c>
      <c r="AI82" t="s">
        <v>137</v>
      </c>
      <c r="AJ82" t="s">
        <v>137</v>
      </c>
      <c r="AK82" t="s">
        <v>136</v>
      </c>
      <c r="AL82" t="s">
        <v>136</v>
      </c>
      <c r="AM82" t="s">
        <v>136</v>
      </c>
      <c r="AN82" t="s">
        <v>136</v>
      </c>
      <c r="AO82" t="s">
        <v>137</v>
      </c>
      <c r="AQ82">
        <v>1</v>
      </c>
      <c r="AR82">
        <v>2</v>
      </c>
      <c r="AS82">
        <v>3</v>
      </c>
      <c r="AT82">
        <v>5</v>
      </c>
      <c r="AU82">
        <v>6</v>
      </c>
      <c r="AV82">
        <v>7</v>
      </c>
      <c r="AW82">
        <v>4</v>
      </c>
      <c r="AX82">
        <v>8</v>
      </c>
      <c r="AZ82">
        <v>6</v>
      </c>
      <c r="BA82" t="s">
        <v>136</v>
      </c>
      <c r="BB82" t="s">
        <v>136</v>
      </c>
      <c r="BC82" t="s">
        <v>136</v>
      </c>
      <c r="BD82" t="s">
        <v>137</v>
      </c>
      <c r="BE82" t="s">
        <v>136</v>
      </c>
      <c r="BF82" t="s">
        <v>137</v>
      </c>
      <c r="BG82" t="s">
        <v>137</v>
      </c>
      <c r="BH82" t="s">
        <v>136</v>
      </c>
      <c r="BJ82" t="s">
        <v>136</v>
      </c>
      <c r="BK82" t="s">
        <v>136</v>
      </c>
      <c r="BL82" t="s">
        <v>136</v>
      </c>
      <c r="BM82" t="s">
        <v>136</v>
      </c>
      <c r="BN82" t="s">
        <v>136</v>
      </c>
      <c r="BP82" t="s">
        <v>136</v>
      </c>
      <c r="BQ82" t="s">
        <v>136</v>
      </c>
      <c r="BR82" t="s">
        <v>136</v>
      </c>
      <c r="BS82" t="s">
        <v>137</v>
      </c>
      <c r="BT82" t="s">
        <v>136</v>
      </c>
      <c r="BU82" t="s">
        <v>137</v>
      </c>
      <c r="BW82" t="s">
        <v>136</v>
      </c>
      <c r="BX82" t="s">
        <v>136</v>
      </c>
      <c r="BY82" t="s">
        <v>136</v>
      </c>
      <c r="BZ82" t="s">
        <v>136</v>
      </c>
      <c r="CB82">
        <v>6</v>
      </c>
      <c r="CC82">
        <v>3</v>
      </c>
      <c r="CD82">
        <v>1</v>
      </c>
      <c r="CE82">
        <v>2</v>
      </c>
      <c r="CF82">
        <v>5</v>
      </c>
      <c r="CG82">
        <v>4</v>
      </c>
      <c r="CH82">
        <v>1</v>
      </c>
      <c r="CI82">
        <v>4</v>
      </c>
      <c r="CJ82">
        <v>2</v>
      </c>
      <c r="CK82">
        <v>4</v>
      </c>
      <c r="CL82" t="s">
        <v>136</v>
      </c>
      <c r="CM82" t="s">
        <v>263</v>
      </c>
      <c r="CN82" t="s">
        <v>137</v>
      </c>
      <c r="CP82" t="s">
        <v>137</v>
      </c>
      <c r="CR82" t="s">
        <v>136</v>
      </c>
      <c r="CS82" t="s">
        <v>264</v>
      </c>
      <c r="CT82" t="s">
        <v>137</v>
      </c>
      <c r="CV82" t="s">
        <v>137</v>
      </c>
      <c r="CX82" t="s">
        <v>137</v>
      </c>
      <c r="CZ82" t="s">
        <v>136</v>
      </c>
      <c r="DA82" t="s">
        <v>265</v>
      </c>
      <c r="DB82" t="s">
        <v>136</v>
      </c>
      <c r="DC82" t="s">
        <v>137</v>
      </c>
      <c r="DD82" t="s">
        <v>137</v>
      </c>
      <c r="DE82" t="s">
        <v>137</v>
      </c>
      <c r="DF82" t="s">
        <v>136</v>
      </c>
      <c r="DG82" t="s">
        <v>137</v>
      </c>
      <c r="DH82" t="s">
        <v>136</v>
      </c>
      <c r="DJ82" t="s">
        <v>137</v>
      </c>
      <c r="DK82" t="s">
        <v>136</v>
      </c>
      <c r="DL82" t="s">
        <v>137</v>
      </c>
      <c r="DM82" t="s">
        <v>136</v>
      </c>
      <c r="DN82" t="s">
        <v>136</v>
      </c>
      <c r="DO82" t="s">
        <v>137</v>
      </c>
      <c r="DQ82" t="s">
        <v>136</v>
      </c>
      <c r="DR82" t="s">
        <v>136</v>
      </c>
      <c r="DS82" t="s">
        <v>136</v>
      </c>
      <c r="DT82" t="s">
        <v>136</v>
      </c>
      <c r="DU82" t="s">
        <v>136</v>
      </c>
      <c r="DV82" t="s">
        <v>136</v>
      </c>
      <c r="DW82" t="s">
        <v>136</v>
      </c>
      <c r="DX82" t="s">
        <v>136</v>
      </c>
      <c r="DY82" t="s">
        <v>136</v>
      </c>
      <c r="DZ82" t="s">
        <v>137</v>
      </c>
      <c r="EA82" t="s">
        <v>137</v>
      </c>
      <c r="EC82" t="s">
        <v>136</v>
      </c>
      <c r="ED82" t="s">
        <v>136</v>
      </c>
      <c r="EE82" t="s">
        <v>136</v>
      </c>
      <c r="EF82" t="s">
        <v>137</v>
      </c>
      <c r="EG82" t="s">
        <v>137</v>
      </c>
      <c r="EH82" t="s">
        <v>136</v>
      </c>
      <c r="EI82" t="s">
        <v>136</v>
      </c>
      <c r="EJ82" t="s">
        <v>137</v>
      </c>
      <c r="EK82" t="s">
        <v>136</v>
      </c>
      <c r="EL82" t="s">
        <v>266</v>
      </c>
      <c r="EM82">
        <v>1</v>
      </c>
      <c r="EN82">
        <v>1</v>
      </c>
      <c r="EO82">
        <v>1</v>
      </c>
      <c r="EP82" t="s">
        <v>136</v>
      </c>
      <c r="EQ82" t="s">
        <v>137</v>
      </c>
      <c r="ER82" t="s">
        <v>137</v>
      </c>
      <c r="ES82" t="s">
        <v>137</v>
      </c>
      <c r="ET82" t="s">
        <v>137</v>
      </c>
      <c r="EU82" t="s">
        <v>137</v>
      </c>
      <c r="EV82" t="s">
        <v>137</v>
      </c>
      <c r="EW82">
        <v>3</v>
      </c>
      <c r="EX82">
        <v>4</v>
      </c>
      <c r="EY82">
        <v>1</v>
      </c>
      <c r="EZ82" t="s">
        <v>186</v>
      </c>
    </row>
    <row r="83" spans="1:157">
      <c r="A83">
        <v>151</v>
      </c>
      <c r="B83">
        <v>5</v>
      </c>
      <c r="C83">
        <v>1852120117</v>
      </c>
      <c r="D83" t="s">
        <v>137</v>
      </c>
      <c r="E83" t="s">
        <v>137</v>
      </c>
      <c r="F83" t="s">
        <v>136</v>
      </c>
      <c r="G83" t="s">
        <v>137</v>
      </c>
      <c r="H83" t="s">
        <v>137</v>
      </c>
      <c r="I83" t="s">
        <v>137</v>
      </c>
      <c r="J83" t="s">
        <v>137</v>
      </c>
      <c r="L83" t="s">
        <v>140</v>
      </c>
      <c r="M83" t="s">
        <v>141</v>
      </c>
      <c r="N83" t="s">
        <v>140</v>
      </c>
      <c r="O83" t="s">
        <v>148</v>
      </c>
      <c r="P83" t="s">
        <v>148</v>
      </c>
      <c r="Q83" t="s">
        <v>148</v>
      </c>
      <c r="R83" t="s">
        <v>148</v>
      </c>
      <c r="S83" t="s">
        <v>148</v>
      </c>
      <c r="T83" t="s">
        <v>148</v>
      </c>
      <c r="U83" t="s">
        <v>137</v>
      </c>
      <c r="V83" t="s">
        <v>142</v>
      </c>
      <c r="X83" t="s">
        <v>142</v>
      </c>
      <c r="Z83" t="s">
        <v>142</v>
      </c>
      <c r="AB83" t="s">
        <v>142</v>
      </c>
      <c r="AD83" t="s">
        <v>142</v>
      </c>
      <c r="AF83" t="s">
        <v>142</v>
      </c>
      <c r="AI83" t="s">
        <v>136</v>
      </c>
      <c r="AJ83" t="s">
        <v>136</v>
      </c>
      <c r="AK83" t="s">
        <v>137</v>
      </c>
      <c r="AL83" t="s">
        <v>137</v>
      </c>
      <c r="AM83" t="s">
        <v>136</v>
      </c>
      <c r="AN83" t="s">
        <v>136</v>
      </c>
      <c r="AO83" t="s">
        <v>137</v>
      </c>
      <c r="AQ83">
        <v>2</v>
      </c>
      <c r="AR83">
        <v>1</v>
      </c>
      <c r="AS83">
        <v>5</v>
      </c>
      <c r="AT83">
        <v>7</v>
      </c>
      <c r="AU83">
        <v>4</v>
      </c>
      <c r="AV83">
        <v>3</v>
      </c>
      <c r="AZ83">
        <v>1</v>
      </c>
      <c r="BA83" t="s">
        <v>136</v>
      </c>
      <c r="BB83" t="s">
        <v>136</v>
      </c>
      <c r="BC83" t="s">
        <v>137</v>
      </c>
      <c r="BD83" t="s">
        <v>137</v>
      </c>
      <c r="BE83" t="s">
        <v>137</v>
      </c>
      <c r="BF83" t="s">
        <v>137</v>
      </c>
      <c r="BG83" t="s">
        <v>137</v>
      </c>
      <c r="BH83" t="s">
        <v>136</v>
      </c>
      <c r="BJ83" t="s">
        <v>136</v>
      </c>
      <c r="BK83" t="s">
        <v>136</v>
      </c>
      <c r="BL83" t="s">
        <v>137</v>
      </c>
      <c r="BM83" t="s">
        <v>137</v>
      </c>
      <c r="BN83" t="s">
        <v>137</v>
      </c>
      <c r="BP83" t="s">
        <v>137</v>
      </c>
      <c r="BQ83" t="s">
        <v>136</v>
      </c>
      <c r="BR83" t="s">
        <v>137</v>
      </c>
      <c r="BS83" t="s">
        <v>136</v>
      </c>
      <c r="BT83" t="s">
        <v>136</v>
      </c>
      <c r="BU83" t="s">
        <v>137</v>
      </c>
      <c r="BW83" t="s">
        <v>136</v>
      </c>
      <c r="BX83" t="s">
        <v>136</v>
      </c>
      <c r="BY83" t="s">
        <v>136</v>
      </c>
      <c r="BZ83" t="s">
        <v>137</v>
      </c>
      <c r="CB83">
        <v>1</v>
      </c>
      <c r="CC83">
        <v>3</v>
      </c>
      <c r="CD83">
        <v>5</v>
      </c>
      <c r="CE83">
        <v>2</v>
      </c>
      <c r="CH83">
        <v>1</v>
      </c>
      <c r="CI83">
        <v>3</v>
      </c>
      <c r="CJ83">
        <v>2</v>
      </c>
      <c r="CK83">
        <v>3</v>
      </c>
      <c r="CL83" t="s">
        <v>136</v>
      </c>
      <c r="CN83" t="s">
        <v>136</v>
      </c>
      <c r="CP83" t="s">
        <v>137</v>
      </c>
      <c r="CR83" t="s">
        <v>136</v>
      </c>
      <c r="CT83" t="s">
        <v>136</v>
      </c>
      <c r="CV83" t="s">
        <v>136</v>
      </c>
      <c r="CX83" t="s">
        <v>136</v>
      </c>
      <c r="CZ83" t="s">
        <v>137</v>
      </c>
      <c r="DB83" t="s">
        <v>136</v>
      </c>
      <c r="DC83" t="s">
        <v>137</v>
      </c>
      <c r="DD83" t="s">
        <v>137</v>
      </c>
      <c r="DE83" t="s">
        <v>136</v>
      </c>
      <c r="DF83" t="s">
        <v>136</v>
      </c>
      <c r="DG83" t="s">
        <v>137</v>
      </c>
      <c r="DH83" t="s">
        <v>137</v>
      </c>
      <c r="DJ83" t="s">
        <v>137</v>
      </c>
      <c r="DK83" t="s">
        <v>136</v>
      </c>
      <c r="DL83" t="s">
        <v>137</v>
      </c>
      <c r="DM83" t="s">
        <v>136</v>
      </c>
      <c r="DN83" t="s">
        <v>137</v>
      </c>
      <c r="DO83" t="s">
        <v>137</v>
      </c>
      <c r="DQ83" t="s">
        <v>137</v>
      </c>
      <c r="DR83" t="s">
        <v>137</v>
      </c>
      <c r="DS83" t="s">
        <v>136</v>
      </c>
      <c r="DT83" t="s">
        <v>137</v>
      </c>
      <c r="DU83" t="s">
        <v>136</v>
      </c>
      <c r="DV83" t="s">
        <v>136</v>
      </c>
      <c r="DW83" t="s">
        <v>137</v>
      </c>
      <c r="DX83" t="s">
        <v>137</v>
      </c>
      <c r="DY83" t="s">
        <v>137</v>
      </c>
      <c r="DZ83" t="s">
        <v>137</v>
      </c>
      <c r="EA83" t="s">
        <v>137</v>
      </c>
      <c r="EC83" t="s">
        <v>137</v>
      </c>
      <c r="ED83" t="s">
        <v>136</v>
      </c>
      <c r="EE83" t="s">
        <v>137</v>
      </c>
      <c r="EF83" t="s">
        <v>137</v>
      </c>
      <c r="EG83" t="s">
        <v>137</v>
      </c>
      <c r="EH83" t="s">
        <v>137</v>
      </c>
      <c r="EI83" t="s">
        <v>137</v>
      </c>
      <c r="EJ83" t="s">
        <v>137</v>
      </c>
      <c r="EK83" t="s">
        <v>136</v>
      </c>
      <c r="EL83" t="s">
        <v>267</v>
      </c>
      <c r="EM83">
        <v>3</v>
      </c>
      <c r="EN83">
        <v>3</v>
      </c>
      <c r="EO83">
        <v>3</v>
      </c>
      <c r="EP83" t="s">
        <v>137</v>
      </c>
      <c r="EQ83" t="s">
        <v>137</v>
      </c>
      <c r="ER83" t="s">
        <v>137</v>
      </c>
      <c r="ES83" t="s">
        <v>137</v>
      </c>
      <c r="ET83" t="s">
        <v>136</v>
      </c>
      <c r="EU83" t="s">
        <v>137</v>
      </c>
      <c r="EV83" t="s">
        <v>137</v>
      </c>
      <c r="EW83">
        <v>5</v>
      </c>
      <c r="EX83">
        <v>3</v>
      </c>
      <c r="EY83">
        <v>1</v>
      </c>
      <c r="EZ83" t="s">
        <v>151</v>
      </c>
    </row>
    <row r="84" spans="1:157">
      <c r="A84">
        <v>156</v>
      </c>
      <c r="B84">
        <v>4</v>
      </c>
      <c r="C84">
        <v>554502071</v>
      </c>
      <c r="D84" t="s">
        <v>136</v>
      </c>
      <c r="E84" t="s">
        <v>137</v>
      </c>
      <c r="F84" t="s">
        <v>137</v>
      </c>
      <c r="G84" t="s">
        <v>137</v>
      </c>
      <c r="H84" t="s">
        <v>137</v>
      </c>
      <c r="I84" t="s">
        <v>137</v>
      </c>
      <c r="J84" t="s">
        <v>137</v>
      </c>
      <c r="L84" t="s">
        <v>138</v>
      </c>
      <c r="M84" t="s">
        <v>148</v>
      </c>
      <c r="N84" t="s">
        <v>141</v>
      </c>
      <c r="O84" t="s">
        <v>148</v>
      </c>
      <c r="P84" t="s">
        <v>148</v>
      </c>
      <c r="Q84" t="s">
        <v>148</v>
      </c>
      <c r="R84" t="s">
        <v>141</v>
      </c>
      <c r="S84" t="s">
        <v>148</v>
      </c>
      <c r="T84" t="s">
        <v>148</v>
      </c>
      <c r="U84" t="s">
        <v>137</v>
      </c>
      <c r="V84" t="s">
        <v>142</v>
      </c>
      <c r="X84" t="s">
        <v>142</v>
      </c>
      <c r="Z84" t="s">
        <v>142</v>
      </c>
      <c r="AB84" t="s">
        <v>142</v>
      </c>
      <c r="AD84" t="s">
        <v>142</v>
      </c>
      <c r="AF84" t="s">
        <v>142</v>
      </c>
      <c r="AI84" t="s">
        <v>137</v>
      </c>
      <c r="AJ84" t="s">
        <v>137</v>
      </c>
      <c r="AK84" t="s">
        <v>137</v>
      </c>
      <c r="AL84" t="s">
        <v>137</v>
      </c>
      <c r="AM84" t="s">
        <v>137</v>
      </c>
      <c r="AN84" t="s">
        <v>137</v>
      </c>
      <c r="AO84" t="s">
        <v>137</v>
      </c>
      <c r="AQ84">
        <v>6</v>
      </c>
      <c r="AR84">
        <v>7</v>
      </c>
      <c r="AS84">
        <v>1</v>
      </c>
      <c r="AT84">
        <v>4</v>
      </c>
      <c r="AU84">
        <v>2</v>
      </c>
      <c r="AV84">
        <v>3</v>
      </c>
      <c r="AW84">
        <v>5</v>
      </c>
      <c r="AY84" t="s">
        <v>268</v>
      </c>
      <c r="AZ84">
        <v>5</v>
      </c>
      <c r="BA84" t="s">
        <v>136</v>
      </c>
      <c r="BB84" t="s">
        <v>136</v>
      </c>
      <c r="BC84" t="s">
        <v>137</v>
      </c>
      <c r="BD84" t="s">
        <v>137</v>
      </c>
      <c r="BE84" t="s">
        <v>137</v>
      </c>
      <c r="BF84" t="s">
        <v>137</v>
      </c>
      <c r="BG84" t="s">
        <v>137</v>
      </c>
      <c r="BH84" t="s">
        <v>137</v>
      </c>
      <c r="BJ84" t="s">
        <v>137</v>
      </c>
      <c r="BK84" t="s">
        <v>136</v>
      </c>
      <c r="BL84" t="s">
        <v>137</v>
      </c>
      <c r="BM84" t="s">
        <v>137</v>
      </c>
      <c r="BN84" t="s">
        <v>137</v>
      </c>
      <c r="BP84" t="s">
        <v>137</v>
      </c>
      <c r="BQ84" t="s">
        <v>136</v>
      </c>
      <c r="BR84" t="s">
        <v>137</v>
      </c>
      <c r="BS84" t="s">
        <v>136</v>
      </c>
      <c r="BT84" t="s">
        <v>137</v>
      </c>
      <c r="BU84" t="s">
        <v>137</v>
      </c>
      <c r="BW84" t="s">
        <v>136</v>
      </c>
      <c r="BX84" t="s">
        <v>136</v>
      </c>
      <c r="BY84" t="s">
        <v>136</v>
      </c>
      <c r="BZ84" t="s">
        <v>137</v>
      </c>
      <c r="CB84">
        <v>1</v>
      </c>
      <c r="CC84">
        <v>6</v>
      </c>
      <c r="CD84">
        <v>3</v>
      </c>
      <c r="CE84">
        <v>5</v>
      </c>
      <c r="CF84">
        <v>4</v>
      </c>
      <c r="CG84">
        <v>2</v>
      </c>
      <c r="CH84">
        <v>2</v>
      </c>
      <c r="CI84">
        <v>5</v>
      </c>
      <c r="CJ84">
        <v>3</v>
      </c>
      <c r="CK84">
        <v>0</v>
      </c>
      <c r="CL84" t="s">
        <v>142</v>
      </c>
      <c r="CN84" t="s">
        <v>142</v>
      </c>
      <c r="CP84" t="s">
        <v>142</v>
      </c>
      <c r="CR84" t="s">
        <v>142</v>
      </c>
      <c r="CT84" t="s">
        <v>142</v>
      </c>
      <c r="CV84" t="s">
        <v>142</v>
      </c>
      <c r="CX84" t="s">
        <v>142</v>
      </c>
      <c r="CZ84" t="s">
        <v>142</v>
      </c>
      <c r="DB84" t="s">
        <v>136</v>
      </c>
      <c r="DC84" t="s">
        <v>137</v>
      </c>
      <c r="DD84" t="s">
        <v>136</v>
      </c>
      <c r="DE84" t="s">
        <v>137</v>
      </c>
      <c r="DF84" t="s">
        <v>137</v>
      </c>
      <c r="DG84" t="s">
        <v>137</v>
      </c>
      <c r="DH84" t="s">
        <v>137</v>
      </c>
      <c r="DJ84" t="s">
        <v>137</v>
      </c>
      <c r="DK84" t="s">
        <v>137</v>
      </c>
      <c r="DL84" t="s">
        <v>137</v>
      </c>
      <c r="DM84" t="s">
        <v>137</v>
      </c>
      <c r="DN84" t="s">
        <v>137</v>
      </c>
      <c r="DO84" t="s">
        <v>136</v>
      </c>
      <c r="DQ84" t="s">
        <v>137</v>
      </c>
      <c r="DR84" t="s">
        <v>136</v>
      </c>
      <c r="DS84" t="s">
        <v>137</v>
      </c>
      <c r="DT84" t="s">
        <v>137</v>
      </c>
      <c r="DU84" t="s">
        <v>137</v>
      </c>
      <c r="DV84" t="s">
        <v>137</v>
      </c>
      <c r="DW84" t="s">
        <v>137</v>
      </c>
      <c r="DX84" t="s">
        <v>137</v>
      </c>
      <c r="DY84" t="s">
        <v>137</v>
      </c>
      <c r="DZ84" t="s">
        <v>137</v>
      </c>
      <c r="EA84" t="s">
        <v>137</v>
      </c>
      <c r="EC84" t="s">
        <v>137</v>
      </c>
      <c r="ED84" t="s">
        <v>137</v>
      </c>
      <c r="EE84" t="s">
        <v>137</v>
      </c>
      <c r="EF84" t="s">
        <v>137</v>
      </c>
      <c r="EG84" t="s">
        <v>137</v>
      </c>
      <c r="EH84" t="s">
        <v>137</v>
      </c>
      <c r="EI84" t="s">
        <v>137</v>
      </c>
      <c r="EJ84" t="s">
        <v>137</v>
      </c>
      <c r="EK84" t="s">
        <v>137</v>
      </c>
      <c r="EM84">
        <v>0</v>
      </c>
      <c r="EN84">
        <v>0</v>
      </c>
      <c r="EO84">
        <v>0</v>
      </c>
      <c r="EP84" t="s">
        <v>136</v>
      </c>
      <c r="EQ84" t="s">
        <v>137</v>
      </c>
      <c r="ER84" t="s">
        <v>137</v>
      </c>
      <c r="ES84" t="s">
        <v>137</v>
      </c>
      <c r="ET84" t="s">
        <v>137</v>
      </c>
      <c r="EU84" t="s">
        <v>137</v>
      </c>
      <c r="EV84" t="s">
        <v>137</v>
      </c>
      <c r="EY84">
        <v>0</v>
      </c>
      <c r="EZ84">
        <v>0</v>
      </c>
    </row>
    <row r="85" spans="1:157">
      <c r="A85">
        <v>157</v>
      </c>
      <c r="B85">
        <v>5</v>
      </c>
      <c r="C85">
        <v>777699932</v>
      </c>
      <c r="D85" t="s">
        <v>136</v>
      </c>
      <c r="E85" t="s">
        <v>137</v>
      </c>
      <c r="F85" t="s">
        <v>137</v>
      </c>
      <c r="G85" t="s">
        <v>137</v>
      </c>
      <c r="H85" t="s">
        <v>137</v>
      </c>
      <c r="I85" t="s">
        <v>137</v>
      </c>
      <c r="J85" t="s">
        <v>137</v>
      </c>
      <c r="L85" t="s">
        <v>138</v>
      </c>
      <c r="M85" t="s">
        <v>139</v>
      </c>
      <c r="N85" t="s">
        <v>141</v>
      </c>
      <c r="O85" t="s">
        <v>141</v>
      </c>
      <c r="P85" t="s">
        <v>140</v>
      </c>
      <c r="Q85" t="s">
        <v>140</v>
      </c>
      <c r="R85" t="s">
        <v>139</v>
      </c>
      <c r="S85" t="s">
        <v>141</v>
      </c>
      <c r="T85" t="s">
        <v>148</v>
      </c>
      <c r="U85" t="s">
        <v>136</v>
      </c>
      <c r="V85" t="s">
        <v>136</v>
      </c>
      <c r="W85" t="s">
        <v>269</v>
      </c>
      <c r="X85" t="s">
        <v>136</v>
      </c>
      <c r="Y85" t="s">
        <v>270</v>
      </c>
      <c r="Z85" t="s">
        <v>136</v>
      </c>
      <c r="AA85" t="s">
        <v>271</v>
      </c>
      <c r="AB85" t="s">
        <v>136</v>
      </c>
      <c r="AC85" t="s">
        <v>272</v>
      </c>
      <c r="AD85" t="s">
        <v>136</v>
      </c>
      <c r="AE85" t="s">
        <v>273</v>
      </c>
      <c r="AF85" t="s">
        <v>136</v>
      </c>
      <c r="AG85" t="s">
        <v>274</v>
      </c>
      <c r="AH85" t="s">
        <v>275</v>
      </c>
      <c r="AI85" t="s">
        <v>136</v>
      </c>
      <c r="AJ85" t="s">
        <v>137</v>
      </c>
      <c r="AK85" t="s">
        <v>136</v>
      </c>
      <c r="AL85" t="s">
        <v>137</v>
      </c>
      <c r="AM85" t="s">
        <v>137</v>
      </c>
      <c r="AN85" t="s">
        <v>136</v>
      </c>
      <c r="AO85" t="s">
        <v>137</v>
      </c>
      <c r="AQ85">
        <v>5</v>
      </c>
      <c r="AR85">
        <v>6</v>
      </c>
      <c r="AS85">
        <v>1</v>
      </c>
      <c r="AT85">
        <v>7</v>
      </c>
      <c r="AY85" t="s">
        <v>276</v>
      </c>
      <c r="AZ85">
        <v>5</v>
      </c>
      <c r="BA85" t="s">
        <v>136</v>
      </c>
      <c r="BB85" t="s">
        <v>136</v>
      </c>
      <c r="BC85" t="s">
        <v>137</v>
      </c>
      <c r="BD85" t="s">
        <v>137</v>
      </c>
      <c r="BE85" t="s">
        <v>137</v>
      </c>
      <c r="BF85" t="s">
        <v>137</v>
      </c>
      <c r="BG85" t="s">
        <v>136</v>
      </c>
      <c r="BH85" t="s">
        <v>137</v>
      </c>
      <c r="BJ85" t="s">
        <v>136</v>
      </c>
      <c r="BK85" t="s">
        <v>136</v>
      </c>
      <c r="BL85" t="s">
        <v>137</v>
      </c>
      <c r="BM85" t="s">
        <v>137</v>
      </c>
      <c r="BN85" t="s">
        <v>137</v>
      </c>
      <c r="BP85" t="s">
        <v>136</v>
      </c>
      <c r="BQ85" t="s">
        <v>136</v>
      </c>
      <c r="BR85" t="s">
        <v>136</v>
      </c>
      <c r="BS85" t="s">
        <v>136</v>
      </c>
      <c r="BT85" t="s">
        <v>136</v>
      </c>
      <c r="BU85" t="s">
        <v>137</v>
      </c>
      <c r="BW85" t="s">
        <v>137</v>
      </c>
      <c r="BX85" t="s">
        <v>136</v>
      </c>
      <c r="BY85" t="s">
        <v>136</v>
      </c>
      <c r="BZ85" t="s">
        <v>136</v>
      </c>
      <c r="CB85">
        <v>4</v>
      </c>
      <c r="CC85">
        <v>3</v>
      </c>
      <c r="CD85">
        <v>2</v>
      </c>
      <c r="CH85">
        <v>1</v>
      </c>
      <c r="CI85">
        <v>1</v>
      </c>
      <c r="CJ85">
        <v>2</v>
      </c>
      <c r="CK85">
        <v>0</v>
      </c>
      <c r="CL85" t="s">
        <v>137</v>
      </c>
      <c r="CN85" t="s">
        <v>136</v>
      </c>
      <c r="CP85" t="s">
        <v>137</v>
      </c>
      <c r="CR85" t="s">
        <v>137</v>
      </c>
      <c r="CT85" t="s">
        <v>137</v>
      </c>
      <c r="CV85" t="s">
        <v>137</v>
      </c>
      <c r="CX85" t="s">
        <v>136</v>
      </c>
      <c r="CZ85" t="s">
        <v>137</v>
      </c>
      <c r="DB85" t="s">
        <v>137</v>
      </c>
      <c r="DC85" t="s">
        <v>137</v>
      </c>
      <c r="DD85" t="s">
        <v>137</v>
      </c>
      <c r="DE85" t="s">
        <v>136</v>
      </c>
      <c r="DF85" t="s">
        <v>136</v>
      </c>
      <c r="DG85" t="s">
        <v>137</v>
      </c>
      <c r="DH85" t="s">
        <v>137</v>
      </c>
      <c r="DJ85" t="s">
        <v>137</v>
      </c>
      <c r="DK85" t="s">
        <v>136</v>
      </c>
      <c r="DL85" t="s">
        <v>137</v>
      </c>
      <c r="DM85" t="s">
        <v>137</v>
      </c>
      <c r="DN85" t="s">
        <v>137</v>
      </c>
      <c r="DO85" t="s">
        <v>137</v>
      </c>
      <c r="DQ85" t="s">
        <v>136</v>
      </c>
      <c r="DR85" t="s">
        <v>137</v>
      </c>
      <c r="DS85" t="s">
        <v>137</v>
      </c>
      <c r="DT85" t="s">
        <v>137</v>
      </c>
      <c r="DU85" t="s">
        <v>137</v>
      </c>
      <c r="DV85" t="s">
        <v>137</v>
      </c>
      <c r="DW85" t="s">
        <v>137</v>
      </c>
      <c r="DX85" t="s">
        <v>137</v>
      </c>
      <c r="DY85" t="s">
        <v>137</v>
      </c>
      <c r="DZ85" t="s">
        <v>137</v>
      </c>
      <c r="EA85" t="s">
        <v>137</v>
      </c>
      <c r="EC85" t="s">
        <v>136</v>
      </c>
      <c r="ED85" t="s">
        <v>136</v>
      </c>
      <c r="EE85" t="s">
        <v>137</v>
      </c>
      <c r="EF85" t="s">
        <v>137</v>
      </c>
      <c r="EG85" t="s">
        <v>137</v>
      </c>
      <c r="EH85" t="s">
        <v>136</v>
      </c>
      <c r="EI85" t="s">
        <v>136</v>
      </c>
      <c r="EJ85" t="s">
        <v>137</v>
      </c>
      <c r="EK85" t="s">
        <v>137</v>
      </c>
      <c r="EM85">
        <v>3</v>
      </c>
      <c r="EN85">
        <v>3</v>
      </c>
      <c r="EO85">
        <v>3</v>
      </c>
      <c r="EP85" t="s">
        <v>137</v>
      </c>
      <c r="EQ85" t="s">
        <v>137</v>
      </c>
      <c r="ER85" t="s">
        <v>137</v>
      </c>
      <c r="ES85" t="s">
        <v>137</v>
      </c>
      <c r="ET85" t="s">
        <v>137</v>
      </c>
      <c r="EU85" t="s">
        <v>136</v>
      </c>
      <c r="EV85" t="s">
        <v>137</v>
      </c>
      <c r="EW85">
        <v>4</v>
      </c>
      <c r="EX85">
        <v>3</v>
      </c>
      <c r="EY85">
        <v>1</v>
      </c>
      <c r="EZ85" t="s">
        <v>172</v>
      </c>
    </row>
    <row r="86" spans="1:157">
      <c r="A86">
        <v>161</v>
      </c>
      <c r="B86">
        <v>5</v>
      </c>
      <c r="C86">
        <v>1568530697</v>
      </c>
      <c r="D86" t="s">
        <v>137</v>
      </c>
      <c r="E86" t="s">
        <v>137</v>
      </c>
      <c r="F86" t="s">
        <v>137</v>
      </c>
      <c r="G86" t="s">
        <v>136</v>
      </c>
      <c r="H86" t="s">
        <v>137</v>
      </c>
      <c r="I86" t="s">
        <v>137</v>
      </c>
      <c r="J86" t="s">
        <v>137</v>
      </c>
      <c r="L86" t="s">
        <v>138</v>
      </c>
      <c r="M86" t="s">
        <v>138</v>
      </c>
      <c r="N86" t="s">
        <v>140</v>
      </c>
      <c r="O86" t="s">
        <v>148</v>
      </c>
      <c r="P86" t="s">
        <v>148</v>
      </c>
      <c r="Q86" t="s">
        <v>138</v>
      </c>
      <c r="R86" t="s">
        <v>141</v>
      </c>
      <c r="S86" t="s">
        <v>141</v>
      </c>
      <c r="T86" t="s">
        <v>138</v>
      </c>
      <c r="U86" t="s">
        <v>137</v>
      </c>
      <c r="V86" t="s">
        <v>142</v>
      </c>
      <c r="X86" t="s">
        <v>142</v>
      </c>
      <c r="Z86" t="s">
        <v>142</v>
      </c>
      <c r="AB86" t="s">
        <v>142</v>
      </c>
      <c r="AD86" t="s">
        <v>142</v>
      </c>
      <c r="AF86" t="s">
        <v>142</v>
      </c>
      <c r="AI86" t="s">
        <v>137</v>
      </c>
      <c r="AJ86" t="s">
        <v>137</v>
      </c>
      <c r="AK86" t="s">
        <v>136</v>
      </c>
      <c r="AL86" t="s">
        <v>136</v>
      </c>
      <c r="AM86" t="s">
        <v>137</v>
      </c>
      <c r="AN86" t="s">
        <v>137</v>
      </c>
      <c r="AO86" t="s">
        <v>137</v>
      </c>
      <c r="AZ86">
        <v>5</v>
      </c>
      <c r="BA86" t="s">
        <v>136</v>
      </c>
      <c r="BB86" t="s">
        <v>136</v>
      </c>
      <c r="BC86" t="s">
        <v>137</v>
      </c>
      <c r="BD86" t="s">
        <v>137</v>
      </c>
      <c r="BE86" t="s">
        <v>136</v>
      </c>
      <c r="BF86" t="s">
        <v>137</v>
      </c>
      <c r="BG86" t="s">
        <v>137</v>
      </c>
      <c r="BH86" t="s">
        <v>137</v>
      </c>
      <c r="BJ86" t="s">
        <v>137</v>
      </c>
      <c r="BK86" t="s">
        <v>137</v>
      </c>
      <c r="BL86" t="s">
        <v>136</v>
      </c>
      <c r="BM86" t="s">
        <v>137</v>
      </c>
      <c r="BN86" t="s">
        <v>137</v>
      </c>
      <c r="BP86" t="s">
        <v>136</v>
      </c>
      <c r="BQ86" t="s">
        <v>137</v>
      </c>
      <c r="BR86" t="s">
        <v>137</v>
      </c>
      <c r="BS86" t="s">
        <v>137</v>
      </c>
      <c r="BT86" t="s">
        <v>137</v>
      </c>
      <c r="BU86" t="s">
        <v>137</v>
      </c>
      <c r="BW86" t="s">
        <v>136</v>
      </c>
      <c r="BX86" t="s">
        <v>136</v>
      </c>
      <c r="BY86" t="s">
        <v>136</v>
      </c>
      <c r="BZ86" t="s">
        <v>137</v>
      </c>
      <c r="CB86">
        <v>3</v>
      </c>
      <c r="CC86">
        <v>6</v>
      </c>
      <c r="CD86">
        <v>1</v>
      </c>
      <c r="CH86">
        <v>1</v>
      </c>
      <c r="CI86">
        <v>2</v>
      </c>
      <c r="CJ86">
        <v>3</v>
      </c>
      <c r="CK86">
        <v>0</v>
      </c>
      <c r="CL86" t="s">
        <v>142</v>
      </c>
      <c r="CN86" t="s">
        <v>142</v>
      </c>
      <c r="CP86" t="s">
        <v>142</v>
      </c>
      <c r="CR86" t="s">
        <v>142</v>
      </c>
      <c r="CT86" t="s">
        <v>142</v>
      </c>
      <c r="CV86" t="s">
        <v>142</v>
      </c>
      <c r="CX86" t="s">
        <v>142</v>
      </c>
      <c r="CZ86" t="s">
        <v>142</v>
      </c>
      <c r="DB86" t="s">
        <v>137</v>
      </c>
      <c r="DC86" t="s">
        <v>137</v>
      </c>
      <c r="DD86" t="s">
        <v>137</v>
      </c>
      <c r="DE86" t="s">
        <v>137</v>
      </c>
      <c r="DF86" t="s">
        <v>137</v>
      </c>
      <c r="DG86" t="s">
        <v>137</v>
      </c>
      <c r="DH86" t="s">
        <v>137</v>
      </c>
      <c r="DJ86" t="s">
        <v>137</v>
      </c>
      <c r="DK86" t="s">
        <v>137</v>
      </c>
      <c r="DL86" t="s">
        <v>136</v>
      </c>
      <c r="DM86" t="s">
        <v>137</v>
      </c>
      <c r="DN86" t="s">
        <v>137</v>
      </c>
      <c r="DO86" t="s">
        <v>137</v>
      </c>
      <c r="DQ86" t="s">
        <v>136</v>
      </c>
      <c r="DR86" t="s">
        <v>137</v>
      </c>
      <c r="DS86" t="s">
        <v>137</v>
      </c>
      <c r="DT86" t="s">
        <v>137</v>
      </c>
      <c r="DU86" t="s">
        <v>137</v>
      </c>
      <c r="DV86" t="s">
        <v>137</v>
      </c>
      <c r="DW86" t="s">
        <v>137</v>
      </c>
      <c r="DX86" t="s">
        <v>137</v>
      </c>
      <c r="DY86" t="s">
        <v>137</v>
      </c>
      <c r="DZ86" t="s">
        <v>137</v>
      </c>
      <c r="EA86" t="s">
        <v>137</v>
      </c>
      <c r="EC86" t="s">
        <v>136</v>
      </c>
      <c r="ED86" t="s">
        <v>137</v>
      </c>
      <c r="EE86" t="s">
        <v>137</v>
      </c>
      <c r="EF86" t="s">
        <v>136</v>
      </c>
      <c r="EG86" t="s">
        <v>137</v>
      </c>
      <c r="EH86" t="s">
        <v>137</v>
      </c>
      <c r="EI86" t="s">
        <v>137</v>
      </c>
      <c r="EJ86" t="s">
        <v>137</v>
      </c>
      <c r="EK86" t="s">
        <v>137</v>
      </c>
      <c r="EM86">
        <v>1</v>
      </c>
      <c r="EN86">
        <v>0</v>
      </c>
      <c r="EO86">
        <v>5</v>
      </c>
      <c r="EP86" t="s">
        <v>137</v>
      </c>
      <c r="EQ86" t="s">
        <v>137</v>
      </c>
      <c r="ER86" t="s">
        <v>137</v>
      </c>
      <c r="ES86" t="s">
        <v>137</v>
      </c>
      <c r="ET86" t="s">
        <v>137</v>
      </c>
      <c r="EU86" t="s">
        <v>137</v>
      </c>
      <c r="EV86" t="s">
        <v>136</v>
      </c>
      <c r="EW86">
        <v>2</v>
      </c>
      <c r="EX86">
        <v>1</v>
      </c>
      <c r="EY86">
        <v>1</v>
      </c>
      <c r="EZ86">
        <v>0</v>
      </c>
    </row>
    <row r="87" spans="1:157">
      <c r="A87">
        <v>163</v>
      </c>
      <c r="B87">
        <v>0</v>
      </c>
      <c r="C87">
        <v>1000646302</v>
      </c>
      <c r="D87" t="s">
        <v>136</v>
      </c>
      <c r="E87" t="s">
        <v>137</v>
      </c>
      <c r="F87" t="s">
        <v>137</v>
      </c>
      <c r="G87" t="s">
        <v>137</v>
      </c>
      <c r="H87" t="s">
        <v>137</v>
      </c>
      <c r="I87" t="s">
        <v>137</v>
      </c>
      <c r="J87" t="s">
        <v>137</v>
      </c>
      <c r="L87" t="s">
        <v>138</v>
      </c>
      <c r="M87" t="s">
        <v>138</v>
      </c>
      <c r="N87" t="s">
        <v>138</v>
      </c>
      <c r="O87" t="s">
        <v>141</v>
      </c>
      <c r="P87" t="s">
        <v>138</v>
      </c>
      <c r="Q87" t="s">
        <v>141</v>
      </c>
      <c r="R87" t="s">
        <v>138</v>
      </c>
      <c r="S87" t="s">
        <v>138</v>
      </c>
      <c r="T87" t="s">
        <v>138</v>
      </c>
      <c r="U87" t="s">
        <v>136</v>
      </c>
      <c r="V87" t="s">
        <v>136</v>
      </c>
      <c r="X87" t="s">
        <v>137</v>
      </c>
      <c r="Z87" t="s">
        <v>137</v>
      </c>
      <c r="AB87" t="s">
        <v>137</v>
      </c>
      <c r="AD87" t="s">
        <v>137</v>
      </c>
      <c r="AF87" t="s">
        <v>137</v>
      </c>
      <c r="AI87" t="s">
        <v>137</v>
      </c>
      <c r="AJ87" t="s">
        <v>137</v>
      </c>
      <c r="AK87" t="s">
        <v>137</v>
      </c>
      <c r="AL87" t="s">
        <v>137</v>
      </c>
      <c r="AM87" t="s">
        <v>137</v>
      </c>
      <c r="AN87" t="s">
        <v>137</v>
      </c>
      <c r="AO87" t="s">
        <v>137</v>
      </c>
      <c r="BA87" t="s">
        <v>142</v>
      </c>
      <c r="BB87" t="s">
        <v>142</v>
      </c>
      <c r="BC87" t="s">
        <v>142</v>
      </c>
      <c r="BD87" t="s">
        <v>142</v>
      </c>
      <c r="BE87" t="s">
        <v>142</v>
      </c>
      <c r="BF87" t="s">
        <v>142</v>
      </c>
      <c r="BG87" t="s">
        <v>142</v>
      </c>
      <c r="BH87" t="s">
        <v>142</v>
      </c>
      <c r="BJ87" t="s">
        <v>142</v>
      </c>
      <c r="BK87" t="s">
        <v>142</v>
      </c>
      <c r="BL87" t="s">
        <v>142</v>
      </c>
      <c r="BM87" t="s">
        <v>142</v>
      </c>
      <c r="BN87" t="s">
        <v>142</v>
      </c>
      <c r="BP87" t="s">
        <v>142</v>
      </c>
      <c r="BQ87" t="s">
        <v>142</v>
      </c>
      <c r="BR87" t="s">
        <v>142</v>
      </c>
      <c r="BS87" t="s">
        <v>142</v>
      </c>
      <c r="BT87" t="s">
        <v>142</v>
      </c>
      <c r="BU87" t="s">
        <v>142</v>
      </c>
      <c r="BW87" t="s">
        <v>142</v>
      </c>
      <c r="BX87" t="s">
        <v>142</v>
      </c>
      <c r="BY87" t="s">
        <v>142</v>
      </c>
      <c r="BZ87" t="s">
        <v>142</v>
      </c>
      <c r="CJ87">
        <v>0</v>
      </c>
      <c r="CK87">
        <v>0</v>
      </c>
      <c r="CL87" t="s">
        <v>142</v>
      </c>
      <c r="CN87" t="s">
        <v>142</v>
      </c>
      <c r="CP87" t="s">
        <v>142</v>
      </c>
      <c r="CR87" t="s">
        <v>142</v>
      </c>
      <c r="CT87" t="s">
        <v>142</v>
      </c>
      <c r="CV87" t="s">
        <v>142</v>
      </c>
      <c r="CX87" t="s">
        <v>142</v>
      </c>
      <c r="CZ87" t="s">
        <v>142</v>
      </c>
      <c r="DB87" t="s">
        <v>142</v>
      </c>
      <c r="DC87" t="s">
        <v>142</v>
      </c>
      <c r="DD87" t="s">
        <v>142</v>
      </c>
      <c r="DE87" t="s">
        <v>142</v>
      </c>
      <c r="DF87" t="s">
        <v>142</v>
      </c>
      <c r="DG87" t="s">
        <v>142</v>
      </c>
      <c r="DH87" t="s">
        <v>142</v>
      </c>
      <c r="DJ87" t="s">
        <v>142</v>
      </c>
      <c r="DK87" t="s">
        <v>142</v>
      </c>
      <c r="DL87" t="s">
        <v>142</v>
      </c>
      <c r="DM87" t="s">
        <v>142</v>
      </c>
      <c r="DN87" t="s">
        <v>142</v>
      </c>
      <c r="DO87" t="s">
        <v>142</v>
      </c>
      <c r="DQ87" t="s">
        <v>142</v>
      </c>
      <c r="DR87" t="s">
        <v>142</v>
      </c>
      <c r="DS87" t="s">
        <v>142</v>
      </c>
      <c r="DT87" t="s">
        <v>142</v>
      </c>
      <c r="DU87" t="s">
        <v>142</v>
      </c>
      <c r="DV87" t="s">
        <v>142</v>
      </c>
      <c r="DW87" t="s">
        <v>142</v>
      </c>
      <c r="DX87" t="s">
        <v>142</v>
      </c>
      <c r="DY87" t="s">
        <v>142</v>
      </c>
      <c r="DZ87" t="s">
        <v>142</v>
      </c>
      <c r="EA87" t="s">
        <v>142</v>
      </c>
      <c r="EC87" t="s">
        <v>142</v>
      </c>
      <c r="ED87" t="s">
        <v>142</v>
      </c>
      <c r="EE87" t="s">
        <v>142</v>
      </c>
      <c r="EF87" t="s">
        <v>142</v>
      </c>
      <c r="EG87" t="s">
        <v>142</v>
      </c>
      <c r="EH87" t="s">
        <v>142</v>
      </c>
      <c r="EI87" t="s">
        <v>142</v>
      </c>
      <c r="EJ87" t="s">
        <v>142</v>
      </c>
      <c r="EK87" t="s">
        <v>142</v>
      </c>
      <c r="EM87">
        <v>0</v>
      </c>
      <c r="EN87">
        <v>0</v>
      </c>
      <c r="EO87">
        <v>0</v>
      </c>
      <c r="EP87" t="s">
        <v>142</v>
      </c>
      <c r="EQ87" t="s">
        <v>142</v>
      </c>
      <c r="ER87" t="s">
        <v>142</v>
      </c>
      <c r="ES87" t="s">
        <v>142</v>
      </c>
      <c r="ET87" t="s">
        <v>142</v>
      </c>
      <c r="EU87" t="s">
        <v>142</v>
      </c>
      <c r="EV87" t="s">
        <v>142</v>
      </c>
      <c r="EY87">
        <v>0</v>
      </c>
      <c r="EZ87">
        <v>0</v>
      </c>
    </row>
    <row r="88" spans="1:157">
      <c r="A88">
        <v>164</v>
      </c>
      <c r="B88">
        <v>5</v>
      </c>
      <c r="C88">
        <v>959980863</v>
      </c>
      <c r="D88" t="s">
        <v>137</v>
      </c>
      <c r="E88" t="s">
        <v>137</v>
      </c>
      <c r="F88" t="s">
        <v>136</v>
      </c>
      <c r="G88" t="s">
        <v>137</v>
      </c>
      <c r="H88" t="s">
        <v>137</v>
      </c>
      <c r="I88" t="s">
        <v>137</v>
      </c>
      <c r="J88" t="s">
        <v>137</v>
      </c>
      <c r="L88" t="s">
        <v>138</v>
      </c>
      <c r="N88" t="s">
        <v>138</v>
      </c>
      <c r="O88" t="s">
        <v>138</v>
      </c>
      <c r="P88" t="s">
        <v>141</v>
      </c>
      <c r="Q88" t="s">
        <v>139</v>
      </c>
      <c r="R88" t="s">
        <v>139</v>
      </c>
      <c r="S88" t="s">
        <v>148</v>
      </c>
      <c r="T88" t="s">
        <v>138</v>
      </c>
      <c r="V88" t="s">
        <v>142</v>
      </c>
      <c r="X88" t="s">
        <v>142</v>
      </c>
      <c r="Z88" t="s">
        <v>142</v>
      </c>
      <c r="AB88" t="s">
        <v>142</v>
      </c>
      <c r="AD88" t="s">
        <v>142</v>
      </c>
      <c r="AF88" t="s">
        <v>142</v>
      </c>
      <c r="AI88" t="s">
        <v>137</v>
      </c>
      <c r="AJ88" t="s">
        <v>136</v>
      </c>
      <c r="AK88" t="s">
        <v>137</v>
      </c>
      <c r="AL88" t="s">
        <v>136</v>
      </c>
      <c r="AM88" t="s">
        <v>137</v>
      </c>
      <c r="AN88" t="s">
        <v>137</v>
      </c>
      <c r="AO88" t="s">
        <v>137</v>
      </c>
      <c r="AQ88">
        <v>2</v>
      </c>
      <c r="AR88">
        <v>3</v>
      </c>
      <c r="AZ88">
        <v>5</v>
      </c>
      <c r="BA88" t="s">
        <v>137</v>
      </c>
      <c r="BB88" t="s">
        <v>137</v>
      </c>
      <c r="BC88" t="s">
        <v>137</v>
      </c>
      <c r="BD88" t="s">
        <v>137</v>
      </c>
      <c r="BE88" t="s">
        <v>137</v>
      </c>
      <c r="BF88" t="s">
        <v>137</v>
      </c>
      <c r="BG88" t="s">
        <v>137</v>
      </c>
      <c r="BH88" t="s">
        <v>137</v>
      </c>
      <c r="BJ88" t="s">
        <v>137</v>
      </c>
      <c r="BK88" t="s">
        <v>137</v>
      </c>
      <c r="BL88" t="s">
        <v>137</v>
      </c>
      <c r="BM88" t="s">
        <v>137</v>
      </c>
      <c r="BN88" t="s">
        <v>137</v>
      </c>
      <c r="BP88" t="s">
        <v>137</v>
      </c>
      <c r="BQ88" t="s">
        <v>137</v>
      </c>
      <c r="BR88" t="s">
        <v>137</v>
      </c>
      <c r="BS88" t="s">
        <v>137</v>
      </c>
      <c r="BT88" t="s">
        <v>137</v>
      </c>
      <c r="BU88" t="s">
        <v>137</v>
      </c>
      <c r="BW88" t="s">
        <v>136</v>
      </c>
      <c r="BX88" t="s">
        <v>136</v>
      </c>
      <c r="BY88" t="s">
        <v>136</v>
      </c>
      <c r="BZ88" t="s">
        <v>137</v>
      </c>
      <c r="CB88">
        <v>1</v>
      </c>
      <c r="CC88">
        <v>5</v>
      </c>
      <c r="CD88">
        <v>2</v>
      </c>
      <c r="CI88">
        <v>4</v>
      </c>
      <c r="CJ88">
        <v>0</v>
      </c>
      <c r="CK88">
        <v>0</v>
      </c>
      <c r="CL88" t="s">
        <v>137</v>
      </c>
      <c r="CN88" t="s">
        <v>137</v>
      </c>
      <c r="CP88" t="s">
        <v>137</v>
      </c>
      <c r="CR88" t="s">
        <v>137</v>
      </c>
      <c r="CT88" t="s">
        <v>137</v>
      </c>
      <c r="CV88" t="s">
        <v>137</v>
      </c>
      <c r="CX88" t="s">
        <v>137</v>
      </c>
      <c r="CZ88" t="s">
        <v>137</v>
      </c>
      <c r="DB88" t="s">
        <v>137</v>
      </c>
      <c r="DC88" t="s">
        <v>137</v>
      </c>
      <c r="DD88" t="s">
        <v>137</v>
      </c>
      <c r="DE88" t="s">
        <v>137</v>
      </c>
      <c r="DF88" t="s">
        <v>137</v>
      </c>
      <c r="DG88" t="s">
        <v>137</v>
      </c>
      <c r="DH88" t="s">
        <v>137</v>
      </c>
      <c r="DJ88" t="s">
        <v>137</v>
      </c>
      <c r="DK88" t="s">
        <v>137</v>
      </c>
      <c r="DL88" t="s">
        <v>137</v>
      </c>
      <c r="DM88" t="s">
        <v>137</v>
      </c>
      <c r="DN88" t="s">
        <v>137</v>
      </c>
      <c r="DO88" t="s">
        <v>137</v>
      </c>
      <c r="DQ88" t="s">
        <v>137</v>
      </c>
      <c r="DR88" t="s">
        <v>137</v>
      </c>
      <c r="DS88" t="s">
        <v>137</v>
      </c>
      <c r="DT88" t="s">
        <v>137</v>
      </c>
      <c r="DU88" t="s">
        <v>137</v>
      </c>
      <c r="DV88" t="s">
        <v>137</v>
      </c>
      <c r="DW88" t="s">
        <v>137</v>
      </c>
      <c r="DX88" t="s">
        <v>137</v>
      </c>
      <c r="DY88" t="s">
        <v>137</v>
      </c>
      <c r="DZ88" t="s">
        <v>137</v>
      </c>
      <c r="EA88" t="s">
        <v>137</v>
      </c>
      <c r="EC88" t="s">
        <v>137</v>
      </c>
      <c r="ED88" t="s">
        <v>137</v>
      </c>
      <c r="EE88" t="s">
        <v>137</v>
      </c>
      <c r="EF88" t="s">
        <v>137</v>
      </c>
      <c r="EG88" t="s">
        <v>137</v>
      </c>
      <c r="EH88" t="s">
        <v>137</v>
      </c>
      <c r="EI88" t="s">
        <v>137</v>
      </c>
      <c r="EJ88" t="s">
        <v>137</v>
      </c>
      <c r="EK88" t="s">
        <v>137</v>
      </c>
      <c r="EM88">
        <v>0</v>
      </c>
      <c r="EN88">
        <v>0</v>
      </c>
      <c r="EO88">
        <v>0</v>
      </c>
      <c r="EP88" t="s">
        <v>137</v>
      </c>
      <c r="EQ88" t="s">
        <v>137</v>
      </c>
      <c r="ER88" t="s">
        <v>137</v>
      </c>
      <c r="ES88" t="s">
        <v>137</v>
      </c>
      <c r="ET88" t="s">
        <v>137</v>
      </c>
      <c r="EU88" t="s">
        <v>137</v>
      </c>
      <c r="EV88" t="s">
        <v>137</v>
      </c>
      <c r="EY88">
        <v>1</v>
      </c>
      <c r="EZ88" t="s">
        <v>156</v>
      </c>
      <c r="FA88" t="s">
        <v>277</v>
      </c>
    </row>
    <row r="89" spans="1:157">
      <c r="A89">
        <v>168</v>
      </c>
      <c r="B89">
        <v>3</v>
      </c>
      <c r="C89">
        <v>1533235011</v>
      </c>
      <c r="D89" t="s">
        <v>137</v>
      </c>
      <c r="E89" t="s">
        <v>137</v>
      </c>
      <c r="F89" t="s">
        <v>137</v>
      </c>
      <c r="G89" t="s">
        <v>137</v>
      </c>
      <c r="H89" t="s">
        <v>137</v>
      </c>
      <c r="I89" t="s">
        <v>136</v>
      </c>
      <c r="J89" t="s">
        <v>137</v>
      </c>
      <c r="L89" t="s">
        <v>140</v>
      </c>
      <c r="M89" t="s">
        <v>139</v>
      </c>
      <c r="N89" t="s">
        <v>141</v>
      </c>
      <c r="O89" t="s">
        <v>148</v>
      </c>
      <c r="P89" t="s">
        <v>141</v>
      </c>
      <c r="Q89" t="s">
        <v>141</v>
      </c>
      <c r="R89" t="s">
        <v>141</v>
      </c>
      <c r="S89" t="s">
        <v>141</v>
      </c>
      <c r="T89" t="s">
        <v>141</v>
      </c>
      <c r="U89" t="s">
        <v>137</v>
      </c>
      <c r="V89" t="s">
        <v>142</v>
      </c>
      <c r="X89" t="s">
        <v>142</v>
      </c>
      <c r="Z89" t="s">
        <v>142</v>
      </c>
      <c r="AB89" t="s">
        <v>142</v>
      </c>
      <c r="AD89" t="s">
        <v>142</v>
      </c>
      <c r="AF89" t="s">
        <v>142</v>
      </c>
      <c r="AI89" t="s">
        <v>136</v>
      </c>
      <c r="AJ89" t="s">
        <v>137</v>
      </c>
      <c r="AK89" t="s">
        <v>136</v>
      </c>
      <c r="AL89" t="s">
        <v>137</v>
      </c>
      <c r="AM89" t="s">
        <v>136</v>
      </c>
      <c r="AN89" t="s">
        <v>137</v>
      </c>
      <c r="AO89" t="s">
        <v>137</v>
      </c>
      <c r="AP89" t="s">
        <v>278</v>
      </c>
      <c r="AQ89">
        <v>5</v>
      </c>
      <c r="AR89">
        <v>7</v>
      </c>
      <c r="AS89">
        <v>2</v>
      </c>
      <c r="AT89">
        <v>6</v>
      </c>
      <c r="AZ89">
        <v>5</v>
      </c>
      <c r="BA89" t="s">
        <v>137</v>
      </c>
      <c r="BB89" t="s">
        <v>137</v>
      </c>
      <c r="BC89" t="s">
        <v>137</v>
      </c>
      <c r="BD89" t="s">
        <v>137</v>
      </c>
      <c r="BE89" t="s">
        <v>137</v>
      </c>
      <c r="BF89" t="s">
        <v>137</v>
      </c>
      <c r="BG89" t="s">
        <v>137</v>
      </c>
      <c r="BH89" t="s">
        <v>136</v>
      </c>
      <c r="BJ89" t="s">
        <v>136</v>
      </c>
      <c r="BK89" t="s">
        <v>137</v>
      </c>
      <c r="BL89" t="s">
        <v>137</v>
      </c>
      <c r="BM89" t="s">
        <v>136</v>
      </c>
      <c r="BN89" t="s">
        <v>137</v>
      </c>
      <c r="BP89" t="s">
        <v>137</v>
      </c>
      <c r="BQ89" t="s">
        <v>137</v>
      </c>
      <c r="BR89" t="s">
        <v>137</v>
      </c>
      <c r="BS89" t="s">
        <v>137</v>
      </c>
      <c r="BT89" t="s">
        <v>137</v>
      </c>
      <c r="BU89" t="s">
        <v>136</v>
      </c>
      <c r="BW89" t="s">
        <v>136</v>
      </c>
      <c r="BX89" t="s">
        <v>136</v>
      </c>
      <c r="BY89" t="s">
        <v>136</v>
      </c>
      <c r="BZ89" t="s">
        <v>137</v>
      </c>
      <c r="CB89">
        <v>5</v>
      </c>
      <c r="CC89">
        <v>6</v>
      </c>
      <c r="CD89">
        <v>2</v>
      </c>
      <c r="CH89">
        <v>1</v>
      </c>
      <c r="CI89">
        <v>3</v>
      </c>
      <c r="CJ89">
        <v>2</v>
      </c>
      <c r="CK89">
        <v>3</v>
      </c>
      <c r="CL89" t="s">
        <v>137</v>
      </c>
      <c r="CN89" t="s">
        <v>137</v>
      </c>
      <c r="CP89" t="s">
        <v>136</v>
      </c>
      <c r="CR89" t="s">
        <v>137</v>
      </c>
      <c r="CT89" t="s">
        <v>137</v>
      </c>
      <c r="CV89" t="s">
        <v>137</v>
      </c>
      <c r="CX89" t="s">
        <v>137</v>
      </c>
      <c r="CZ89" t="s">
        <v>137</v>
      </c>
      <c r="DB89" t="s">
        <v>137</v>
      </c>
      <c r="DC89" t="s">
        <v>137</v>
      </c>
      <c r="DD89" t="s">
        <v>136</v>
      </c>
      <c r="DE89" t="s">
        <v>137</v>
      </c>
      <c r="DF89" t="s">
        <v>137</v>
      </c>
      <c r="DG89" t="s">
        <v>137</v>
      </c>
      <c r="DH89" t="s">
        <v>137</v>
      </c>
      <c r="DJ89" t="s">
        <v>137</v>
      </c>
      <c r="DK89" t="s">
        <v>137</v>
      </c>
      <c r="DL89" t="s">
        <v>137</v>
      </c>
      <c r="DM89" t="s">
        <v>136</v>
      </c>
      <c r="DN89" t="s">
        <v>136</v>
      </c>
      <c r="DO89" t="s">
        <v>137</v>
      </c>
      <c r="DQ89" t="s">
        <v>142</v>
      </c>
      <c r="DR89" t="s">
        <v>142</v>
      </c>
      <c r="DS89" t="s">
        <v>142</v>
      </c>
      <c r="DT89" t="s">
        <v>142</v>
      </c>
      <c r="DU89" t="s">
        <v>142</v>
      </c>
      <c r="DV89" t="s">
        <v>142</v>
      </c>
      <c r="DW89" t="s">
        <v>142</v>
      </c>
      <c r="DX89" t="s">
        <v>142</v>
      </c>
      <c r="DY89" t="s">
        <v>142</v>
      </c>
      <c r="DZ89" t="s">
        <v>142</v>
      </c>
      <c r="EA89" t="s">
        <v>142</v>
      </c>
      <c r="EC89" t="s">
        <v>142</v>
      </c>
      <c r="ED89" t="s">
        <v>142</v>
      </c>
      <c r="EE89" t="s">
        <v>142</v>
      </c>
      <c r="EF89" t="s">
        <v>142</v>
      </c>
      <c r="EG89" t="s">
        <v>142</v>
      </c>
      <c r="EH89" t="s">
        <v>142</v>
      </c>
      <c r="EI89" t="s">
        <v>142</v>
      </c>
      <c r="EJ89" t="s">
        <v>142</v>
      </c>
      <c r="EK89" t="s">
        <v>142</v>
      </c>
      <c r="EM89">
        <v>0</v>
      </c>
      <c r="EN89">
        <v>0</v>
      </c>
      <c r="EO89">
        <v>0</v>
      </c>
      <c r="EP89" t="s">
        <v>142</v>
      </c>
      <c r="EQ89" t="s">
        <v>142</v>
      </c>
      <c r="ER89" t="s">
        <v>142</v>
      </c>
      <c r="ES89" t="s">
        <v>142</v>
      </c>
      <c r="ET89" t="s">
        <v>142</v>
      </c>
      <c r="EU89" t="s">
        <v>142</v>
      </c>
      <c r="EV89" t="s">
        <v>142</v>
      </c>
      <c r="EY89">
        <v>0</v>
      </c>
      <c r="EZ89">
        <v>0</v>
      </c>
    </row>
    <row r="90" spans="1:157">
      <c r="A90">
        <v>169</v>
      </c>
      <c r="B90">
        <v>5</v>
      </c>
      <c r="C90">
        <v>965296643</v>
      </c>
      <c r="D90" t="s">
        <v>136</v>
      </c>
      <c r="E90" t="s">
        <v>137</v>
      </c>
      <c r="F90" t="s">
        <v>137</v>
      </c>
      <c r="G90" t="s">
        <v>137</v>
      </c>
      <c r="H90" t="s">
        <v>137</v>
      </c>
      <c r="I90" t="s">
        <v>137</v>
      </c>
      <c r="J90" t="s">
        <v>137</v>
      </c>
      <c r="L90" t="s">
        <v>138</v>
      </c>
      <c r="M90" t="s">
        <v>138</v>
      </c>
      <c r="N90" t="s">
        <v>138</v>
      </c>
      <c r="P90" t="s">
        <v>138</v>
      </c>
      <c r="Q90" t="s">
        <v>138</v>
      </c>
      <c r="R90" t="s">
        <v>138</v>
      </c>
      <c r="S90" t="s">
        <v>138</v>
      </c>
      <c r="U90" t="s">
        <v>137</v>
      </c>
      <c r="V90" t="s">
        <v>142</v>
      </c>
      <c r="X90" t="s">
        <v>142</v>
      </c>
      <c r="Z90" t="s">
        <v>142</v>
      </c>
      <c r="AB90" t="s">
        <v>142</v>
      </c>
      <c r="AD90" t="s">
        <v>142</v>
      </c>
      <c r="AF90" t="s">
        <v>142</v>
      </c>
      <c r="AI90" t="s">
        <v>136</v>
      </c>
      <c r="AJ90" t="s">
        <v>136</v>
      </c>
      <c r="AK90" t="s">
        <v>136</v>
      </c>
      <c r="AL90" t="s">
        <v>136</v>
      </c>
      <c r="AM90" t="s">
        <v>136</v>
      </c>
      <c r="AN90" t="s">
        <v>136</v>
      </c>
      <c r="AO90" t="s">
        <v>136</v>
      </c>
      <c r="AQ90">
        <v>2</v>
      </c>
      <c r="AR90">
        <v>1</v>
      </c>
      <c r="AS90">
        <v>4</v>
      </c>
      <c r="AZ90">
        <v>6</v>
      </c>
      <c r="BA90" t="s">
        <v>136</v>
      </c>
      <c r="BB90" t="s">
        <v>136</v>
      </c>
      <c r="BC90" t="s">
        <v>137</v>
      </c>
      <c r="BD90" t="s">
        <v>137</v>
      </c>
      <c r="BE90" t="s">
        <v>136</v>
      </c>
      <c r="BF90" t="s">
        <v>136</v>
      </c>
      <c r="BG90" t="s">
        <v>137</v>
      </c>
      <c r="BH90" t="s">
        <v>137</v>
      </c>
      <c r="BJ90" t="s">
        <v>136</v>
      </c>
      <c r="BK90" t="s">
        <v>137</v>
      </c>
      <c r="BL90" t="s">
        <v>136</v>
      </c>
      <c r="BM90" t="s">
        <v>136</v>
      </c>
      <c r="BN90" t="s">
        <v>137</v>
      </c>
      <c r="BP90" t="s">
        <v>136</v>
      </c>
      <c r="BQ90" t="s">
        <v>136</v>
      </c>
      <c r="BR90" t="s">
        <v>136</v>
      </c>
      <c r="BS90" t="s">
        <v>136</v>
      </c>
      <c r="BT90" t="s">
        <v>136</v>
      </c>
      <c r="BU90" t="s">
        <v>137</v>
      </c>
      <c r="BW90" t="s">
        <v>137</v>
      </c>
      <c r="BX90" t="s">
        <v>136</v>
      </c>
      <c r="BY90" t="s">
        <v>136</v>
      </c>
      <c r="BZ90" t="s">
        <v>136</v>
      </c>
      <c r="CB90">
        <v>5</v>
      </c>
      <c r="CC90">
        <v>1</v>
      </c>
      <c r="CH90">
        <v>1</v>
      </c>
      <c r="CJ90">
        <v>3</v>
      </c>
      <c r="CK90">
        <v>0</v>
      </c>
      <c r="CL90" t="s">
        <v>142</v>
      </c>
      <c r="CN90" t="s">
        <v>142</v>
      </c>
      <c r="CP90" t="s">
        <v>142</v>
      </c>
      <c r="CR90" t="s">
        <v>142</v>
      </c>
      <c r="CT90" t="s">
        <v>142</v>
      </c>
      <c r="CV90" t="s">
        <v>142</v>
      </c>
      <c r="CX90" t="s">
        <v>142</v>
      </c>
      <c r="CZ90" t="s">
        <v>142</v>
      </c>
      <c r="DB90" t="s">
        <v>137</v>
      </c>
      <c r="DC90" t="s">
        <v>137</v>
      </c>
      <c r="DD90" t="s">
        <v>136</v>
      </c>
      <c r="DE90" t="s">
        <v>137</v>
      </c>
      <c r="DF90" t="s">
        <v>137</v>
      </c>
      <c r="DG90" t="s">
        <v>137</v>
      </c>
      <c r="DH90" t="s">
        <v>137</v>
      </c>
      <c r="DJ90" t="s">
        <v>137</v>
      </c>
      <c r="DK90" t="s">
        <v>137</v>
      </c>
      <c r="DL90" t="s">
        <v>136</v>
      </c>
      <c r="DM90" t="s">
        <v>137</v>
      </c>
      <c r="DN90" t="s">
        <v>136</v>
      </c>
      <c r="DO90" t="s">
        <v>137</v>
      </c>
      <c r="DQ90" t="s">
        <v>136</v>
      </c>
      <c r="DR90" t="s">
        <v>137</v>
      </c>
      <c r="DS90" t="s">
        <v>137</v>
      </c>
      <c r="DT90" t="s">
        <v>137</v>
      </c>
      <c r="DU90" t="s">
        <v>137</v>
      </c>
      <c r="DV90" t="s">
        <v>137</v>
      </c>
      <c r="DW90" t="s">
        <v>137</v>
      </c>
      <c r="DX90" t="s">
        <v>137</v>
      </c>
      <c r="DY90" t="s">
        <v>137</v>
      </c>
      <c r="DZ90" t="s">
        <v>137</v>
      </c>
      <c r="EA90" t="s">
        <v>137</v>
      </c>
      <c r="EC90" t="s">
        <v>136</v>
      </c>
      <c r="ED90" t="s">
        <v>136</v>
      </c>
      <c r="EE90" t="s">
        <v>136</v>
      </c>
      <c r="EF90" t="s">
        <v>137</v>
      </c>
      <c r="EG90" t="s">
        <v>136</v>
      </c>
      <c r="EH90" t="s">
        <v>136</v>
      </c>
      <c r="EI90" t="s">
        <v>137</v>
      </c>
      <c r="EJ90" t="s">
        <v>137</v>
      </c>
      <c r="EK90" t="s">
        <v>137</v>
      </c>
      <c r="EM90">
        <v>0</v>
      </c>
      <c r="EN90">
        <v>0</v>
      </c>
      <c r="EO90">
        <v>0</v>
      </c>
      <c r="EP90" t="s">
        <v>137</v>
      </c>
      <c r="EQ90" t="s">
        <v>137</v>
      </c>
      <c r="ER90" t="s">
        <v>137</v>
      </c>
      <c r="ES90" t="s">
        <v>137</v>
      </c>
      <c r="ET90" t="s">
        <v>137</v>
      </c>
      <c r="EU90" t="s">
        <v>137</v>
      </c>
      <c r="EV90" t="s">
        <v>136</v>
      </c>
      <c r="EY90">
        <v>1</v>
      </c>
      <c r="EZ90" t="s">
        <v>151</v>
      </c>
    </row>
    <row r="91" spans="1:157">
      <c r="A91">
        <v>171</v>
      </c>
      <c r="B91">
        <v>5</v>
      </c>
      <c r="C91">
        <v>1315789905</v>
      </c>
      <c r="D91" t="s">
        <v>137</v>
      </c>
      <c r="E91" t="s">
        <v>137</v>
      </c>
      <c r="F91" t="s">
        <v>137</v>
      </c>
      <c r="G91" t="s">
        <v>137</v>
      </c>
      <c r="H91" t="s">
        <v>136</v>
      </c>
      <c r="I91" t="s">
        <v>137</v>
      </c>
      <c r="J91" t="s">
        <v>137</v>
      </c>
      <c r="L91" t="s">
        <v>138</v>
      </c>
      <c r="M91" t="s">
        <v>141</v>
      </c>
      <c r="N91" t="s">
        <v>141</v>
      </c>
      <c r="O91" t="s">
        <v>140</v>
      </c>
      <c r="P91" t="s">
        <v>140</v>
      </c>
      <c r="Q91" t="s">
        <v>140</v>
      </c>
      <c r="R91" t="s">
        <v>138</v>
      </c>
      <c r="S91" t="s">
        <v>138</v>
      </c>
      <c r="T91" t="s">
        <v>140</v>
      </c>
      <c r="U91" t="s">
        <v>136</v>
      </c>
      <c r="V91" t="s">
        <v>136</v>
      </c>
      <c r="X91" t="s">
        <v>136</v>
      </c>
      <c r="Z91" t="s">
        <v>137</v>
      </c>
      <c r="AB91" t="s">
        <v>137</v>
      </c>
      <c r="AD91" t="s">
        <v>137</v>
      </c>
      <c r="AF91" t="s">
        <v>137</v>
      </c>
      <c r="AH91" t="s">
        <v>279</v>
      </c>
      <c r="AI91" t="s">
        <v>137</v>
      </c>
      <c r="AJ91" t="s">
        <v>137</v>
      </c>
      <c r="AK91" t="s">
        <v>136</v>
      </c>
      <c r="AL91" t="s">
        <v>137</v>
      </c>
      <c r="AM91" t="s">
        <v>137</v>
      </c>
      <c r="AN91" t="s">
        <v>136</v>
      </c>
      <c r="AO91" t="s">
        <v>137</v>
      </c>
      <c r="AQ91">
        <v>1</v>
      </c>
      <c r="AR91">
        <v>2</v>
      </c>
      <c r="AS91">
        <v>4</v>
      </c>
      <c r="AT91">
        <v>7</v>
      </c>
      <c r="AU91">
        <v>3</v>
      </c>
      <c r="AV91">
        <v>5</v>
      </c>
      <c r="AZ91">
        <v>5</v>
      </c>
      <c r="BA91" t="s">
        <v>136</v>
      </c>
      <c r="BB91" t="s">
        <v>136</v>
      </c>
      <c r="BC91" t="s">
        <v>137</v>
      </c>
      <c r="BD91" t="s">
        <v>137</v>
      </c>
      <c r="BE91" t="s">
        <v>137</v>
      </c>
      <c r="BF91" t="s">
        <v>136</v>
      </c>
      <c r="BG91" t="s">
        <v>137</v>
      </c>
      <c r="BH91" t="s">
        <v>137</v>
      </c>
      <c r="BJ91" t="s">
        <v>136</v>
      </c>
      <c r="BK91" t="s">
        <v>136</v>
      </c>
      <c r="BL91" t="s">
        <v>137</v>
      </c>
      <c r="BM91" t="s">
        <v>137</v>
      </c>
      <c r="BN91" t="s">
        <v>137</v>
      </c>
      <c r="BP91" t="s">
        <v>136</v>
      </c>
      <c r="BQ91" t="s">
        <v>136</v>
      </c>
      <c r="BR91" t="s">
        <v>136</v>
      </c>
      <c r="BS91" t="s">
        <v>137</v>
      </c>
      <c r="BT91" t="s">
        <v>136</v>
      </c>
      <c r="BU91" t="s">
        <v>137</v>
      </c>
      <c r="BW91" t="s">
        <v>137</v>
      </c>
      <c r="BX91" t="s">
        <v>136</v>
      </c>
      <c r="BY91" t="s">
        <v>136</v>
      </c>
      <c r="BZ91" t="s">
        <v>137</v>
      </c>
      <c r="CB91">
        <v>5</v>
      </c>
      <c r="CC91">
        <v>3</v>
      </c>
      <c r="CD91">
        <v>4</v>
      </c>
      <c r="CH91">
        <v>1</v>
      </c>
      <c r="CI91">
        <v>3</v>
      </c>
      <c r="CJ91">
        <v>2</v>
      </c>
      <c r="CK91">
        <v>0</v>
      </c>
      <c r="CL91" t="s">
        <v>137</v>
      </c>
      <c r="CN91" t="s">
        <v>137</v>
      </c>
      <c r="CP91" t="s">
        <v>137</v>
      </c>
      <c r="CR91" t="s">
        <v>136</v>
      </c>
      <c r="CT91" t="s">
        <v>137</v>
      </c>
      <c r="CV91" t="s">
        <v>137</v>
      </c>
      <c r="CX91" t="s">
        <v>137</v>
      </c>
      <c r="CZ91" t="s">
        <v>137</v>
      </c>
      <c r="DB91" t="s">
        <v>136</v>
      </c>
      <c r="DC91" t="s">
        <v>137</v>
      </c>
      <c r="DD91" t="s">
        <v>137</v>
      </c>
      <c r="DE91" t="s">
        <v>137</v>
      </c>
      <c r="DF91" t="s">
        <v>137</v>
      </c>
      <c r="DG91" t="s">
        <v>137</v>
      </c>
      <c r="DH91" t="s">
        <v>137</v>
      </c>
      <c r="DJ91" t="s">
        <v>137</v>
      </c>
      <c r="DK91" t="s">
        <v>137</v>
      </c>
      <c r="DL91" t="s">
        <v>137</v>
      </c>
      <c r="DM91" t="s">
        <v>137</v>
      </c>
      <c r="DN91" t="s">
        <v>137</v>
      </c>
      <c r="DO91" t="s">
        <v>136</v>
      </c>
      <c r="DQ91" t="s">
        <v>136</v>
      </c>
      <c r="DR91" t="s">
        <v>137</v>
      </c>
      <c r="DS91" t="s">
        <v>137</v>
      </c>
      <c r="DT91" t="s">
        <v>137</v>
      </c>
      <c r="DU91" t="s">
        <v>137</v>
      </c>
      <c r="DV91" t="s">
        <v>137</v>
      </c>
      <c r="DW91" t="s">
        <v>137</v>
      </c>
      <c r="DX91" t="s">
        <v>137</v>
      </c>
      <c r="DY91" t="s">
        <v>137</v>
      </c>
      <c r="DZ91" t="s">
        <v>137</v>
      </c>
      <c r="EA91" t="s">
        <v>137</v>
      </c>
      <c r="EC91" t="s">
        <v>137</v>
      </c>
      <c r="ED91" t="s">
        <v>136</v>
      </c>
      <c r="EE91" t="s">
        <v>136</v>
      </c>
      <c r="EF91" t="s">
        <v>137</v>
      </c>
      <c r="EG91" t="s">
        <v>137</v>
      </c>
      <c r="EH91" t="s">
        <v>136</v>
      </c>
      <c r="EI91" t="s">
        <v>137</v>
      </c>
      <c r="EJ91" t="s">
        <v>137</v>
      </c>
      <c r="EK91" t="s">
        <v>137</v>
      </c>
      <c r="EM91">
        <v>0</v>
      </c>
      <c r="EN91">
        <v>0</v>
      </c>
      <c r="EO91">
        <v>0</v>
      </c>
      <c r="EP91" t="s">
        <v>137</v>
      </c>
      <c r="EQ91" t="s">
        <v>137</v>
      </c>
      <c r="ER91" t="s">
        <v>137</v>
      </c>
      <c r="ES91" t="s">
        <v>137</v>
      </c>
      <c r="ET91" t="s">
        <v>137</v>
      </c>
      <c r="EU91" t="s">
        <v>136</v>
      </c>
      <c r="EV91" t="s">
        <v>137</v>
      </c>
      <c r="EW91">
        <v>4</v>
      </c>
      <c r="EX91">
        <v>3</v>
      </c>
      <c r="EY91">
        <v>1</v>
      </c>
      <c r="EZ91" t="s">
        <v>196</v>
      </c>
    </row>
    <row r="92" spans="1:157">
      <c r="A92">
        <v>173</v>
      </c>
      <c r="B92">
        <v>5</v>
      </c>
      <c r="C92">
        <v>1219300808</v>
      </c>
      <c r="D92" t="s">
        <v>137</v>
      </c>
      <c r="E92" t="s">
        <v>137</v>
      </c>
      <c r="F92" t="s">
        <v>137</v>
      </c>
      <c r="G92" t="s">
        <v>136</v>
      </c>
      <c r="H92" t="s">
        <v>137</v>
      </c>
      <c r="I92" t="s">
        <v>137</v>
      </c>
      <c r="J92" t="s">
        <v>137</v>
      </c>
      <c r="L92" t="s">
        <v>141</v>
      </c>
      <c r="M92" t="s">
        <v>141</v>
      </c>
      <c r="N92" t="s">
        <v>140</v>
      </c>
      <c r="P92" t="s">
        <v>140</v>
      </c>
      <c r="Q92" t="s">
        <v>140</v>
      </c>
      <c r="V92" t="s">
        <v>142</v>
      </c>
      <c r="X92" t="s">
        <v>142</v>
      </c>
      <c r="Z92" t="s">
        <v>142</v>
      </c>
      <c r="AB92" t="s">
        <v>142</v>
      </c>
      <c r="AD92" t="s">
        <v>142</v>
      </c>
      <c r="AF92" t="s">
        <v>142</v>
      </c>
      <c r="AI92" t="s">
        <v>137</v>
      </c>
      <c r="AJ92" t="s">
        <v>137</v>
      </c>
      <c r="AK92" t="s">
        <v>136</v>
      </c>
      <c r="AL92" t="s">
        <v>137</v>
      </c>
      <c r="AM92" t="s">
        <v>137</v>
      </c>
      <c r="AN92" t="s">
        <v>136</v>
      </c>
      <c r="AO92" t="s">
        <v>137</v>
      </c>
      <c r="AQ92">
        <v>1</v>
      </c>
      <c r="AR92">
        <v>3</v>
      </c>
      <c r="AS92">
        <v>7</v>
      </c>
      <c r="AY92" t="s">
        <v>280</v>
      </c>
      <c r="BA92" t="s">
        <v>136</v>
      </c>
      <c r="BB92" t="s">
        <v>137</v>
      </c>
      <c r="BC92" t="s">
        <v>137</v>
      </c>
      <c r="BD92" t="s">
        <v>137</v>
      </c>
      <c r="BE92" t="s">
        <v>137</v>
      </c>
      <c r="BF92" t="s">
        <v>137</v>
      </c>
      <c r="BG92" t="s">
        <v>137</v>
      </c>
      <c r="BH92" t="s">
        <v>137</v>
      </c>
      <c r="BJ92" t="s">
        <v>137</v>
      </c>
      <c r="BK92" t="s">
        <v>137</v>
      </c>
      <c r="BL92" t="s">
        <v>137</v>
      </c>
      <c r="BM92" t="s">
        <v>137</v>
      </c>
      <c r="BN92" t="s">
        <v>137</v>
      </c>
      <c r="BP92" t="s">
        <v>137</v>
      </c>
      <c r="BQ92" t="s">
        <v>137</v>
      </c>
      <c r="BR92" t="s">
        <v>137</v>
      </c>
      <c r="BS92" t="s">
        <v>137</v>
      </c>
      <c r="BT92" t="s">
        <v>136</v>
      </c>
      <c r="BU92" t="s">
        <v>137</v>
      </c>
      <c r="BW92" t="s">
        <v>137</v>
      </c>
      <c r="BX92" t="s">
        <v>137</v>
      </c>
      <c r="BY92" t="s">
        <v>137</v>
      </c>
      <c r="BZ92" t="s">
        <v>137</v>
      </c>
      <c r="CH92">
        <v>2</v>
      </c>
      <c r="CI92">
        <v>4</v>
      </c>
      <c r="CJ92">
        <v>0</v>
      </c>
      <c r="CK92">
        <v>0</v>
      </c>
      <c r="CL92" t="s">
        <v>137</v>
      </c>
      <c r="CN92" t="s">
        <v>137</v>
      </c>
      <c r="CP92" t="s">
        <v>137</v>
      </c>
      <c r="CR92" t="s">
        <v>137</v>
      </c>
      <c r="CT92" t="s">
        <v>137</v>
      </c>
      <c r="CV92" t="s">
        <v>137</v>
      </c>
      <c r="CX92" t="s">
        <v>137</v>
      </c>
      <c r="CZ92" t="s">
        <v>137</v>
      </c>
      <c r="DB92" t="s">
        <v>137</v>
      </c>
      <c r="DC92" t="s">
        <v>137</v>
      </c>
      <c r="DD92" t="s">
        <v>137</v>
      </c>
      <c r="DE92" t="s">
        <v>137</v>
      </c>
      <c r="DF92" t="s">
        <v>137</v>
      </c>
      <c r="DG92" t="s">
        <v>137</v>
      </c>
      <c r="DH92" t="s">
        <v>137</v>
      </c>
      <c r="DJ92" t="s">
        <v>137</v>
      </c>
      <c r="DK92" t="s">
        <v>136</v>
      </c>
      <c r="DL92" t="s">
        <v>137</v>
      </c>
      <c r="DM92" t="s">
        <v>137</v>
      </c>
      <c r="DN92" t="s">
        <v>137</v>
      </c>
      <c r="DO92" t="s">
        <v>137</v>
      </c>
      <c r="DQ92" t="s">
        <v>137</v>
      </c>
      <c r="DR92" t="s">
        <v>137</v>
      </c>
      <c r="DS92" t="s">
        <v>136</v>
      </c>
      <c r="DT92" t="s">
        <v>136</v>
      </c>
      <c r="DU92" t="s">
        <v>136</v>
      </c>
      <c r="DV92" t="s">
        <v>136</v>
      </c>
      <c r="DW92" t="s">
        <v>137</v>
      </c>
      <c r="DX92" t="s">
        <v>137</v>
      </c>
      <c r="DY92" t="s">
        <v>136</v>
      </c>
      <c r="DZ92" t="s">
        <v>137</v>
      </c>
      <c r="EA92" t="s">
        <v>136</v>
      </c>
      <c r="EC92" t="s">
        <v>136</v>
      </c>
      <c r="ED92" t="s">
        <v>137</v>
      </c>
      <c r="EE92" t="s">
        <v>137</v>
      </c>
      <c r="EF92" t="s">
        <v>137</v>
      </c>
      <c r="EG92" t="s">
        <v>137</v>
      </c>
      <c r="EH92" t="s">
        <v>137</v>
      </c>
      <c r="EI92" t="s">
        <v>137</v>
      </c>
      <c r="EJ92" t="s">
        <v>137</v>
      </c>
      <c r="EK92" t="s">
        <v>137</v>
      </c>
      <c r="EM92">
        <v>3</v>
      </c>
      <c r="EN92">
        <v>3</v>
      </c>
      <c r="EO92">
        <v>3</v>
      </c>
      <c r="EP92" t="s">
        <v>137</v>
      </c>
      <c r="EQ92" t="s">
        <v>137</v>
      </c>
      <c r="ER92" t="s">
        <v>137</v>
      </c>
      <c r="ES92" t="s">
        <v>137</v>
      </c>
      <c r="ET92" t="s">
        <v>137</v>
      </c>
      <c r="EU92" t="s">
        <v>136</v>
      </c>
      <c r="EV92" t="s">
        <v>137</v>
      </c>
      <c r="EW92">
        <v>4</v>
      </c>
      <c r="EX92">
        <v>3</v>
      </c>
      <c r="EY92">
        <v>1</v>
      </c>
      <c r="EZ92" t="s">
        <v>144</v>
      </c>
    </row>
    <row r="93" spans="1:157">
      <c r="A93">
        <v>174</v>
      </c>
      <c r="B93">
        <v>5</v>
      </c>
      <c r="C93">
        <v>653683735</v>
      </c>
      <c r="D93" t="s">
        <v>136</v>
      </c>
      <c r="E93" t="s">
        <v>137</v>
      </c>
      <c r="F93" t="s">
        <v>137</v>
      </c>
      <c r="G93" t="s">
        <v>137</v>
      </c>
      <c r="H93" t="s">
        <v>137</v>
      </c>
      <c r="I93" t="s">
        <v>136</v>
      </c>
      <c r="J93" t="s">
        <v>137</v>
      </c>
      <c r="L93" t="s">
        <v>139</v>
      </c>
      <c r="M93" t="s">
        <v>138</v>
      </c>
      <c r="N93" t="s">
        <v>138</v>
      </c>
      <c r="O93" t="s">
        <v>138</v>
      </c>
      <c r="P93" t="s">
        <v>148</v>
      </c>
      <c r="Q93" t="s">
        <v>138</v>
      </c>
      <c r="R93" t="s">
        <v>141</v>
      </c>
      <c r="S93" t="s">
        <v>139</v>
      </c>
      <c r="T93" t="s">
        <v>139</v>
      </c>
      <c r="U93" t="s">
        <v>137</v>
      </c>
      <c r="V93" t="s">
        <v>142</v>
      </c>
      <c r="X93" t="s">
        <v>142</v>
      </c>
      <c r="Z93" t="s">
        <v>142</v>
      </c>
      <c r="AB93" t="s">
        <v>142</v>
      </c>
      <c r="AD93" t="s">
        <v>142</v>
      </c>
      <c r="AF93" t="s">
        <v>142</v>
      </c>
      <c r="AI93" t="s">
        <v>136</v>
      </c>
      <c r="AJ93" t="s">
        <v>137</v>
      </c>
      <c r="AK93" t="s">
        <v>136</v>
      </c>
      <c r="AL93" t="s">
        <v>137</v>
      </c>
      <c r="AM93" t="s">
        <v>136</v>
      </c>
      <c r="AN93" t="s">
        <v>136</v>
      </c>
      <c r="AO93" t="s">
        <v>136</v>
      </c>
      <c r="AQ93">
        <v>1</v>
      </c>
      <c r="AR93">
        <v>7</v>
      </c>
      <c r="AS93">
        <v>2</v>
      </c>
      <c r="AT93">
        <v>4</v>
      </c>
      <c r="AZ93">
        <v>6</v>
      </c>
      <c r="BA93" t="s">
        <v>136</v>
      </c>
      <c r="BB93" t="s">
        <v>136</v>
      </c>
      <c r="BC93" t="s">
        <v>137</v>
      </c>
      <c r="BD93" t="s">
        <v>137</v>
      </c>
      <c r="BE93" t="s">
        <v>137</v>
      </c>
      <c r="BF93" t="s">
        <v>137</v>
      </c>
      <c r="BG93" t="s">
        <v>137</v>
      </c>
      <c r="BH93" t="s">
        <v>136</v>
      </c>
      <c r="BJ93" t="s">
        <v>136</v>
      </c>
      <c r="BK93" t="s">
        <v>136</v>
      </c>
      <c r="BL93" t="s">
        <v>136</v>
      </c>
      <c r="BM93" t="s">
        <v>136</v>
      </c>
      <c r="BN93" t="s">
        <v>137</v>
      </c>
      <c r="BP93" t="s">
        <v>136</v>
      </c>
      <c r="BQ93" t="s">
        <v>136</v>
      </c>
      <c r="BR93" t="s">
        <v>136</v>
      </c>
      <c r="BS93" t="s">
        <v>136</v>
      </c>
      <c r="BT93" t="s">
        <v>136</v>
      </c>
      <c r="BU93" t="s">
        <v>137</v>
      </c>
      <c r="BW93" t="s">
        <v>136</v>
      </c>
      <c r="BX93" t="s">
        <v>136</v>
      </c>
      <c r="BY93" t="s">
        <v>136</v>
      </c>
      <c r="BZ93" t="s">
        <v>137</v>
      </c>
      <c r="CB93">
        <v>1</v>
      </c>
      <c r="CC93">
        <v>4</v>
      </c>
      <c r="CD93">
        <v>3</v>
      </c>
      <c r="CE93">
        <v>6</v>
      </c>
      <c r="CF93">
        <v>2</v>
      </c>
      <c r="CH93">
        <v>1</v>
      </c>
      <c r="CI93">
        <v>2</v>
      </c>
      <c r="CJ93">
        <v>2</v>
      </c>
      <c r="CK93">
        <v>2</v>
      </c>
      <c r="CL93" t="s">
        <v>136</v>
      </c>
      <c r="CM93" t="s">
        <v>281</v>
      </c>
      <c r="CN93" t="s">
        <v>137</v>
      </c>
      <c r="CP93" t="s">
        <v>136</v>
      </c>
      <c r="CR93" t="s">
        <v>137</v>
      </c>
      <c r="CT93" t="s">
        <v>137</v>
      </c>
      <c r="CV93" t="s">
        <v>137</v>
      </c>
      <c r="CX93" t="s">
        <v>136</v>
      </c>
      <c r="CZ93" t="s">
        <v>137</v>
      </c>
      <c r="DB93" t="s">
        <v>136</v>
      </c>
      <c r="DC93" t="s">
        <v>137</v>
      </c>
      <c r="DD93" t="s">
        <v>137</v>
      </c>
      <c r="DE93" t="s">
        <v>136</v>
      </c>
      <c r="DF93" t="s">
        <v>137</v>
      </c>
      <c r="DG93" t="s">
        <v>137</v>
      </c>
      <c r="DH93" t="s">
        <v>137</v>
      </c>
      <c r="DJ93" t="s">
        <v>137</v>
      </c>
      <c r="DK93" t="s">
        <v>136</v>
      </c>
      <c r="DL93" t="s">
        <v>137</v>
      </c>
      <c r="DM93" t="s">
        <v>136</v>
      </c>
      <c r="DN93" t="s">
        <v>137</v>
      </c>
      <c r="DO93" t="s">
        <v>137</v>
      </c>
      <c r="DQ93" t="s">
        <v>136</v>
      </c>
      <c r="DR93" t="s">
        <v>136</v>
      </c>
      <c r="DS93" t="s">
        <v>136</v>
      </c>
      <c r="DT93" t="s">
        <v>136</v>
      </c>
      <c r="DU93" t="s">
        <v>136</v>
      </c>
      <c r="DV93" t="s">
        <v>136</v>
      </c>
      <c r="DW93" t="s">
        <v>137</v>
      </c>
      <c r="DX93" t="s">
        <v>137</v>
      </c>
      <c r="DY93" t="s">
        <v>136</v>
      </c>
      <c r="DZ93" t="s">
        <v>137</v>
      </c>
      <c r="EA93" t="s">
        <v>136</v>
      </c>
      <c r="EB93" t="s">
        <v>282</v>
      </c>
      <c r="EC93" t="s">
        <v>136</v>
      </c>
      <c r="ED93" t="s">
        <v>136</v>
      </c>
      <c r="EE93" t="s">
        <v>136</v>
      </c>
      <c r="EF93" t="s">
        <v>136</v>
      </c>
      <c r="EG93" t="s">
        <v>137</v>
      </c>
      <c r="EH93" t="s">
        <v>136</v>
      </c>
      <c r="EI93" t="s">
        <v>136</v>
      </c>
      <c r="EJ93" t="s">
        <v>136</v>
      </c>
      <c r="EK93" t="s">
        <v>137</v>
      </c>
      <c r="EM93">
        <v>5</v>
      </c>
      <c r="EN93">
        <v>3</v>
      </c>
      <c r="EO93">
        <v>5</v>
      </c>
      <c r="EP93" t="s">
        <v>136</v>
      </c>
      <c r="EQ93" t="s">
        <v>137</v>
      </c>
      <c r="ER93" t="s">
        <v>137</v>
      </c>
      <c r="ES93" t="s">
        <v>137</v>
      </c>
      <c r="ET93" t="s">
        <v>137</v>
      </c>
      <c r="EU93" t="s">
        <v>137</v>
      </c>
      <c r="EV93" t="s">
        <v>137</v>
      </c>
      <c r="EW93">
        <v>5</v>
      </c>
      <c r="EX93">
        <v>5</v>
      </c>
      <c r="EY93">
        <v>1</v>
      </c>
      <c r="EZ93" t="s">
        <v>172</v>
      </c>
    </row>
    <row r="94" spans="1:157">
      <c r="A94">
        <v>175</v>
      </c>
      <c r="B94">
        <v>5</v>
      </c>
      <c r="C94">
        <v>1316184534</v>
      </c>
      <c r="D94" t="s">
        <v>137</v>
      </c>
      <c r="E94" t="s">
        <v>137</v>
      </c>
      <c r="F94" t="s">
        <v>136</v>
      </c>
      <c r="G94" t="s">
        <v>137</v>
      </c>
      <c r="H94" t="s">
        <v>137</v>
      </c>
      <c r="I94" t="s">
        <v>137</v>
      </c>
      <c r="J94" t="s">
        <v>137</v>
      </c>
      <c r="L94" t="s">
        <v>140</v>
      </c>
      <c r="M94" t="s">
        <v>139</v>
      </c>
      <c r="N94" t="s">
        <v>148</v>
      </c>
      <c r="O94" t="s">
        <v>148</v>
      </c>
      <c r="P94" t="s">
        <v>148</v>
      </c>
      <c r="Q94" t="s">
        <v>148</v>
      </c>
      <c r="R94" t="s">
        <v>148</v>
      </c>
      <c r="S94" t="s">
        <v>148</v>
      </c>
      <c r="T94" t="s">
        <v>138</v>
      </c>
      <c r="U94" t="s">
        <v>137</v>
      </c>
      <c r="V94" t="s">
        <v>142</v>
      </c>
      <c r="X94" t="s">
        <v>142</v>
      </c>
      <c r="Z94" t="s">
        <v>142</v>
      </c>
      <c r="AB94" t="s">
        <v>142</v>
      </c>
      <c r="AD94" t="s">
        <v>142</v>
      </c>
      <c r="AF94" t="s">
        <v>142</v>
      </c>
      <c r="AI94" t="s">
        <v>137</v>
      </c>
      <c r="AJ94" t="s">
        <v>137</v>
      </c>
      <c r="AK94" t="s">
        <v>136</v>
      </c>
      <c r="AL94" t="s">
        <v>136</v>
      </c>
      <c r="AM94" t="s">
        <v>137</v>
      </c>
      <c r="AN94" t="s">
        <v>137</v>
      </c>
      <c r="AO94" t="s">
        <v>137</v>
      </c>
      <c r="AQ94">
        <v>2</v>
      </c>
      <c r="AR94">
        <v>1</v>
      </c>
      <c r="AS94">
        <v>3</v>
      </c>
      <c r="AT94">
        <v>5</v>
      </c>
      <c r="AU94">
        <v>7</v>
      </c>
      <c r="AV94">
        <v>6</v>
      </c>
      <c r="AW94">
        <v>4</v>
      </c>
      <c r="AX94">
        <v>8</v>
      </c>
      <c r="AZ94">
        <v>5</v>
      </c>
      <c r="BA94" t="s">
        <v>137</v>
      </c>
      <c r="BB94" t="s">
        <v>136</v>
      </c>
      <c r="BC94" t="s">
        <v>137</v>
      </c>
      <c r="BD94" t="s">
        <v>137</v>
      </c>
      <c r="BE94" t="s">
        <v>137</v>
      </c>
      <c r="BF94" t="s">
        <v>136</v>
      </c>
      <c r="BG94" t="s">
        <v>137</v>
      </c>
      <c r="BH94" t="s">
        <v>137</v>
      </c>
      <c r="BJ94" t="s">
        <v>137</v>
      </c>
      <c r="BK94" t="s">
        <v>136</v>
      </c>
      <c r="BL94" t="s">
        <v>137</v>
      </c>
      <c r="BM94" t="s">
        <v>137</v>
      </c>
      <c r="BN94" t="s">
        <v>137</v>
      </c>
      <c r="BP94" t="s">
        <v>136</v>
      </c>
      <c r="BQ94" t="s">
        <v>137</v>
      </c>
      <c r="BR94" t="s">
        <v>137</v>
      </c>
      <c r="BS94" t="s">
        <v>137</v>
      </c>
      <c r="BT94" t="s">
        <v>136</v>
      </c>
      <c r="BU94" t="s">
        <v>137</v>
      </c>
      <c r="BW94" t="s">
        <v>137</v>
      </c>
      <c r="BX94" t="s">
        <v>136</v>
      </c>
      <c r="BY94" t="s">
        <v>137</v>
      </c>
      <c r="BZ94" t="s">
        <v>136</v>
      </c>
      <c r="CB94">
        <v>2</v>
      </c>
      <c r="CC94">
        <v>7</v>
      </c>
      <c r="CD94">
        <v>1</v>
      </c>
      <c r="CE94">
        <v>4</v>
      </c>
      <c r="CF94">
        <v>3</v>
      </c>
      <c r="CG94">
        <v>6</v>
      </c>
      <c r="CH94">
        <v>3</v>
      </c>
      <c r="CI94">
        <v>2</v>
      </c>
      <c r="CJ94">
        <v>3</v>
      </c>
      <c r="CK94">
        <v>0</v>
      </c>
      <c r="CL94" t="s">
        <v>142</v>
      </c>
      <c r="CN94" t="s">
        <v>142</v>
      </c>
      <c r="CP94" t="s">
        <v>142</v>
      </c>
      <c r="CR94" t="s">
        <v>142</v>
      </c>
      <c r="CT94" t="s">
        <v>142</v>
      </c>
      <c r="CV94" t="s">
        <v>142</v>
      </c>
      <c r="CX94" t="s">
        <v>142</v>
      </c>
      <c r="CZ94" t="s">
        <v>142</v>
      </c>
      <c r="DB94" t="s">
        <v>137</v>
      </c>
      <c r="DC94" t="s">
        <v>137</v>
      </c>
      <c r="DD94" t="s">
        <v>137</v>
      </c>
      <c r="DE94" t="s">
        <v>137</v>
      </c>
      <c r="DF94" t="s">
        <v>136</v>
      </c>
      <c r="DG94" t="s">
        <v>137</v>
      </c>
      <c r="DH94" t="s">
        <v>137</v>
      </c>
      <c r="DJ94" t="s">
        <v>137</v>
      </c>
      <c r="DK94" t="s">
        <v>137</v>
      </c>
      <c r="DL94" t="s">
        <v>137</v>
      </c>
      <c r="DM94" t="s">
        <v>137</v>
      </c>
      <c r="DN94" t="s">
        <v>136</v>
      </c>
      <c r="DO94" t="s">
        <v>137</v>
      </c>
      <c r="DQ94" t="s">
        <v>136</v>
      </c>
      <c r="DR94" t="s">
        <v>137</v>
      </c>
      <c r="DS94" t="s">
        <v>137</v>
      </c>
      <c r="DT94" t="s">
        <v>137</v>
      </c>
      <c r="DU94" t="s">
        <v>137</v>
      </c>
      <c r="DV94" t="s">
        <v>137</v>
      </c>
      <c r="DW94" t="s">
        <v>137</v>
      </c>
      <c r="DX94" t="s">
        <v>137</v>
      </c>
      <c r="DY94" t="s">
        <v>137</v>
      </c>
      <c r="DZ94" t="s">
        <v>137</v>
      </c>
      <c r="EA94" t="s">
        <v>137</v>
      </c>
      <c r="EC94" t="s">
        <v>136</v>
      </c>
      <c r="ED94" t="s">
        <v>137</v>
      </c>
      <c r="EE94" t="s">
        <v>137</v>
      </c>
      <c r="EF94" t="s">
        <v>137</v>
      </c>
      <c r="EG94" t="s">
        <v>137</v>
      </c>
      <c r="EH94" t="s">
        <v>137</v>
      </c>
      <c r="EI94" t="s">
        <v>137</v>
      </c>
      <c r="EJ94" t="s">
        <v>137</v>
      </c>
      <c r="EK94" t="s">
        <v>137</v>
      </c>
      <c r="EM94">
        <v>1</v>
      </c>
      <c r="EN94">
        <v>1</v>
      </c>
      <c r="EO94">
        <v>5</v>
      </c>
      <c r="EP94" t="s">
        <v>136</v>
      </c>
      <c r="EQ94" t="s">
        <v>137</v>
      </c>
      <c r="ER94" t="s">
        <v>137</v>
      </c>
      <c r="ES94" t="s">
        <v>137</v>
      </c>
      <c r="ET94" t="s">
        <v>137</v>
      </c>
      <c r="EU94" t="s">
        <v>137</v>
      </c>
      <c r="EV94" t="s">
        <v>137</v>
      </c>
      <c r="EW94">
        <v>4</v>
      </c>
      <c r="EX94">
        <v>3</v>
      </c>
      <c r="EY94">
        <v>1</v>
      </c>
      <c r="EZ94" t="s">
        <v>188</v>
      </c>
    </row>
    <row r="95" spans="1:157">
      <c r="A95">
        <v>177</v>
      </c>
      <c r="B95">
        <v>5</v>
      </c>
      <c r="C95">
        <v>1931095697</v>
      </c>
      <c r="D95" t="s">
        <v>136</v>
      </c>
      <c r="E95" t="s">
        <v>137</v>
      </c>
      <c r="F95" t="s">
        <v>137</v>
      </c>
      <c r="G95" t="s">
        <v>137</v>
      </c>
      <c r="H95" t="s">
        <v>137</v>
      </c>
      <c r="I95" t="s">
        <v>137</v>
      </c>
      <c r="J95" t="s">
        <v>137</v>
      </c>
      <c r="L95" t="s">
        <v>141</v>
      </c>
      <c r="M95" t="s">
        <v>141</v>
      </c>
      <c r="N95" t="s">
        <v>140</v>
      </c>
      <c r="O95" t="s">
        <v>138</v>
      </c>
      <c r="P95" t="s">
        <v>140</v>
      </c>
      <c r="Q95" t="s">
        <v>141</v>
      </c>
      <c r="R95" t="s">
        <v>139</v>
      </c>
      <c r="S95" t="s">
        <v>139</v>
      </c>
      <c r="T95" t="s">
        <v>139</v>
      </c>
      <c r="U95" t="s">
        <v>137</v>
      </c>
      <c r="V95" t="s">
        <v>142</v>
      </c>
      <c r="X95" t="s">
        <v>142</v>
      </c>
      <c r="Z95" t="s">
        <v>142</v>
      </c>
      <c r="AB95" t="s">
        <v>142</v>
      </c>
      <c r="AD95" t="s">
        <v>142</v>
      </c>
      <c r="AF95" t="s">
        <v>142</v>
      </c>
      <c r="AI95" t="s">
        <v>137</v>
      </c>
      <c r="AJ95" t="s">
        <v>137</v>
      </c>
      <c r="AK95" t="s">
        <v>136</v>
      </c>
      <c r="AL95" t="s">
        <v>137</v>
      </c>
      <c r="AM95" t="s">
        <v>137</v>
      </c>
      <c r="AN95" t="s">
        <v>137</v>
      </c>
      <c r="AO95" t="s">
        <v>137</v>
      </c>
      <c r="AP95" t="s">
        <v>283</v>
      </c>
      <c r="AQ95">
        <v>3</v>
      </c>
      <c r="AR95">
        <v>1</v>
      </c>
      <c r="AS95">
        <v>2</v>
      </c>
      <c r="AZ95">
        <v>5</v>
      </c>
      <c r="BA95" t="s">
        <v>137</v>
      </c>
      <c r="BB95" t="s">
        <v>137</v>
      </c>
      <c r="BC95" t="s">
        <v>137</v>
      </c>
      <c r="BD95" t="s">
        <v>137</v>
      </c>
      <c r="BE95" t="s">
        <v>137</v>
      </c>
      <c r="BF95" t="s">
        <v>137</v>
      </c>
      <c r="BG95" t="s">
        <v>137</v>
      </c>
      <c r="BH95" t="s">
        <v>137</v>
      </c>
      <c r="BJ95" t="s">
        <v>136</v>
      </c>
      <c r="BK95" t="s">
        <v>137</v>
      </c>
      <c r="BL95" t="s">
        <v>137</v>
      </c>
      <c r="BM95" t="s">
        <v>137</v>
      </c>
      <c r="BN95" t="s">
        <v>137</v>
      </c>
      <c r="BO95" t="s">
        <v>284</v>
      </c>
      <c r="BP95" t="s">
        <v>137</v>
      </c>
      <c r="BQ95" t="s">
        <v>136</v>
      </c>
      <c r="BR95" t="s">
        <v>136</v>
      </c>
      <c r="BS95" t="s">
        <v>137</v>
      </c>
      <c r="BT95" t="s">
        <v>136</v>
      </c>
      <c r="BU95" t="s">
        <v>137</v>
      </c>
      <c r="BW95" t="s">
        <v>136</v>
      </c>
      <c r="BX95" t="s">
        <v>137</v>
      </c>
      <c r="BY95" t="s">
        <v>136</v>
      </c>
      <c r="BZ95" t="s">
        <v>136</v>
      </c>
      <c r="CB95">
        <v>4</v>
      </c>
      <c r="CC95">
        <v>5</v>
      </c>
      <c r="CD95">
        <v>1</v>
      </c>
      <c r="CH95">
        <v>1</v>
      </c>
      <c r="CI95">
        <v>3</v>
      </c>
      <c r="CJ95">
        <v>1</v>
      </c>
      <c r="CK95">
        <v>4</v>
      </c>
      <c r="CL95" t="s">
        <v>136</v>
      </c>
      <c r="CN95" t="s">
        <v>137</v>
      </c>
      <c r="CP95" t="s">
        <v>136</v>
      </c>
      <c r="CR95" t="s">
        <v>137</v>
      </c>
      <c r="CT95" t="s">
        <v>137</v>
      </c>
      <c r="CV95" t="s">
        <v>137</v>
      </c>
      <c r="CX95" t="s">
        <v>137</v>
      </c>
      <c r="CZ95" t="s">
        <v>137</v>
      </c>
      <c r="DB95" t="s">
        <v>136</v>
      </c>
      <c r="DC95" t="s">
        <v>137</v>
      </c>
      <c r="DD95" t="s">
        <v>137</v>
      </c>
      <c r="DE95" t="s">
        <v>137</v>
      </c>
      <c r="DF95" t="s">
        <v>137</v>
      </c>
      <c r="DG95" t="s">
        <v>137</v>
      </c>
      <c r="DH95" t="s">
        <v>137</v>
      </c>
      <c r="DJ95" t="s">
        <v>137</v>
      </c>
      <c r="DK95" t="s">
        <v>137</v>
      </c>
      <c r="DL95" t="s">
        <v>137</v>
      </c>
      <c r="DM95" t="s">
        <v>136</v>
      </c>
      <c r="DN95" t="s">
        <v>137</v>
      </c>
      <c r="DO95" t="s">
        <v>137</v>
      </c>
      <c r="DQ95" t="s">
        <v>136</v>
      </c>
      <c r="DR95" t="s">
        <v>137</v>
      </c>
      <c r="DS95" t="s">
        <v>137</v>
      </c>
      <c r="DT95" t="s">
        <v>137</v>
      </c>
      <c r="DU95" t="s">
        <v>137</v>
      </c>
      <c r="DV95" t="s">
        <v>137</v>
      </c>
      <c r="DW95" t="s">
        <v>137</v>
      </c>
      <c r="DX95" t="s">
        <v>137</v>
      </c>
      <c r="DY95" t="s">
        <v>137</v>
      </c>
      <c r="DZ95" t="s">
        <v>137</v>
      </c>
      <c r="EA95" t="s">
        <v>137</v>
      </c>
      <c r="EC95" t="s">
        <v>136</v>
      </c>
      <c r="ED95" t="s">
        <v>136</v>
      </c>
      <c r="EE95" t="s">
        <v>136</v>
      </c>
      <c r="EF95" t="s">
        <v>137</v>
      </c>
      <c r="EG95" t="s">
        <v>137</v>
      </c>
      <c r="EH95" t="s">
        <v>137</v>
      </c>
      <c r="EI95" t="s">
        <v>137</v>
      </c>
      <c r="EJ95" t="s">
        <v>137</v>
      </c>
      <c r="EK95" t="s">
        <v>137</v>
      </c>
      <c r="EM95">
        <v>3</v>
      </c>
      <c r="EN95">
        <v>3</v>
      </c>
      <c r="EO95">
        <v>5</v>
      </c>
      <c r="EP95" t="s">
        <v>136</v>
      </c>
      <c r="EQ95" t="s">
        <v>137</v>
      </c>
      <c r="ER95" t="s">
        <v>137</v>
      </c>
      <c r="ES95" t="s">
        <v>137</v>
      </c>
      <c r="ET95" t="s">
        <v>137</v>
      </c>
      <c r="EU95" t="s">
        <v>137</v>
      </c>
      <c r="EV95" t="s">
        <v>137</v>
      </c>
      <c r="EW95">
        <v>3</v>
      </c>
      <c r="EX95">
        <v>2</v>
      </c>
      <c r="EY95">
        <v>1</v>
      </c>
      <c r="EZ95" t="s">
        <v>172</v>
      </c>
    </row>
    <row r="102" spans="3:3">
      <c r="C102" s="4"/>
    </row>
    <row r="103" spans="3:3">
      <c r="C103" s="4"/>
    </row>
    <row r="104" spans="3:3">
      <c r="C104" s="4"/>
    </row>
    <row r="105" spans="3:3">
      <c r="C105" s="4"/>
    </row>
    <row r="106" spans="3:3">
      <c r="C106" s="4"/>
    </row>
    <row r="107" spans="3:3">
      <c r="C107" s="4"/>
    </row>
    <row r="108" spans="3:3">
      <c r="C108" s="4"/>
    </row>
    <row r="109" spans="3:3">
      <c r="C109" s="4"/>
    </row>
    <row r="110" spans="3:3">
      <c r="C110" s="4"/>
    </row>
    <row r="111" spans="3:3">
      <c r="C111" s="4"/>
    </row>
    <row r="112" spans="3:3">
      <c r="C112" s="4"/>
    </row>
    <row r="113" spans="3:3">
      <c r="C113" s="4"/>
    </row>
    <row r="114" spans="3:3">
      <c r="C114" s="4"/>
    </row>
    <row r="115" spans="3:3">
      <c r="C115" s="4"/>
    </row>
    <row r="116" spans="3:3">
      <c r="C116" s="4"/>
    </row>
  </sheetData>
  <pageMargins left="0.7" right="0.7" top="0.78740157500000008" bottom="0.78740157500000008" header="0.3" footer="0.3"/>
  <pageSetup paperSize="9" firstPageNumber="4294967295" orientation="portrait"/>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1"/>
  <dimension ref="A2:BX218"/>
  <sheetViews>
    <sheetView zoomScale="56" workbookViewId="0">
      <selection activeCell="E68" sqref="E68"/>
    </sheetView>
  </sheetViews>
  <sheetFormatPr baseColWidth="10" defaultRowHeight="14.5"/>
  <cols>
    <col min="1" max="1" width="46.81640625" customWidth="1"/>
    <col min="2" max="2" width="19.1796875" customWidth="1"/>
    <col min="3" max="3" width="22.81640625" customWidth="1"/>
    <col min="4" max="4" width="16.08984375" customWidth="1"/>
    <col min="5" max="5" width="25" customWidth="1"/>
    <col min="6" max="6" width="14" customWidth="1"/>
    <col min="7" max="7" width="15.90625" customWidth="1"/>
    <col min="8" max="8" width="13.1796875" customWidth="1"/>
    <col min="9" max="9" width="17.453125" customWidth="1"/>
    <col min="10" max="10" width="16.36328125" customWidth="1"/>
    <col min="13" max="13" width="17.54296875" customWidth="1"/>
  </cols>
  <sheetData>
    <row r="2" spans="1:10">
      <c r="A2" t="s">
        <v>285</v>
      </c>
      <c r="B2" t="s">
        <v>286</v>
      </c>
      <c r="C2" t="s">
        <v>287</v>
      </c>
      <c r="D2" t="s">
        <v>288</v>
      </c>
      <c r="E2" t="s">
        <v>289</v>
      </c>
      <c r="F2" t="s">
        <v>290</v>
      </c>
      <c r="G2" s="5" t="s">
        <v>291</v>
      </c>
      <c r="H2" t="s">
        <v>292</v>
      </c>
      <c r="I2" t="s">
        <v>293</v>
      </c>
      <c r="J2" t="s">
        <v>294</v>
      </c>
    </row>
    <row r="3" spans="1:10">
      <c r="A3" t="s">
        <v>139</v>
      </c>
      <c r="B3">
        <f>COUNTIF('0 - Rohdaten'!L$2:L$95,"Dienstangebot")</f>
        <v>16</v>
      </c>
      <c r="C3">
        <f>COUNTIF('0 - Rohdaten'!M$2:M$95,"Dienstangebot")</f>
        <v>31</v>
      </c>
      <c r="D3">
        <f>COUNTIF('0 - Rohdaten'!N$2:N$95,"Dienstangebot")</f>
        <v>14</v>
      </c>
      <c r="E3">
        <f>COUNTIF('0 - Rohdaten'!O$2:O$95,"Dienstangebot")</f>
        <v>11</v>
      </c>
      <c r="F3">
        <f>COUNTIF('0 - Rohdaten'!P$2:P$95,"Dienstangebot")</f>
        <v>16</v>
      </c>
      <c r="G3">
        <f>COUNTIF('0 - Rohdaten'!Q$2:Q$95,"Dienstangebot")</f>
        <v>14</v>
      </c>
      <c r="H3">
        <f>COUNTIF('0 - Rohdaten'!R$2:R$95,"Dienstangebot")</f>
        <v>35</v>
      </c>
      <c r="I3">
        <f>COUNTIF('0 - Rohdaten'!S$2:S$95,"Dienstangebot")</f>
        <v>42</v>
      </c>
      <c r="J3">
        <f>COUNTIF('0 - Rohdaten'!T$2:T$95,"Dienstangebot")</f>
        <v>9</v>
      </c>
    </row>
    <row r="4" spans="1:10">
      <c r="A4" t="s">
        <v>138</v>
      </c>
      <c r="B4">
        <f>COUNTIF('0 - Rohdaten'!L$2:L$95,"Beratung oder Schulung")</f>
        <v>66</v>
      </c>
      <c r="C4">
        <f>COUNTIF('0 - Rohdaten'!M$2:M$95,"Beratung oder Schulung")</f>
        <v>42</v>
      </c>
      <c r="D4">
        <f>COUNTIF('0 - Rohdaten'!N$2:N$95,"Beratung oder Schulung")</f>
        <v>48</v>
      </c>
      <c r="E4">
        <f>COUNTIF('0 - Rohdaten'!O$2:O$95,"Beratung oder Schulung")</f>
        <v>16</v>
      </c>
      <c r="F4">
        <f>COUNTIF('0 - Rohdaten'!P$2:P$95,"Beratung oder Schulung")</f>
        <v>21</v>
      </c>
      <c r="G4">
        <f>COUNTIF('0 - Rohdaten'!Q$2:Q$95,"Beratung oder Schulung")</f>
        <v>42</v>
      </c>
      <c r="H4">
        <f>COUNTIF('0 - Rohdaten'!R$2:R$95,"Beratung oder Schulung")</f>
        <v>26</v>
      </c>
      <c r="I4">
        <f>COUNTIF('0 - Rohdaten'!S$2:S$95,"Beratung oder Schulung")</f>
        <v>24</v>
      </c>
      <c r="J4">
        <f>COUNTIF('0 - Rohdaten'!T$2:T$95,"Beratung oder Schulung")</f>
        <v>32</v>
      </c>
    </row>
    <row r="5" spans="1:10">
      <c r="A5" t="s">
        <v>141</v>
      </c>
      <c r="B5">
        <f>COUNTIF('0 - Rohdaten'!L$2:L$95,"In Planung")</f>
        <v>6</v>
      </c>
      <c r="C5">
        <f>COUNTIF('0 - Rohdaten'!M$2:M$95,"In Planung")</f>
        <v>11</v>
      </c>
      <c r="D5">
        <f>COUNTIF('0 - Rohdaten'!N$2:N$95,"In Planung")</f>
        <v>14</v>
      </c>
      <c r="E5">
        <f>COUNTIF('0 - Rohdaten'!O$2:O$95,"In Planung")</f>
        <v>13</v>
      </c>
      <c r="F5">
        <f>COUNTIF('0 - Rohdaten'!P$2:P$95,"In Planung")</f>
        <v>9</v>
      </c>
      <c r="G5">
        <f>COUNTIF('0 - Rohdaten'!Q$2:Q$95,"In Planung")</f>
        <v>9</v>
      </c>
      <c r="H5">
        <f>COUNTIF('0 - Rohdaten'!R$2:R$95,"In Planung")</f>
        <v>18</v>
      </c>
      <c r="I5">
        <f>COUNTIF('0 - Rohdaten'!S$2:S$95,"In Planung")</f>
        <v>11</v>
      </c>
      <c r="J5">
        <f>COUNTIF('0 - Rohdaten'!T$2:T$95,"In Planung")</f>
        <v>9</v>
      </c>
    </row>
    <row r="6" spans="1:10">
      <c r="A6" t="s">
        <v>140</v>
      </c>
      <c r="B6">
        <f>COUNTIF('0 - Rohdaten'!L$2:L$95,"Noch nicht geplant")</f>
        <v>3</v>
      </c>
      <c r="C6">
        <f>COUNTIF('0 - Rohdaten'!M$2:M$95,"Noch nicht geplant")</f>
        <v>1</v>
      </c>
      <c r="D6">
        <f>COUNTIF('0 - Rohdaten'!N$2:N$95,"Noch nicht geplant")</f>
        <v>6</v>
      </c>
      <c r="E6">
        <f>COUNTIF('0 - Rohdaten'!O$2:O$95,"Noch nicht geplant")</f>
        <v>19</v>
      </c>
      <c r="F6">
        <f>COUNTIF('0 - Rohdaten'!P$2:P$95,"Noch nicht geplant")</f>
        <v>17</v>
      </c>
      <c r="G6">
        <f>COUNTIF('0 - Rohdaten'!Q$2:Q$95,"Noch nicht geplant")</f>
        <v>7</v>
      </c>
      <c r="H6">
        <f>COUNTIF('0 - Rohdaten'!R$2:R$95,"Noch nicht geplant")</f>
        <v>1</v>
      </c>
      <c r="I6">
        <f>COUNTIF('0 - Rohdaten'!S$2:S$95,"Noch nicht geplant")</f>
        <v>0</v>
      </c>
      <c r="J6">
        <f>COUNTIF('0 - Rohdaten'!T$2:T$95,"Noch nicht geplant")</f>
        <v>16</v>
      </c>
    </row>
    <row r="7" spans="1:10">
      <c r="A7" t="s">
        <v>148</v>
      </c>
      <c r="B7">
        <f>COUNTIF('0 - Rohdaten'!L$2:L$95,"Kein Angebot")</f>
        <v>3</v>
      </c>
      <c r="C7">
        <f>COUNTIF('0 - Rohdaten'!M$2:M$95,"Kein Angebot")</f>
        <v>5</v>
      </c>
      <c r="D7">
        <f>COUNTIF('0 - Rohdaten'!N$2:N$95,"Kein Angebot")</f>
        <v>8</v>
      </c>
      <c r="E7">
        <f>COUNTIF('0 - Rohdaten'!O$2:O$95,"Kein Angebot")</f>
        <v>24</v>
      </c>
      <c r="F7">
        <f>COUNTIF('0 - Rohdaten'!P$2:P$95,"Kein Angebot")</f>
        <v>24</v>
      </c>
      <c r="G7">
        <f>COUNTIF('0 - Rohdaten'!Q$2:Q$95,"Kein Angebot")</f>
        <v>16</v>
      </c>
      <c r="H7">
        <f>COUNTIF('0 - Rohdaten'!R$2:R$95,"Kein Angebot")</f>
        <v>7</v>
      </c>
      <c r="I7">
        <f>COUNTIF('0 - Rohdaten'!S$2:S$95,"Kein Angebot")</f>
        <v>11</v>
      </c>
      <c r="J7">
        <f>COUNTIF('0 - Rohdaten'!T$2:T$95,"Kein Angebot")</f>
        <v>18</v>
      </c>
    </row>
    <row r="8" spans="1:10">
      <c r="A8" t="s">
        <v>295</v>
      </c>
      <c r="B8">
        <f>COUNTIF('0 - Rohdaten'!L$2:L$95,"")</f>
        <v>0</v>
      </c>
      <c r="C8">
        <f>COUNTIF('0 - Rohdaten'!M$2:M$95,"")</f>
        <v>4</v>
      </c>
      <c r="D8">
        <f>COUNTIF('0 - Rohdaten'!N$2:N$95,"")</f>
        <v>4</v>
      </c>
      <c r="E8">
        <f>COUNTIF('0 - Rohdaten'!O$2:O$95,"")</f>
        <v>11</v>
      </c>
      <c r="F8">
        <f>COUNTIF('0 - Rohdaten'!P$2:P$95,"")</f>
        <v>7</v>
      </c>
      <c r="G8">
        <f>COUNTIF('0 - Rohdaten'!Q$2:Q$95,"")</f>
        <v>6</v>
      </c>
      <c r="H8">
        <f>COUNTIF('0 - Rohdaten'!R$2:R$95,"")</f>
        <v>7</v>
      </c>
      <c r="I8">
        <f>COUNTIF('0 - Rohdaten'!S$2:S$95,"")</f>
        <v>6</v>
      </c>
      <c r="J8">
        <f>COUNTIF('0 - Rohdaten'!T$2:T$95,"")</f>
        <v>10</v>
      </c>
    </row>
    <row r="9" spans="1:10">
      <c r="A9" s="6" t="s">
        <v>296</v>
      </c>
      <c r="B9" s="6">
        <f t="shared" ref="B9:I9" si="0">SUM(B3:B8)</f>
        <v>94</v>
      </c>
      <c r="C9" s="6">
        <f t="shared" si="0"/>
        <v>94</v>
      </c>
      <c r="D9" s="6">
        <f t="shared" si="0"/>
        <v>94</v>
      </c>
      <c r="E9" s="6">
        <f t="shared" si="0"/>
        <v>94</v>
      </c>
      <c r="F9" s="6">
        <f t="shared" si="0"/>
        <v>94</v>
      </c>
      <c r="G9" s="6">
        <f t="shared" si="0"/>
        <v>94</v>
      </c>
      <c r="H9" s="6">
        <f t="shared" si="0"/>
        <v>94</v>
      </c>
      <c r="I9" s="6">
        <f t="shared" si="0"/>
        <v>94</v>
      </c>
      <c r="J9" s="6">
        <f>SUM(J3:J8)</f>
        <v>94</v>
      </c>
    </row>
    <row r="10" spans="1:10" s="2" customFormat="1">
      <c r="A10" s="2" t="s">
        <v>139</v>
      </c>
      <c r="B10" s="7">
        <f t="shared" ref="B10:B15" si="1">B3/SUM($B$3:$B$8)</f>
        <v>0.1702127659574468</v>
      </c>
      <c r="C10" s="7">
        <f t="shared" ref="C10:C15" si="2">C3/SUM($C$3:$C$8)</f>
        <v>0.32978723404255317</v>
      </c>
      <c r="D10" s="7">
        <f t="shared" ref="D10:D15" si="3">D3/SUM($D$3:$D$8)</f>
        <v>0.14893617021276595</v>
      </c>
      <c r="E10" s="7">
        <f t="shared" ref="E10:E15" si="4">E3/SUM($E$3:$E$8)</f>
        <v>0.11702127659574468</v>
      </c>
      <c r="F10" s="7">
        <f t="shared" ref="F10:F15" si="5">F3/SUM($F$3:$F$8)</f>
        <v>0.1702127659574468</v>
      </c>
      <c r="G10" s="7">
        <f t="shared" ref="G10:G15" si="6">G3/SUM($G$3:$G$8)</f>
        <v>0.14893617021276595</v>
      </c>
      <c r="H10" s="7">
        <f t="shared" ref="H10:H15" si="7">H3/SUM($H$3:$H$8)</f>
        <v>0.37234042553191488</v>
      </c>
      <c r="I10" s="7">
        <f t="shared" ref="I10:I15" si="8">I3/SUM($I$3:$I$8)</f>
        <v>0.44680851063829785</v>
      </c>
      <c r="J10" s="7">
        <f t="shared" ref="J10:J15" si="9">J3/SUM($J$3:$J$8)</f>
        <v>9.5744680851063829E-2</v>
      </c>
    </row>
    <row r="11" spans="1:10" s="2" customFormat="1">
      <c r="A11" s="2" t="s">
        <v>138</v>
      </c>
      <c r="B11" s="7">
        <f t="shared" si="1"/>
        <v>0.7021276595744681</v>
      </c>
      <c r="C11" s="7">
        <f t="shared" si="2"/>
        <v>0.44680851063829785</v>
      </c>
      <c r="D11" s="7">
        <f t="shared" si="3"/>
        <v>0.51063829787234039</v>
      </c>
      <c r="E11" s="7">
        <f t="shared" si="4"/>
        <v>0.1702127659574468</v>
      </c>
      <c r="F11" s="7">
        <f t="shared" si="5"/>
        <v>0.22340425531914893</v>
      </c>
      <c r="G11" s="7">
        <f t="shared" si="6"/>
        <v>0.44680851063829785</v>
      </c>
      <c r="H11" s="7">
        <f t="shared" si="7"/>
        <v>0.27659574468085107</v>
      </c>
      <c r="I11" s="7">
        <f t="shared" si="8"/>
        <v>0.25531914893617019</v>
      </c>
      <c r="J11" s="7">
        <f t="shared" si="9"/>
        <v>0.34042553191489361</v>
      </c>
    </row>
    <row r="12" spans="1:10" s="2" customFormat="1">
      <c r="A12" s="2" t="s">
        <v>141</v>
      </c>
      <c r="B12" s="7">
        <f t="shared" si="1"/>
        <v>6.3829787234042548E-2</v>
      </c>
      <c r="C12" s="7">
        <f t="shared" si="2"/>
        <v>0.11702127659574468</v>
      </c>
      <c r="D12" s="7">
        <f t="shared" si="3"/>
        <v>0.14893617021276595</v>
      </c>
      <c r="E12" s="7">
        <f t="shared" si="4"/>
        <v>0.13829787234042554</v>
      </c>
      <c r="F12" s="7">
        <f t="shared" si="5"/>
        <v>9.5744680851063829E-2</v>
      </c>
      <c r="G12" s="7">
        <f t="shared" si="6"/>
        <v>9.5744680851063829E-2</v>
      </c>
      <c r="H12" s="7">
        <f t="shared" si="7"/>
        <v>0.19148936170212766</v>
      </c>
      <c r="I12" s="7">
        <f t="shared" si="8"/>
        <v>0.11702127659574468</v>
      </c>
      <c r="J12" s="7">
        <f t="shared" si="9"/>
        <v>9.5744680851063829E-2</v>
      </c>
    </row>
    <row r="13" spans="1:10" s="2" customFormat="1">
      <c r="A13" s="2" t="s">
        <v>140</v>
      </c>
      <c r="B13" s="7">
        <f t="shared" si="1"/>
        <v>3.1914893617021274E-2</v>
      </c>
      <c r="C13" s="7">
        <f t="shared" si="2"/>
        <v>1.0638297872340425E-2</v>
      </c>
      <c r="D13" s="7">
        <f t="shared" si="3"/>
        <v>6.3829787234042548E-2</v>
      </c>
      <c r="E13" s="7">
        <f t="shared" si="4"/>
        <v>0.20212765957446807</v>
      </c>
      <c r="F13" s="7">
        <f t="shared" si="5"/>
        <v>0.18085106382978725</v>
      </c>
      <c r="G13" s="7">
        <f t="shared" si="6"/>
        <v>7.4468085106382975E-2</v>
      </c>
      <c r="H13" s="7">
        <f t="shared" si="7"/>
        <v>1.0638297872340425E-2</v>
      </c>
      <c r="I13" s="7">
        <f t="shared" si="8"/>
        <v>0</v>
      </c>
      <c r="J13" s="7">
        <f t="shared" si="9"/>
        <v>0.1702127659574468</v>
      </c>
    </row>
    <row r="14" spans="1:10" s="2" customFormat="1">
      <c r="A14" s="2" t="s">
        <v>148</v>
      </c>
      <c r="B14" s="7">
        <f t="shared" si="1"/>
        <v>3.1914893617021274E-2</v>
      </c>
      <c r="C14" s="7">
        <f t="shared" si="2"/>
        <v>5.3191489361702128E-2</v>
      </c>
      <c r="D14" s="7">
        <f t="shared" si="3"/>
        <v>8.5106382978723402E-2</v>
      </c>
      <c r="E14" s="7">
        <f t="shared" si="4"/>
        <v>0.25531914893617019</v>
      </c>
      <c r="F14" s="7">
        <f t="shared" si="5"/>
        <v>0.25531914893617019</v>
      </c>
      <c r="G14" s="7">
        <f t="shared" si="6"/>
        <v>0.1702127659574468</v>
      </c>
      <c r="H14" s="7">
        <f t="shared" si="7"/>
        <v>7.4468085106382975E-2</v>
      </c>
      <c r="I14" s="7">
        <f t="shared" si="8"/>
        <v>0.11702127659574468</v>
      </c>
      <c r="J14" s="7">
        <f t="shared" si="9"/>
        <v>0.19148936170212766</v>
      </c>
    </row>
    <row r="15" spans="1:10">
      <c r="A15" t="s">
        <v>295</v>
      </c>
      <c r="B15" s="7">
        <f t="shared" si="1"/>
        <v>0</v>
      </c>
      <c r="C15" s="7">
        <f t="shared" si="2"/>
        <v>4.2553191489361701E-2</v>
      </c>
      <c r="D15" s="7">
        <f t="shared" si="3"/>
        <v>4.2553191489361701E-2</v>
      </c>
      <c r="E15" s="7">
        <f t="shared" si="4"/>
        <v>0.11702127659574468</v>
      </c>
      <c r="F15" s="7">
        <f t="shared" si="5"/>
        <v>7.4468085106382975E-2</v>
      </c>
      <c r="G15" s="7">
        <f t="shared" si="6"/>
        <v>6.3829787234042548E-2</v>
      </c>
      <c r="H15" s="7">
        <f t="shared" si="7"/>
        <v>7.4468085106382975E-2</v>
      </c>
      <c r="I15" s="7">
        <f t="shared" si="8"/>
        <v>6.3829787234042548E-2</v>
      </c>
      <c r="J15" s="7">
        <f t="shared" si="9"/>
        <v>0.10638297872340426</v>
      </c>
    </row>
    <row r="17" spans="6:11">
      <c r="F17" s="10"/>
      <c r="G17" s="10"/>
      <c r="H17" s="10"/>
      <c r="I17" s="10"/>
      <c r="J17" s="10"/>
      <c r="K17" s="10"/>
    </row>
    <row r="18" spans="6:11">
      <c r="F18" s="10"/>
      <c r="G18" s="10"/>
      <c r="H18" s="10"/>
      <c r="I18" s="10"/>
      <c r="J18" s="10"/>
      <c r="K18" s="10"/>
    </row>
    <row r="19" spans="6:11">
      <c r="F19" s="10"/>
      <c r="G19" s="10"/>
      <c r="H19" s="10"/>
      <c r="I19" s="10"/>
      <c r="J19" s="10"/>
      <c r="K19" s="10"/>
    </row>
    <row r="20" spans="6:11">
      <c r="F20" s="10"/>
      <c r="G20" s="10"/>
      <c r="H20" s="10"/>
      <c r="I20" s="10"/>
      <c r="J20" s="10"/>
      <c r="K20" s="10"/>
    </row>
    <row r="21" spans="6:11">
      <c r="F21" s="10"/>
      <c r="G21" s="10"/>
      <c r="H21" s="10"/>
      <c r="I21" s="10"/>
      <c r="J21" s="10"/>
      <c r="K21" s="10"/>
    </row>
    <row r="22" spans="6:11">
      <c r="F22" s="10"/>
      <c r="G22" s="10"/>
      <c r="H22" s="10"/>
      <c r="I22" s="10"/>
      <c r="J22" s="10"/>
      <c r="K22" s="10"/>
    </row>
    <row r="23" spans="6:11">
      <c r="F23" s="10"/>
      <c r="G23" s="10"/>
      <c r="H23" s="10"/>
      <c r="I23" s="10"/>
      <c r="J23" s="10"/>
      <c r="K23" s="10"/>
    </row>
    <row r="24" spans="6:11">
      <c r="F24" s="10"/>
      <c r="G24" s="10"/>
      <c r="H24" s="10"/>
      <c r="I24" s="10"/>
      <c r="J24" s="10"/>
      <c r="K24" s="10"/>
    </row>
    <row r="25" spans="6:11">
      <c r="F25" s="10"/>
      <c r="G25" s="10"/>
      <c r="H25" s="10"/>
      <c r="I25" s="10"/>
      <c r="J25" s="10"/>
      <c r="K25" s="10"/>
    </row>
    <row r="26" spans="6:11">
      <c r="F26" s="10"/>
      <c r="G26" s="10"/>
      <c r="H26" s="10"/>
      <c r="I26" s="10"/>
      <c r="J26" s="10"/>
      <c r="K26" s="10"/>
    </row>
    <row r="27" spans="6:11">
      <c r="F27" s="10"/>
      <c r="G27" s="10"/>
      <c r="H27" s="10"/>
      <c r="I27" s="10"/>
      <c r="J27" s="10"/>
      <c r="K27" s="10"/>
    </row>
    <row r="28" spans="6:11">
      <c r="F28" s="10"/>
      <c r="G28" s="10"/>
      <c r="H28" s="10"/>
      <c r="I28" s="10"/>
      <c r="J28" s="10"/>
      <c r="K28" s="10"/>
    </row>
    <row r="29" spans="6:11">
      <c r="F29" s="10"/>
      <c r="G29" s="10"/>
      <c r="H29" s="10"/>
      <c r="I29" s="10"/>
      <c r="J29" s="10"/>
      <c r="K29" s="10"/>
    </row>
    <row r="30" spans="6:11">
      <c r="F30" s="10"/>
      <c r="G30" s="10"/>
      <c r="H30" s="10"/>
      <c r="I30" s="10"/>
      <c r="J30" s="10"/>
      <c r="K30" s="10"/>
    </row>
    <row r="31" spans="6:11">
      <c r="F31" s="10"/>
      <c r="G31" s="10"/>
      <c r="H31" s="10"/>
      <c r="I31" s="10"/>
      <c r="J31" s="10"/>
      <c r="K31" s="10"/>
    </row>
    <row r="32" spans="6:11">
      <c r="F32" s="10"/>
      <c r="G32" s="10"/>
      <c r="H32" s="10"/>
      <c r="I32" s="10"/>
      <c r="J32" s="10"/>
      <c r="K32" s="10"/>
    </row>
    <row r="33" spans="1:11">
      <c r="F33" s="10"/>
      <c r="G33" s="10"/>
      <c r="H33" s="10"/>
      <c r="I33" s="10"/>
      <c r="J33" s="10"/>
      <c r="K33" s="10"/>
    </row>
    <row r="34" spans="1:11">
      <c r="F34" s="10"/>
      <c r="G34" s="10"/>
      <c r="H34" s="10"/>
      <c r="I34" s="10"/>
      <c r="J34" s="10"/>
      <c r="K34" s="10"/>
    </row>
    <row r="36" spans="1:11" s="8" customFormat="1"/>
    <row r="38" spans="1:11">
      <c r="A38" t="s">
        <v>297</v>
      </c>
      <c r="B38" t="s">
        <v>298</v>
      </c>
      <c r="C38" t="s">
        <v>299</v>
      </c>
    </row>
    <row r="39" spans="1:11">
      <c r="A39" t="s">
        <v>136</v>
      </c>
      <c r="B39">
        <f>COUNTIF('0 - Rohdaten'!U$2:U$95,"Ja")</f>
        <v>17</v>
      </c>
      <c r="C39" s="7">
        <f>B39/SUM(B39:B41)</f>
        <v>0.18085106382978725</v>
      </c>
    </row>
    <row r="40" spans="1:11">
      <c r="A40" t="s">
        <v>137</v>
      </c>
      <c r="B40">
        <f>COUNTIF('0 - Rohdaten'!U$2:U$95,"Nein")</f>
        <v>62</v>
      </c>
      <c r="C40" s="7">
        <f>B40/SUM(B39:B41)</f>
        <v>0.65957446808510634</v>
      </c>
    </row>
    <row r="41" spans="1:11">
      <c r="A41" t="s">
        <v>300</v>
      </c>
      <c r="B41">
        <f>94-SUM(B39:B40)</f>
        <v>15</v>
      </c>
      <c r="C41" s="7">
        <f>tbl_DQ02[[#This Row],[Absolute Häufigkeit]]/SUM(B39:B41)</f>
        <v>0.15957446808510639</v>
      </c>
    </row>
    <row r="42" spans="1:11">
      <c r="A42" s="6" t="s">
        <v>296</v>
      </c>
      <c r="B42" s="6">
        <f>SUM(B39:B41)</f>
        <v>94</v>
      </c>
      <c r="C42" s="9">
        <f>SUM(C39:C41)</f>
        <v>1</v>
      </c>
    </row>
    <row r="44" spans="1:11" ht="14.5" customHeight="1">
      <c r="E44" s="10"/>
      <c r="F44" s="10"/>
      <c r="G44" s="10"/>
      <c r="H44" s="10"/>
    </row>
    <row r="45" spans="1:11">
      <c r="D45" s="10"/>
      <c r="E45" s="10"/>
      <c r="F45" s="10"/>
      <c r="G45" s="10"/>
      <c r="H45" s="10"/>
    </row>
    <row r="46" spans="1:11">
      <c r="D46" s="10"/>
      <c r="E46" s="10"/>
      <c r="F46" s="10"/>
      <c r="G46" s="10"/>
      <c r="H46" s="10"/>
    </row>
    <row r="47" spans="1:11">
      <c r="D47" s="10"/>
      <c r="E47" s="10"/>
      <c r="F47" s="10"/>
      <c r="G47" s="10"/>
      <c r="H47" s="10"/>
    </row>
    <row r="48" spans="1:11">
      <c r="D48" s="10"/>
      <c r="E48" s="10"/>
      <c r="F48" s="10"/>
      <c r="G48" s="10"/>
      <c r="H48" s="10"/>
    </row>
    <row r="49" spans="1:13">
      <c r="D49" s="10"/>
      <c r="E49" s="10"/>
      <c r="F49" s="10"/>
      <c r="G49" s="10"/>
      <c r="H49" s="10"/>
    </row>
    <row r="50" spans="1:13">
      <c r="D50" s="10"/>
      <c r="E50" s="10"/>
      <c r="F50" s="10"/>
      <c r="G50" s="10"/>
      <c r="H50" s="10"/>
    </row>
    <row r="51" spans="1:13">
      <c r="D51" s="10"/>
      <c r="E51" s="10"/>
      <c r="F51" s="10"/>
      <c r="G51" s="10"/>
      <c r="H51" s="10"/>
    </row>
    <row r="52" spans="1:13">
      <c r="D52" s="10"/>
      <c r="E52" s="10"/>
      <c r="F52" s="10"/>
      <c r="G52" s="10"/>
      <c r="H52" s="10"/>
    </row>
    <row r="53" spans="1:13">
      <c r="D53" s="10"/>
      <c r="E53" s="10"/>
      <c r="F53" s="10"/>
      <c r="G53" s="10"/>
      <c r="H53" s="10"/>
    </row>
    <row r="54" spans="1:13" ht="16.5" customHeight="1">
      <c r="D54" s="10"/>
      <c r="E54" s="10"/>
      <c r="F54" s="10"/>
      <c r="G54" s="10"/>
      <c r="H54" s="10"/>
      <c r="I54" s="10"/>
    </row>
    <row r="55" spans="1:13">
      <c r="D55" s="10"/>
      <c r="E55" s="10"/>
      <c r="F55" s="10"/>
      <c r="G55" s="10"/>
      <c r="H55" s="10"/>
      <c r="I55" s="10"/>
    </row>
    <row r="56" spans="1:13">
      <c r="D56" s="10"/>
      <c r="E56" s="10"/>
      <c r="F56" s="10"/>
      <c r="G56" s="10"/>
      <c r="H56" s="10"/>
      <c r="I56" s="10"/>
    </row>
    <row r="57" spans="1:13">
      <c r="D57" s="10"/>
      <c r="E57" s="10"/>
      <c r="F57" s="10"/>
      <c r="G57" s="10"/>
      <c r="H57" s="10"/>
      <c r="I57" s="10"/>
    </row>
    <row r="58" spans="1:13">
      <c r="E58" s="10"/>
      <c r="F58" s="10"/>
      <c r="G58" s="10"/>
      <c r="H58" s="10"/>
      <c r="I58" s="10"/>
    </row>
    <row r="59" spans="1:13" s="8" customFormat="1" ht="15" thickBot="1">
      <c r="E59" s="75"/>
      <c r="F59" s="10"/>
      <c r="G59" s="10"/>
      <c r="H59" s="10"/>
      <c r="I59" s="10"/>
    </row>
    <row r="60" spans="1:13">
      <c r="E60" s="10"/>
      <c r="F60" s="76"/>
      <c r="G60" s="76"/>
      <c r="H60" s="76"/>
      <c r="I60" s="76"/>
    </row>
    <row r="61" spans="1:13">
      <c r="A61" t="s">
        <v>301</v>
      </c>
      <c r="B61" t="s">
        <v>298</v>
      </c>
      <c r="C61" s="2" t="s">
        <v>299</v>
      </c>
      <c r="E61" s="149" t="s">
        <v>794</v>
      </c>
      <c r="F61" s="149"/>
      <c r="G61" s="149"/>
      <c r="H61" s="149"/>
      <c r="I61" s="149"/>
      <c r="J61" s="149"/>
      <c r="K61" s="150"/>
      <c r="L61" s="150"/>
      <c r="M61" s="150"/>
    </row>
    <row r="62" spans="1:13" ht="16" customHeight="1">
      <c r="A62" t="s">
        <v>302</v>
      </c>
      <c r="B62">
        <f>COUNTIF('0 - Rohdaten'!AB$2:AB$95,"Ja")</f>
        <v>2</v>
      </c>
      <c r="C62" s="7">
        <f t="shared" ref="C62:C67" si="10">B62/SUM(B$62:B$67)</f>
        <v>6.4516129032258063E-2</v>
      </c>
      <c r="E62" s="151" t="s">
        <v>788</v>
      </c>
      <c r="F62" s="151"/>
      <c r="G62" s="151"/>
      <c r="H62" s="151"/>
      <c r="I62" s="151"/>
      <c r="J62" s="151"/>
      <c r="K62" s="151"/>
      <c r="L62" s="151"/>
      <c r="M62" s="151"/>
    </row>
    <row r="63" spans="1:13" ht="16.5" customHeight="1">
      <c r="A63" t="s">
        <v>303</v>
      </c>
      <c r="B63">
        <f>COUNTIF('0 - Rohdaten'!AF$2:AF$95,"Ja")</f>
        <v>3</v>
      </c>
      <c r="C63" s="7">
        <f t="shared" si="10"/>
        <v>9.6774193548387094E-2</v>
      </c>
      <c r="E63" s="129" t="s">
        <v>815</v>
      </c>
      <c r="F63" s="129"/>
      <c r="G63" s="129"/>
      <c r="H63" s="129"/>
      <c r="I63" s="129"/>
      <c r="J63" s="129"/>
      <c r="K63" s="129"/>
      <c r="L63" s="129"/>
      <c r="M63" s="129"/>
    </row>
    <row r="64" spans="1:13" ht="18.5" customHeight="1">
      <c r="A64" t="s">
        <v>304</v>
      </c>
      <c r="B64">
        <f>COUNTIF('0 - Rohdaten'!AD$2:AD$95,"Ja")</f>
        <v>3</v>
      </c>
      <c r="C64" s="7">
        <f t="shared" si="10"/>
        <v>9.6774193548387094E-2</v>
      </c>
      <c r="E64" s="151" t="s">
        <v>789</v>
      </c>
      <c r="F64" s="151"/>
      <c r="G64" s="151"/>
      <c r="H64" s="151"/>
      <c r="I64" s="151"/>
      <c r="J64" s="151"/>
      <c r="K64" s="151"/>
      <c r="L64" s="151"/>
      <c r="M64" s="151"/>
    </row>
    <row r="65" spans="1:15" ht="17.5" customHeight="1">
      <c r="A65" t="s">
        <v>305</v>
      </c>
      <c r="B65">
        <f>COUNTIF('0 - Rohdaten'!Z$2:Z$95,"Ja")</f>
        <v>6</v>
      </c>
      <c r="C65" s="7">
        <f t="shared" si="10"/>
        <v>0.19354838709677419</v>
      </c>
      <c r="E65" s="129" t="s">
        <v>816</v>
      </c>
      <c r="F65" s="129"/>
      <c r="G65" s="129"/>
      <c r="H65" s="129"/>
      <c r="I65" s="129"/>
      <c r="J65" s="129"/>
      <c r="K65" s="129"/>
      <c r="L65" s="129"/>
      <c r="M65" s="129"/>
    </row>
    <row r="66" spans="1:15" ht="31.5" customHeight="1">
      <c r="A66" t="s">
        <v>306</v>
      </c>
      <c r="B66">
        <f>COUNTIF('0 - Rohdaten'!V$2:V$95,"Ja")</f>
        <v>8</v>
      </c>
      <c r="C66" s="7">
        <f t="shared" si="10"/>
        <v>0.25806451612903225</v>
      </c>
      <c r="E66" s="151" t="s">
        <v>817</v>
      </c>
      <c r="F66" s="151"/>
      <c r="G66" s="151"/>
      <c r="H66" s="151"/>
      <c r="I66" s="151"/>
      <c r="J66" s="151"/>
      <c r="K66" s="151"/>
      <c r="L66" s="151"/>
      <c r="M66" s="151"/>
      <c r="N66" s="10"/>
      <c r="O66" s="10"/>
    </row>
    <row r="67" spans="1:15" ht="33" customHeight="1">
      <c r="A67" t="s">
        <v>307</v>
      </c>
      <c r="B67">
        <f>COUNTIF('0 - Rohdaten'!X$2:X$95,"Ja")</f>
        <v>9</v>
      </c>
      <c r="C67" s="7">
        <f t="shared" si="10"/>
        <v>0.29032258064516131</v>
      </c>
      <c r="E67" s="129" t="s">
        <v>818</v>
      </c>
      <c r="F67" s="129"/>
      <c r="G67" s="129"/>
      <c r="H67" s="129"/>
      <c r="I67" s="129"/>
      <c r="J67" s="129"/>
      <c r="K67" s="129"/>
      <c r="L67" s="129"/>
      <c r="M67" s="129"/>
    </row>
    <row r="68" spans="1:15">
      <c r="A68" s="6" t="s">
        <v>296</v>
      </c>
      <c r="B68" s="6">
        <f>SUM(B62:B67)</f>
        <v>31</v>
      </c>
      <c r="C68" s="9">
        <f>SUM(C62:C67)</f>
        <v>1</v>
      </c>
    </row>
    <row r="89" spans="1:17" s="50" customFormat="1" ht="15" thickBot="1"/>
    <row r="90" spans="1:17" s="79" customFormat="1">
      <c r="A90" s="78"/>
    </row>
    <row r="91" spans="1:17" s="50" customFormat="1">
      <c r="A91" s="138" t="s">
        <v>786</v>
      </c>
      <c r="B91" s="139"/>
    </row>
    <row r="92" spans="1:17" s="50" customFormat="1" ht="17" customHeight="1">
      <c r="A92" s="141" t="s">
        <v>787</v>
      </c>
      <c r="B92" s="141"/>
      <c r="C92" s="148"/>
      <c r="D92" s="148"/>
      <c r="E92" s="77"/>
      <c r="F92" s="77"/>
      <c r="G92" s="77"/>
      <c r="H92" s="77"/>
      <c r="I92" s="77"/>
    </row>
    <row r="93" spans="1:17" s="50" customFormat="1" ht="14.5" customHeight="1">
      <c r="A93" s="146" t="s">
        <v>178</v>
      </c>
      <c r="B93" s="147"/>
      <c r="C93" s="114"/>
      <c r="D93" s="114"/>
      <c r="E93" s="114"/>
      <c r="F93" s="114"/>
      <c r="H93" s="77"/>
      <c r="I93" s="77"/>
      <c r="J93" s="77"/>
      <c r="L93" s="114"/>
      <c r="M93" s="114"/>
      <c r="N93" s="114"/>
      <c r="O93" s="114"/>
      <c r="P93" s="114"/>
      <c r="Q93" s="114"/>
    </row>
    <row r="94" spans="1:17" s="50" customFormat="1" ht="14.5" customHeight="1">
      <c r="A94" s="77" t="s">
        <v>198</v>
      </c>
      <c r="B94" s="114"/>
      <c r="C94" s="114"/>
      <c r="D94" s="114"/>
      <c r="E94" s="114"/>
      <c r="F94" s="114"/>
      <c r="H94" s="77"/>
      <c r="I94" s="77"/>
      <c r="J94" s="77"/>
      <c r="L94" s="114"/>
      <c r="M94" s="114"/>
      <c r="N94" s="114"/>
      <c r="O94" s="114"/>
      <c r="P94" s="114"/>
      <c r="Q94" s="114"/>
    </row>
    <row r="95" spans="1:17" s="50" customFormat="1">
      <c r="A95" s="146" t="s">
        <v>203</v>
      </c>
      <c r="B95" s="147"/>
      <c r="C95" s="114"/>
      <c r="D95" s="114"/>
      <c r="E95" s="114"/>
      <c r="F95" s="114"/>
      <c r="H95" s="77"/>
      <c r="I95" s="77"/>
      <c r="J95" s="77"/>
      <c r="L95" s="114"/>
      <c r="M95" s="114"/>
      <c r="N95" s="114"/>
      <c r="O95" s="114"/>
      <c r="P95" s="114"/>
      <c r="Q95" s="114"/>
    </row>
    <row r="96" spans="1:17" s="50" customFormat="1">
      <c r="A96" s="77" t="s">
        <v>215</v>
      </c>
      <c r="B96" s="114"/>
      <c r="C96" s="114"/>
      <c r="D96" s="114"/>
      <c r="E96" s="114"/>
      <c r="F96" s="114"/>
      <c r="H96" s="77"/>
      <c r="I96" s="77"/>
      <c r="J96" s="77"/>
      <c r="L96" s="114"/>
      <c r="M96" s="114"/>
      <c r="N96" s="114"/>
      <c r="O96" s="114"/>
      <c r="P96" s="114"/>
      <c r="Q96" s="114"/>
    </row>
    <row r="97" spans="1:17" s="50" customFormat="1">
      <c r="A97" s="146" t="s">
        <v>215</v>
      </c>
      <c r="B97" s="147"/>
      <c r="C97" s="114"/>
      <c r="D97" s="114"/>
      <c r="E97" s="114"/>
      <c r="F97" s="114"/>
      <c r="H97" s="77"/>
      <c r="I97" s="77"/>
      <c r="J97" s="77"/>
      <c r="L97" s="114"/>
      <c r="M97" s="114"/>
      <c r="N97" s="114"/>
      <c r="O97" s="114"/>
      <c r="P97" s="114"/>
      <c r="Q97" s="114"/>
    </row>
    <row r="98" spans="1:17" s="50" customFormat="1">
      <c r="A98" s="77" t="s">
        <v>839</v>
      </c>
      <c r="B98" s="114"/>
      <c r="C98" s="114"/>
      <c r="D98" s="114"/>
      <c r="E98" s="114"/>
      <c r="F98" s="114"/>
      <c r="H98" s="77"/>
      <c r="I98" s="77"/>
      <c r="J98" s="77"/>
      <c r="L98" s="114"/>
      <c r="M98" s="114"/>
      <c r="N98" s="114"/>
      <c r="O98" s="114"/>
      <c r="P98" s="114"/>
      <c r="Q98" s="114"/>
    </row>
    <row r="99" spans="1:17" s="50" customFormat="1">
      <c r="A99" s="146" t="s">
        <v>238</v>
      </c>
      <c r="B99" s="147"/>
      <c r="C99" s="114"/>
      <c r="D99" s="114"/>
      <c r="E99" s="114"/>
      <c r="F99" s="114"/>
      <c r="H99" s="77"/>
      <c r="I99" s="77"/>
      <c r="J99" s="77"/>
      <c r="L99" s="114"/>
      <c r="M99" s="114"/>
      <c r="N99" s="114"/>
      <c r="O99" s="114"/>
      <c r="P99" s="114"/>
      <c r="Q99" s="114"/>
    </row>
    <row r="100" spans="1:17" s="50" customFormat="1">
      <c r="A100" s="77" t="s">
        <v>840</v>
      </c>
      <c r="B100" s="114"/>
      <c r="C100" s="114"/>
      <c r="D100" s="114"/>
      <c r="E100" s="114"/>
      <c r="F100" s="114"/>
      <c r="H100" s="77"/>
      <c r="I100" s="77"/>
      <c r="J100" s="77"/>
      <c r="L100" s="114"/>
      <c r="M100" s="114"/>
      <c r="N100" s="114"/>
      <c r="O100" s="114"/>
      <c r="P100" s="114"/>
      <c r="Q100" s="114"/>
    </row>
    <row r="101" spans="1:17" s="50" customFormat="1">
      <c r="A101" s="146" t="s">
        <v>251</v>
      </c>
      <c r="B101" s="147"/>
      <c r="C101" s="114"/>
      <c r="D101" s="114"/>
      <c r="E101" s="114"/>
      <c r="F101" s="114"/>
      <c r="H101" s="77"/>
      <c r="I101" s="77"/>
      <c r="J101" s="77"/>
      <c r="L101" s="114"/>
      <c r="M101" s="114"/>
      <c r="N101" s="114"/>
      <c r="O101" s="114"/>
      <c r="P101" s="114"/>
      <c r="Q101" s="114"/>
    </row>
    <row r="102" spans="1:17" s="50" customFormat="1">
      <c r="A102" s="77" t="s">
        <v>256</v>
      </c>
      <c r="B102" s="114"/>
      <c r="C102" s="114"/>
      <c r="D102" s="114"/>
      <c r="E102" s="114"/>
      <c r="F102" s="114"/>
      <c r="H102" s="77"/>
      <c r="I102" s="77"/>
      <c r="J102" s="77"/>
      <c r="L102" s="114"/>
      <c r="M102" s="114"/>
      <c r="N102" s="114"/>
      <c r="O102" s="114"/>
      <c r="P102" s="114"/>
      <c r="Q102" s="114"/>
    </row>
    <row r="103" spans="1:17" s="50" customFormat="1">
      <c r="A103" s="146" t="s">
        <v>841</v>
      </c>
      <c r="B103" s="147"/>
      <c r="C103" s="114"/>
      <c r="D103" s="114"/>
      <c r="E103" s="114"/>
      <c r="F103" s="114"/>
      <c r="H103" s="77"/>
      <c r="I103" s="77"/>
      <c r="J103" s="77"/>
      <c r="L103" s="114"/>
      <c r="M103" s="114"/>
      <c r="N103" s="114"/>
      <c r="O103" s="114"/>
      <c r="P103" s="114"/>
      <c r="Q103" s="114"/>
    </row>
    <row r="104" spans="1:17" s="8" customFormat="1" ht="15" thickBot="1">
      <c r="A104" s="8" t="s">
        <v>842</v>
      </c>
      <c r="B104" s="145"/>
      <c r="C104" s="145"/>
      <c r="D104" s="145"/>
      <c r="E104" s="145"/>
      <c r="F104" s="145"/>
      <c r="L104" s="145"/>
      <c r="M104" s="145"/>
      <c r="N104" s="145"/>
      <c r="O104" s="145"/>
      <c r="P104" s="145"/>
      <c r="Q104" s="145"/>
    </row>
    <row r="106" spans="1:17">
      <c r="A106" t="s">
        <v>308</v>
      </c>
      <c r="B106" t="s">
        <v>298</v>
      </c>
      <c r="C106" t="s">
        <v>299</v>
      </c>
      <c r="D106" s="2"/>
      <c r="E106" s="143" t="s">
        <v>791</v>
      </c>
      <c r="F106" s="143"/>
      <c r="G106" s="143"/>
      <c r="H106" s="143"/>
    </row>
    <row r="107" spans="1:17">
      <c r="A107" t="s">
        <v>309</v>
      </c>
      <c r="B107">
        <f>COUNTA('0 - Rohdaten'!AP:AP)</f>
        <v>8</v>
      </c>
      <c r="C107" s="7">
        <f t="shared" ref="C107:C114" si="11">B107/94</f>
        <v>8.5106382978723402E-2</v>
      </c>
      <c r="E107" s="144" t="s">
        <v>158</v>
      </c>
      <c r="F107" s="144"/>
      <c r="G107" s="144"/>
      <c r="H107" s="144"/>
      <c r="I107" s="14"/>
      <c r="J107" s="14"/>
      <c r="K107" s="14"/>
      <c r="L107" s="14"/>
      <c r="M107" s="14"/>
    </row>
    <row r="108" spans="1:17">
      <c r="A108" t="s">
        <v>310</v>
      </c>
      <c r="B108">
        <f>COUNTIF('0 - Rohdaten'!AM$2:AM$95,"Ja")</f>
        <v>25</v>
      </c>
      <c r="C108" s="7">
        <f t="shared" si="11"/>
        <v>0.26595744680851063</v>
      </c>
      <c r="E108" s="14" t="s">
        <v>211</v>
      </c>
      <c r="F108" s="14"/>
      <c r="G108" s="14"/>
      <c r="H108" s="14"/>
      <c r="I108" s="14"/>
      <c r="J108" s="14"/>
      <c r="K108" s="14"/>
      <c r="L108" s="14"/>
      <c r="M108" s="14"/>
    </row>
    <row r="109" spans="1:17">
      <c r="A109" t="s">
        <v>311</v>
      </c>
      <c r="B109">
        <f>COUNTIF('0 - Rohdaten'!AO$2:AO$95,"Ja")</f>
        <v>30</v>
      </c>
      <c r="C109" s="7">
        <f t="shared" si="11"/>
        <v>0.31914893617021278</v>
      </c>
      <c r="E109" s="144" t="s">
        <v>219</v>
      </c>
      <c r="F109" s="144"/>
      <c r="G109" s="144"/>
      <c r="H109" s="144"/>
      <c r="I109" s="14"/>
      <c r="J109" s="14"/>
      <c r="K109" s="14"/>
      <c r="L109" s="14"/>
      <c r="M109" s="14"/>
    </row>
    <row r="110" spans="1:17">
      <c r="A110" t="s">
        <v>312</v>
      </c>
      <c r="B110">
        <f>COUNTIF('0 - Rohdaten'!AI$2:AI$95,"Ja")</f>
        <v>32</v>
      </c>
      <c r="C110" s="7">
        <f t="shared" si="11"/>
        <v>0.34042553191489361</v>
      </c>
      <c r="E110" s="14" t="s">
        <v>252</v>
      </c>
      <c r="F110" s="14"/>
      <c r="G110" s="14"/>
      <c r="H110" s="14"/>
      <c r="I110" s="14"/>
      <c r="J110" s="14"/>
      <c r="K110" s="14"/>
      <c r="L110" s="14"/>
      <c r="M110" s="14"/>
    </row>
    <row r="111" spans="1:17">
      <c r="A111" t="s">
        <v>313</v>
      </c>
      <c r="B111">
        <f>COUNTIF('0 - Rohdaten'!AJ$2:AJ$95,"Ja")</f>
        <v>39</v>
      </c>
      <c r="C111" s="7">
        <f t="shared" si="11"/>
        <v>0.41489361702127658</v>
      </c>
      <c r="E111" s="144" t="s">
        <v>819</v>
      </c>
      <c r="F111" s="144"/>
      <c r="G111" s="144"/>
      <c r="H111" s="144"/>
      <c r="I111" s="14"/>
      <c r="J111" s="14"/>
      <c r="K111" s="14"/>
      <c r="L111" s="14"/>
      <c r="M111" s="14"/>
    </row>
    <row r="112" spans="1:17">
      <c r="A112" t="s">
        <v>314</v>
      </c>
      <c r="B112">
        <f>COUNTIF('0 - Rohdaten'!AL$2:AL$95,"Ja")</f>
        <v>57</v>
      </c>
      <c r="C112" s="7">
        <f t="shared" si="11"/>
        <v>0.6063829787234043</v>
      </c>
      <c r="E112" s="14" t="s">
        <v>278</v>
      </c>
      <c r="F112" s="14"/>
      <c r="G112" s="14"/>
      <c r="H112" s="14"/>
      <c r="I112" s="14"/>
      <c r="J112" s="14"/>
      <c r="K112" s="14"/>
      <c r="L112" s="14"/>
      <c r="M112" s="14"/>
    </row>
    <row r="113" spans="1:13">
      <c r="A113" t="s">
        <v>315</v>
      </c>
      <c r="B113">
        <f>COUNTIF('0 - Rohdaten'!AN$2:AN$95,"Ja")</f>
        <v>68</v>
      </c>
      <c r="C113" s="7">
        <f t="shared" si="11"/>
        <v>0.72340425531914898</v>
      </c>
      <c r="E113" s="144" t="s">
        <v>283</v>
      </c>
      <c r="F113" s="144"/>
      <c r="G113" s="144"/>
      <c r="H113" s="144"/>
      <c r="I113" s="14"/>
      <c r="J113" s="14"/>
      <c r="K113" s="14"/>
      <c r="L113" s="14"/>
      <c r="M113" s="14"/>
    </row>
    <row r="114" spans="1:13">
      <c r="A114" t="s">
        <v>316</v>
      </c>
      <c r="B114">
        <f>COUNTIF('0 - Rohdaten'!AK$2:AK$95,"Ja")</f>
        <v>79</v>
      </c>
      <c r="C114" s="7">
        <f t="shared" si="11"/>
        <v>0.84042553191489366</v>
      </c>
      <c r="E114" s="14"/>
      <c r="F114" s="14"/>
      <c r="G114" s="14"/>
      <c r="H114" s="14"/>
      <c r="I114" s="14"/>
      <c r="J114" s="14"/>
      <c r="K114" s="14"/>
      <c r="L114" s="14"/>
      <c r="M114" s="14"/>
    </row>
    <row r="115" spans="1:13">
      <c r="A115" s="6" t="s">
        <v>296</v>
      </c>
      <c r="B115" s="6">
        <f>SUM(B107:B114)</f>
        <v>338</v>
      </c>
      <c r="C115" s="7"/>
      <c r="E115" s="14"/>
      <c r="F115" s="14"/>
      <c r="G115" s="14"/>
      <c r="H115" s="14"/>
      <c r="I115" s="14"/>
      <c r="J115" s="14"/>
      <c r="K115" s="14"/>
      <c r="L115" s="14"/>
      <c r="M115" s="14"/>
    </row>
    <row r="116" spans="1:13">
      <c r="A116" t="s">
        <v>317</v>
      </c>
      <c r="B116" s="6">
        <v>94</v>
      </c>
      <c r="C116" s="7"/>
      <c r="F116" s="10"/>
      <c r="G116" s="10"/>
      <c r="H116" s="10"/>
      <c r="I116" s="10"/>
      <c r="J116" s="10"/>
    </row>
    <row r="117" spans="1:13">
      <c r="F117" s="10"/>
      <c r="G117" s="10"/>
      <c r="H117" s="10"/>
      <c r="I117" s="10"/>
      <c r="J117" s="10"/>
    </row>
    <row r="118" spans="1:13">
      <c r="F118" s="10"/>
      <c r="G118" s="10"/>
      <c r="H118" s="10"/>
      <c r="I118" s="10"/>
      <c r="J118" s="10"/>
    </row>
    <row r="133" spans="1:10" s="8" customFormat="1"/>
    <row r="134" spans="1:10">
      <c r="A134" s="6" t="s">
        <v>318</v>
      </c>
    </row>
    <row r="135" spans="1:10">
      <c r="A135" s="6"/>
    </row>
    <row r="136" spans="1:10">
      <c r="A136" t="s">
        <v>319</v>
      </c>
      <c r="B136" t="s">
        <v>320</v>
      </c>
      <c r="C136" t="s">
        <v>321</v>
      </c>
      <c r="D136" t="s">
        <v>322</v>
      </c>
      <c r="E136" t="s">
        <v>323</v>
      </c>
      <c r="F136" t="s">
        <v>324</v>
      </c>
      <c r="G136" t="s">
        <v>325</v>
      </c>
      <c r="H136" t="s">
        <v>326</v>
      </c>
      <c r="I136" t="s">
        <v>327</v>
      </c>
      <c r="J136" t="s">
        <v>328</v>
      </c>
    </row>
    <row r="137" spans="1:10">
      <c r="A137" t="s">
        <v>329</v>
      </c>
      <c r="B137">
        <f>COUNTIF('0 - Rohdaten'!AQ:AQ,1)</f>
        <v>35</v>
      </c>
      <c r="C137">
        <f>COUNTIF('0 - Rohdaten'!AR:AR,1)</f>
        <v>22</v>
      </c>
      <c r="D137">
        <f>COUNTIF('0 - Rohdaten'!AS:AS,1)</f>
        <v>8</v>
      </c>
      <c r="E137">
        <f>COUNTIF('0 - Rohdaten'!AT:AT,1)</f>
        <v>2</v>
      </c>
      <c r="F137">
        <f>COUNTIF('0 - Rohdaten'!AU:AU,1)</f>
        <v>2</v>
      </c>
      <c r="G137">
        <f>COUNTIF('0 - Rohdaten'!AV:AV,1)</f>
        <v>1</v>
      </c>
      <c r="H137">
        <f>COUNTIF('0 - Rohdaten'!AW:AW,1)</f>
        <v>1</v>
      </c>
      <c r="I137">
        <f>COUNTIF('0 - Rohdaten'!AX:AX,1)</f>
        <v>0</v>
      </c>
      <c r="J137">
        <f>94-SUM(Tabelle18[[#This Row],[R1]:[R8]])</f>
        <v>23</v>
      </c>
    </row>
    <row r="138" spans="1:10">
      <c r="A138" t="s">
        <v>330</v>
      </c>
      <c r="B138">
        <f>COUNTIF('0 - Rohdaten'!AQ:AQ,2)</f>
        <v>14</v>
      </c>
      <c r="C138">
        <f>COUNTIF('0 - Rohdaten'!AR:AR,2)</f>
        <v>18</v>
      </c>
      <c r="D138">
        <f>COUNTIF('0 - Rohdaten'!AS:AS,2)</f>
        <v>17</v>
      </c>
      <c r="E138">
        <f>COUNTIF('0 - Rohdaten'!AT:AT,2)</f>
        <v>6</v>
      </c>
      <c r="F138">
        <f>COUNTIF('0 - Rohdaten'!AU:AU,2)</f>
        <v>5</v>
      </c>
      <c r="G138">
        <f>COUNTIF('0 - Rohdaten'!AV:AV,2)</f>
        <v>0</v>
      </c>
      <c r="H138">
        <f>COUNTIF('0 - Rohdaten'!AW:AW,2)</f>
        <v>0</v>
      </c>
      <c r="I138">
        <f>COUNTIF('0 - Rohdaten'!AX:AX,2)</f>
        <v>0</v>
      </c>
      <c r="J138">
        <f>94-SUM(Tabelle18[[#This Row],[R1]:[R8]])</f>
        <v>34</v>
      </c>
    </row>
    <row r="139" spans="1:10">
      <c r="A139" t="s">
        <v>331</v>
      </c>
      <c r="B139">
        <f>COUNTIF('0 - Rohdaten'!AQ:AQ,3)</f>
        <v>11</v>
      </c>
      <c r="C139">
        <f>COUNTIF('0 - Rohdaten'!AR:AR,3)</f>
        <v>15</v>
      </c>
      <c r="D139">
        <f>COUNTIF('0 - Rohdaten'!AS:AS,3)</f>
        <v>15</v>
      </c>
      <c r="E139">
        <f>COUNTIF('0 - Rohdaten'!AT:AT,3)</f>
        <v>8</v>
      </c>
      <c r="F139">
        <f>COUNTIF('0 - Rohdaten'!AU:AU,3)</f>
        <v>3</v>
      </c>
      <c r="G139">
        <f>COUNTIF('0 - Rohdaten'!AV:AV,3)</f>
        <v>4</v>
      </c>
      <c r="H139">
        <f>COUNTIF('0 - Rohdaten'!AW:AW,3)</f>
        <v>1</v>
      </c>
      <c r="I139">
        <f>COUNTIF('0 - Rohdaten'!AX:AX,3)</f>
        <v>0</v>
      </c>
      <c r="J139">
        <f>94-SUM(Tabelle18[[#This Row],[R1]:[R8]])</f>
        <v>37</v>
      </c>
    </row>
    <row r="140" spans="1:10">
      <c r="A140" t="s">
        <v>332</v>
      </c>
      <c r="B140">
        <f>COUNTIF('0 - Rohdaten'!AQ:AQ,4)</f>
        <v>2</v>
      </c>
      <c r="C140">
        <f>COUNTIF('0 - Rohdaten'!AR:AR,4)</f>
        <v>4</v>
      </c>
      <c r="D140">
        <f>COUNTIF('0 - Rohdaten'!AS:AS,4)</f>
        <v>11</v>
      </c>
      <c r="E140">
        <f>COUNTIF('0 - Rohdaten'!AT:AT,4)</f>
        <v>7</v>
      </c>
      <c r="F140">
        <f>COUNTIF('0 - Rohdaten'!AU:AU,4)</f>
        <v>8</v>
      </c>
      <c r="G140">
        <f>COUNTIF('0 - Rohdaten'!AV:AV,4)</f>
        <v>2</v>
      </c>
      <c r="H140">
        <f>COUNTIF('0 - Rohdaten'!AW:AW,4)</f>
        <v>5</v>
      </c>
      <c r="I140">
        <f>COUNTIF('0 - Rohdaten'!AX:AX,4)</f>
        <v>0</v>
      </c>
      <c r="J140">
        <f>94-SUM(Tabelle18[[#This Row],[R1]:[R8]])</f>
        <v>55</v>
      </c>
    </row>
    <row r="141" spans="1:10">
      <c r="A141" t="s">
        <v>333</v>
      </c>
      <c r="B141">
        <f>COUNTIF('0 - Rohdaten'!AQ:AQ,5)</f>
        <v>7</v>
      </c>
      <c r="C141">
        <f>COUNTIF('0 - Rohdaten'!AR:AR,5)</f>
        <v>2</v>
      </c>
      <c r="D141">
        <f>COUNTIF('0 - Rohdaten'!AS:AS,5)</f>
        <v>12</v>
      </c>
      <c r="E141">
        <f>COUNTIF('0 - Rohdaten'!AT:AT,5)</f>
        <v>10</v>
      </c>
      <c r="F141">
        <f>COUNTIF('0 - Rohdaten'!AU:AU,5)</f>
        <v>6</v>
      </c>
      <c r="G141">
        <f>COUNTIF('0 - Rohdaten'!AV:AV,5)</f>
        <v>5</v>
      </c>
      <c r="H141">
        <f>COUNTIF('0 - Rohdaten'!AW:AW,5)</f>
        <v>4</v>
      </c>
      <c r="I141">
        <f>COUNTIF('0 - Rohdaten'!AX:AX,5)</f>
        <v>1</v>
      </c>
      <c r="J141">
        <f>94-SUM(Tabelle18[[#This Row],[R1]:[R8]])</f>
        <v>47</v>
      </c>
    </row>
    <row r="142" spans="1:10" ht="29">
      <c r="A142" s="3" t="s">
        <v>334</v>
      </c>
      <c r="B142">
        <f>COUNTIF('0 - Rohdaten'!AQ:AQ,6)</f>
        <v>9</v>
      </c>
      <c r="C142">
        <f>COUNTIF('0 - Rohdaten'!AR:AR,6)</f>
        <v>2</v>
      </c>
      <c r="D142">
        <f>COUNTIF('0 - Rohdaten'!AS:AS,6)</f>
        <v>0</v>
      </c>
      <c r="E142">
        <f>COUNTIF('0 - Rohdaten'!AT:AT,6)</f>
        <v>5</v>
      </c>
      <c r="F142">
        <f>COUNTIF('0 - Rohdaten'!AU:AU,6)</f>
        <v>4</v>
      </c>
      <c r="G142">
        <f>COUNTIF('0 - Rohdaten'!AV:AV,6)</f>
        <v>4</v>
      </c>
      <c r="H142">
        <f>COUNTIF('0 - Rohdaten'!AW:AW,6)</f>
        <v>5</v>
      </c>
      <c r="I142">
        <f>COUNTIF('0 - Rohdaten'!AX:AX,6)</f>
        <v>0</v>
      </c>
      <c r="J142">
        <f>94-SUM(Tabelle18[[#This Row],[R1]:[R8]])</f>
        <v>65</v>
      </c>
    </row>
    <row r="143" spans="1:10">
      <c r="A143" t="s">
        <v>335</v>
      </c>
      <c r="B143">
        <f>COUNTIF('0 - Rohdaten'!AQ:AQ,7)</f>
        <v>3</v>
      </c>
      <c r="C143">
        <f>COUNTIF('0 - Rohdaten'!AR:AR,7)</f>
        <v>11</v>
      </c>
      <c r="D143">
        <f>COUNTIF('0 - Rohdaten'!AS:AS,7)</f>
        <v>7</v>
      </c>
      <c r="E143">
        <f>COUNTIF('0 - Rohdaten'!AT:AT,7)</f>
        <v>16</v>
      </c>
      <c r="F143">
        <f>COUNTIF('0 - Rohdaten'!AU:AU,7)</f>
        <v>5</v>
      </c>
      <c r="G143">
        <f>COUNTIF('0 - Rohdaten'!AV:AV,7)</f>
        <v>5</v>
      </c>
      <c r="H143">
        <f>COUNTIF('0 - Rohdaten'!AW:AW,7)</f>
        <v>2</v>
      </c>
      <c r="I143">
        <f>COUNTIF('0 - Rohdaten'!AX:AX,7)</f>
        <v>0</v>
      </c>
      <c r="J143">
        <f>94-SUM(Tabelle18[[#This Row],[R1]:[R8]])</f>
        <v>45</v>
      </c>
    </row>
    <row r="144" spans="1:10">
      <c r="A144" t="s">
        <v>336</v>
      </c>
      <c r="B144">
        <f>COUNTIF('0 - Rohdaten'!AQ:AQ,8)</f>
        <v>2</v>
      </c>
      <c r="C144">
        <f>COUNTIF('0 - Rohdaten'!AR:AR,8)</f>
        <v>0</v>
      </c>
      <c r="D144">
        <f>COUNTIF('0 - Rohdaten'!AS:AS,8)</f>
        <v>0</v>
      </c>
      <c r="E144">
        <f>COUNTIF('0 - Rohdaten'!AT:AT,8)</f>
        <v>1</v>
      </c>
      <c r="F144">
        <f>COUNTIF('0 - Rohdaten'!AU:AU,8)</f>
        <v>2</v>
      </c>
      <c r="G144">
        <f>COUNTIF('0 - Rohdaten'!AV:AV,8)</f>
        <v>1</v>
      </c>
      <c r="H144">
        <f>COUNTIF('0 - Rohdaten'!AW:AW,8)</f>
        <v>0</v>
      </c>
      <c r="I144">
        <f>COUNTIF('0 - Rohdaten'!AX:AX,8)</f>
        <v>7</v>
      </c>
      <c r="J144">
        <f>94-SUM(Tabelle18[[#This Row],[R1]:[R8]])</f>
        <v>81</v>
      </c>
    </row>
    <row r="146" spans="1:11">
      <c r="A146" t="s">
        <v>337</v>
      </c>
      <c r="B146" s="12" t="s">
        <v>338</v>
      </c>
      <c r="C146" s="12" t="s">
        <v>339</v>
      </c>
      <c r="D146" s="12" t="s">
        <v>340</v>
      </c>
      <c r="E146" s="12" t="s">
        <v>341</v>
      </c>
      <c r="F146" s="12" t="s">
        <v>342</v>
      </c>
      <c r="G146" s="12" t="s">
        <v>343</v>
      </c>
      <c r="H146" t="s">
        <v>344</v>
      </c>
      <c r="I146" t="s">
        <v>345</v>
      </c>
      <c r="J146" t="s">
        <v>346</v>
      </c>
      <c r="K146" t="s">
        <v>347</v>
      </c>
    </row>
    <row r="147" spans="1:11">
      <c r="A147" t="s">
        <v>348</v>
      </c>
      <c r="B147" s="7">
        <f>B144/SUM($B144:$J144)</f>
        <v>2.1276595744680851E-2</v>
      </c>
      <c r="C147" s="7">
        <f t="shared" ref="C147:J147" si="12">C144/SUM($B144:$J144)</f>
        <v>0</v>
      </c>
      <c r="D147" s="7">
        <f t="shared" si="12"/>
        <v>0</v>
      </c>
      <c r="E147" s="7">
        <f t="shared" si="12"/>
        <v>1.0638297872340425E-2</v>
      </c>
      <c r="F147" s="7">
        <f t="shared" si="12"/>
        <v>2.1276595744680851E-2</v>
      </c>
      <c r="G147" s="7">
        <f t="shared" si="12"/>
        <v>1.0638297872340425E-2</v>
      </c>
      <c r="H147" s="7">
        <f t="shared" si="12"/>
        <v>0</v>
      </c>
      <c r="I147" s="7">
        <f t="shared" si="12"/>
        <v>7.4468085106382975E-2</v>
      </c>
      <c r="J147" s="7">
        <f t="shared" si="12"/>
        <v>0.86170212765957444</v>
      </c>
      <c r="K147" s="7">
        <f>SUM(Tabelle29[[#This Row],[Rang 1]:[nicht angegeben]])</f>
        <v>1</v>
      </c>
    </row>
    <row r="148" spans="1:11">
      <c r="A148" s="3" t="s">
        <v>349</v>
      </c>
      <c r="B148" s="7">
        <f>B142/SUM($B142:$J142)</f>
        <v>9.5744680851063829E-2</v>
      </c>
      <c r="C148" s="7">
        <f t="shared" ref="C148:J148" si="13">C142/SUM($B142:$J142)</f>
        <v>2.1276595744680851E-2</v>
      </c>
      <c r="D148" s="7">
        <f t="shared" si="13"/>
        <v>0</v>
      </c>
      <c r="E148" s="7">
        <f t="shared" si="13"/>
        <v>5.3191489361702128E-2</v>
      </c>
      <c r="F148" s="7">
        <f t="shared" si="13"/>
        <v>4.2553191489361701E-2</v>
      </c>
      <c r="G148" s="7">
        <f t="shared" si="13"/>
        <v>4.2553191489361701E-2</v>
      </c>
      <c r="H148" s="7">
        <f t="shared" si="13"/>
        <v>5.3191489361702128E-2</v>
      </c>
      <c r="I148" s="7">
        <f t="shared" si="13"/>
        <v>0</v>
      </c>
      <c r="J148" s="7">
        <f t="shared" si="13"/>
        <v>0.69148936170212771</v>
      </c>
      <c r="K148" s="7">
        <f>SUM(Tabelle29[[#This Row],[Rang 1]:[nicht angegeben]])</f>
        <v>1</v>
      </c>
    </row>
    <row r="149" spans="1:11">
      <c r="A149" t="s">
        <v>350</v>
      </c>
      <c r="B149" s="7">
        <f t="shared" ref="B149:B150" si="14">B140/SUM($B140:$J140)</f>
        <v>2.1276595744680851E-2</v>
      </c>
      <c r="C149" s="7">
        <f t="shared" ref="C149:J150" si="15">C140/SUM($B140:$J140)</f>
        <v>4.2553191489361701E-2</v>
      </c>
      <c r="D149" s="7">
        <f t="shared" si="15"/>
        <v>0.11702127659574468</v>
      </c>
      <c r="E149" s="7">
        <f t="shared" si="15"/>
        <v>7.4468085106382975E-2</v>
      </c>
      <c r="F149" s="7">
        <f t="shared" si="15"/>
        <v>8.5106382978723402E-2</v>
      </c>
      <c r="G149" s="7">
        <f t="shared" si="15"/>
        <v>2.1276595744680851E-2</v>
      </c>
      <c r="H149" s="7">
        <f t="shared" si="15"/>
        <v>5.3191489361702128E-2</v>
      </c>
      <c r="I149" s="7">
        <f t="shared" si="15"/>
        <v>0</v>
      </c>
      <c r="J149" s="7">
        <f t="shared" si="15"/>
        <v>0.58510638297872342</v>
      </c>
      <c r="K149" s="7">
        <f>SUM(Tabelle29[[#This Row],[Rang 1]:[nicht angegeben]])</f>
        <v>1</v>
      </c>
    </row>
    <row r="150" spans="1:11">
      <c r="A150" t="s">
        <v>351</v>
      </c>
      <c r="B150" s="7">
        <f t="shared" si="14"/>
        <v>7.4468085106382975E-2</v>
      </c>
      <c r="C150" s="7">
        <f t="shared" si="15"/>
        <v>2.1276595744680851E-2</v>
      </c>
      <c r="D150" s="7">
        <f t="shared" si="15"/>
        <v>0.1276595744680851</v>
      </c>
      <c r="E150" s="7">
        <f t="shared" si="15"/>
        <v>0.10638297872340426</v>
      </c>
      <c r="F150" s="7">
        <f t="shared" si="15"/>
        <v>6.3829787234042548E-2</v>
      </c>
      <c r="G150" s="7">
        <f t="shared" si="15"/>
        <v>5.3191489361702128E-2</v>
      </c>
      <c r="H150" s="7">
        <f t="shared" si="15"/>
        <v>4.2553191489361701E-2</v>
      </c>
      <c r="I150" s="7">
        <f t="shared" si="15"/>
        <v>1.0638297872340425E-2</v>
      </c>
      <c r="J150" s="7">
        <f t="shared" si="15"/>
        <v>0.5</v>
      </c>
      <c r="K150" s="7">
        <f>SUM(Tabelle29[[#This Row],[Rang 1]:[nicht angegeben]])</f>
        <v>1</v>
      </c>
    </row>
    <row r="151" spans="1:11">
      <c r="A151" t="s">
        <v>352</v>
      </c>
      <c r="B151" s="7">
        <f>B143/SUM($B143:$J143)</f>
        <v>3.1914893617021274E-2</v>
      </c>
      <c r="C151" s="7">
        <f t="shared" ref="C151:J151" si="16">C143/SUM($B143:$J143)</f>
        <v>0.11702127659574468</v>
      </c>
      <c r="D151" s="7">
        <f t="shared" si="16"/>
        <v>7.4468085106382975E-2</v>
      </c>
      <c r="E151" s="7">
        <f t="shared" si="16"/>
        <v>0.1702127659574468</v>
      </c>
      <c r="F151" s="7">
        <f t="shared" si="16"/>
        <v>5.3191489361702128E-2</v>
      </c>
      <c r="G151" s="7">
        <f t="shared" si="16"/>
        <v>5.3191489361702128E-2</v>
      </c>
      <c r="H151" s="7">
        <f t="shared" si="16"/>
        <v>2.1276595744680851E-2</v>
      </c>
      <c r="I151" s="7">
        <f t="shared" si="16"/>
        <v>0</v>
      </c>
      <c r="J151" s="7">
        <f t="shared" si="16"/>
        <v>0.47872340425531917</v>
      </c>
      <c r="K151" s="7">
        <f>SUM(Tabelle29[[#This Row],[Rang 1]:[nicht angegeben]])</f>
        <v>1</v>
      </c>
    </row>
    <row r="152" spans="1:11">
      <c r="A152" t="s">
        <v>353</v>
      </c>
      <c r="B152" s="7">
        <f>B139/SUM($B139:$J139)</f>
        <v>0.11702127659574468</v>
      </c>
      <c r="C152" s="7">
        <f t="shared" ref="C152:J152" si="17">C139/SUM($B139:$J139)</f>
        <v>0.15957446808510639</v>
      </c>
      <c r="D152" s="7">
        <f t="shared" si="17"/>
        <v>0.15957446808510639</v>
      </c>
      <c r="E152" s="7">
        <f t="shared" si="17"/>
        <v>8.5106382978723402E-2</v>
      </c>
      <c r="F152" s="7">
        <f t="shared" si="17"/>
        <v>3.1914893617021274E-2</v>
      </c>
      <c r="G152" s="7">
        <f t="shared" si="17"/>
        <v>4.2553191489361701E-2</v>
      </c>
      <c r="H152" s="7">
        <f t="shared" si="17"/>
        <v>1.0638297872340425E-2</v>
      </c>
      <c r="I152" s="7">
        <f t="shared" si="17"/>
        <v>0</v>
      </c>
      <c r="J152" s="7">
        <f t="shared" si="17"/>
        <v>0.39361702127659576</v>
      </c>
      <c r="K152" s="7">
        <f>SUM(Tabelle29[[#This Row],[Rang 1]:[nicht angegeben]])</f>
        <v>1</v>
      </c>
    </row>
    <row r="153" spans="1:11">
      <c r="A153" t="s">
        <v>354</v>
      </c>
      <c r="B153" s="7">
        <f>B138/SUM($B138:$J138)</f>
        <v>0.14893617021276595</v>
      </c>
      <c r="C153" s="7">
        <f t="shared" ref="C153:J153" si="18">C138/SUM($B138:$J138)</f>
        <v>0.19148936170212766</v>
      </c>
      <c r="D153" s="7">
        <f t="shared" si="18"/>
        <v>0.18085106382978725</v>
      </c>
      <c r="E153" s="7">
        <f t="shared" si="18"/>
        <v>6.3829787234042548E-2</v>
      </c>
      <c r="F153" s="7">
        <f t="shared" si="18"/>
        <v>5.3191489361702128E-2</v>
      </c>
      <c r="G153" s="7">
        <f t="shared" si="18"/>
        <v>0</v>
      </c>
      <c r="H153" s="7">
        <f t="shared" si="18"/>
        <v>0</v>
      </c>
      <c r="I153" s="7">
        <f t="shared" si="18"/>
        <v>0</v>
      </c>
      <c r="J153" s="7">
        <f t="shared" si="18"/>
        <v>0.36170212765957449</v>
      </c>
      <c r="K153" s="7">
        <f>SUM(Tabelle29[[#This Row],[Rang 1]:[nicht angegeben]])</f>
        <v>1</v>
      </c>
    </row>
    <row r="154" spans="1:11">
      <c r="A154" t="s">
        <v>355</v>
      </c>
      <c r="B154" s="7">
        <f>B137/SUM($B137:$J137)</f>
        <v>0.37234042553191488</v>
      </c>
      <c r="C154" s="7">
        <f t="shared" ref="C154:J154" si="19">C137/SUM($B137:$J137)</f>
        <v>0.23404255319148937</v>
      </c>
      <c r="D154" s="7">
        <f t="shared" si="19"/>
        <v>8.5106382978723402E-2</v>
      </c>
      <c r="E154" s="7">
        <f t="shared" si="19"/>
        <v>2.1276595744680851E-2</v>
      </c>
      <c r="F154" s="7">
        <f t="shared" si="19"/>
        <v>2.1276595744680851E-2</v>
      </c>
      <c r="G154" s="7">
        <f t="shared" si="19"/>
        <v>1.0638297872340425E-2</v>
      </c>
      <c r="H154" s="7">
        <f t="shared" si="19"/>
        <v>1.0638297872340425E-2</v>
      </c>
      <c r="I154" s="7">
        <f t="shared" si="19"/>
        <v>0</v>
      </c>
      <c r="J154" s="7">
        <f t="shared" si="19"/>
        <v>0.24468085106382978</v>
      </c>
      <c r="K154" s="7">
        <f>SUM(Tabelle29[[#This Row],[Rang 1]:[nicht angegeben]])</f>
        <v>1</v>
      </c>
    </row>
    <row r="156" spans="1:11" hidden="1">
      <c r="A156" t="s">
        <v>356</v>
      </c>
      <c r="B156" t="s">
        <v>338</v>
      </c>
      <c r="C156" t="s">
        <v>339</v>
      </c>
      <c r="D156" t="s">
        <v>340</v>
      </c>
      <c r="E156" t="s">
        <v>341</v>
      </c>
      <c r="F156" t="s">
        <v>342</v>
      </c>
      <c r="G156" t="s">
        <v>343</v>
      </c>
      <c r="H156" t="s">
        <v>344</v>
      </c>
      <c r="I156" t="s">
        <v>345</v>
      </c>
    </row>
    <row r="157" spans="1:11" hidden="1">
      <c r="A157" t="s">
        <v>348</v>
      </c>
      <c r="B157" s="7">
        <f>B154</f>
        <v>0.37234042553191488</v>
      </c>
      <c r="C157" s="7">
        <f>B157+C154</f>
        <v>0.6063829787234043</v>
      </c>
      <c r="D157" s="7">
        <f t="shared" ref="D157:I157" si="20">C157+D154</f>
        <v>0.69148936170212771</v>
      </c>
      <c r="E157" s="7">
        <f t="shared" si="20"/>
        <v>0.7127659574468086</v>
      </c>
      <c r="F157" s="7">
        <f t="shared" si="20"/>
        <v>0.73404255319148948</v>
      </c>
      <c r="G157" s="7">
        <f t="shared" si="20"/>
        <v>0.74468085106382986</v>
      </c>
      <c r="H157" s="7">
        <f t="shared" si="20"/>
        <v>0.75531914893617025</v>
      </c>
      <c r="I157" s="7">
        <f t="shared" si="20"/>
        <v>0.75531914893617025</v>
      </c>
    </row>
    <row r="158" spans="1:11" hidden="1">
      <c r="A158" s="3" t="s">
        <v>349</v>
      </c>
      <c r="B158" s="7">
        <f>B153</f>
        <v>0.14893617021276595</v>
      </c>
      <c r="C158" s="7">
        <f t="shared" ref="C158:I158" si="21">B158+C153</f>
        <v>0.34042553191489361</v>
      </c>
      <c r="D158" s="7">
        <f t="shared" si="21"/>
        <v>0.52127659574468088</v>
      </c>
      <c r="E158" s="7">
        <f t="shared" si="21"/>
        <v>0.58510638297872342</v>
      </c>
      <c r="F158" s="7">
        <f t="shared" si="21"/>
        <v>0.63829787234042556</v>
      </c>
      <c r="G158" s="7">
        <f t="shared" si="21"/>
        <v>0.63829787234042556</v>
      </c>
      <c r="H158" s="7">
        <f t="shared" si="21"/>
        <v>0.63829787234042556</v>
      </c>
      <c r="I158" s="7">
        <f t="shared" si="21"/>
        <v>0.63829787234042556</v>
      </c>
    </row>
    <row r="159" spans="1:11" hidden="1">
      <c r="A159" t="s">
        <v>350</v>
      </c>
      <c r="B159" s="7">
        <f>B152</f>
        <v>0.11702127659574468</v>
      </c>
      <c r="C159" s="7">
        <f t="shared" ref="C159:I159" si="22">B159+C152</f>
        <v>0.27659574468085107</v>
      </c>
      <c r="D159" s="7">
        <f t="shared" si="22"/>
        <v>0.43617021276595747</v>
      </c>
      <c r="E159" s="7">
        <f t="shared" si="22"/>
        <v>0.52127659574468088</v>
      </c>
      <c r="F159" s="7">
        <f t="shared" si="22"/>
        <v>0.55319148936170215</v>
      </c>
      <c r="G159" s="7">
        <f t="shared" si="22"/>
        <v>0.5957446808510638</v>
      </c>
      <c r="H159" s="7">
        <f t="shared" si="22"/>
        <v>0.60638297872340419</v>
      </c>
      <c r="I159" s="7">
        <f t="shared" si="22"/>
        <v>0.60638297872340419</v>
      </c>
    </row>
    <row r="160" spans="1:11" hidden="1">
      <c r="A160" t="s">
        <v>351</v>
      </c>
      <c r="B160" s="7">
        <f>B151</f>
        <v>3.1914893617021274E-2</v>
      </c>
      <c r="C160" s="7">
        <f t="shared" ref="C160:I160" si="23">B160+C151</f>
        <v>0.14893617021276595</v>
      </c>
      <c r="D160" s="7">
        <f t="shared" si="23"/>
        <v>0.22340425531914893</v>
      </c>
      <c r="E160" s="7">
        <f t="shared" si="23"/>
        <v>0.3936170212765957</v>
      </c>
      <c r="F160" s="7">
        <f t="shared" si="23"/>
        <v>0.44680851063829785</v>
      </c>
      <c r="G160" s="7">
        <f t="shared" si="23"/>
        <v>0.5</v>
      </c>
      <c r="H160" s="7">
        <f t="shared" si="23"/>
        <v>0.52127659574468088</v>
      </c>
      <c r="I160" s="7">
        <f t="shared" si="23"/>
        <v>0.52127659574468088</v>
      </c>
    </row>
    <row r="161" spans="1:9" hidden="1">
      <c r="A161" t="s">
        <v>352</v>
      </c>
      <c r="B161" s="7">
        <f>B150</f>
        <v>7.4468085106382975E-2</v>
      </c>
      <c r="C161" s="7">
        <f t="shared" ref="C161:I161" si="24">B161+C150</f>
        <v>9.5744680851063829E-2</v>
      </c>
      <c r="D161" s="7">
        <f t="shared" si="24"/>
        <v>0.22340425531914893</v>
      </c>
      <c r="E161" s="7">
        <f t="shared" si="24"/>
        <v>0.32978723404255317</v>
      </c>
      <c r="F161" s="7">
        <f t="shared" si="24"/>
        <v>0.3936170212765957</v>
      </c>
      <c r="G161" s="7">
        <f t="shared" si="24"/>
        <v>0.44680851063829785</v>
      </c>
      <c r="H161" s="7">
        <f t="shared" si="24"/>
        <v>0.48936170212765956</v>
      </c>
      <c r="I161" s="7">
        <f t="shared" si="24"/>
        <v>0.5</v>
      </c>
    </row>
    <row r="162" spans="1:9" hidden="1">
      <c r="A162" t="s">
        <v>353</v>
      </c>
      <c r="B162" s="7">
        <f>B149</f>
        <v>2.1276595744680851E-2</v>
      </c>
      <c r="C162" s="7">
        <f t="shared" ref="C162:I162" si="25">B162+C149</f>
        <v>6.3829787234042548E-2</v>
      </c>
      <c r="D162" s="7">
        <f t="shared" si="25"/>
        <v>0.18085106382978722</v>
      </c>
      <c r="E162" s="7">
        <f t="shared" si="25"/>
        <v>0.25531914893617019</v>
      </c>
      <c r="F162" s="7">
        <f t="shared" si="25"/>
        <v>0.34042553191489361</v>
      </c>
      <c r="G162" s="7">
        <f t="shared" si="25"/>
        <v>0.36170212765957444</v>
      </c>
      <c r="H162" s="7">
        <f t="shared" si="25"/>
        <v>0.41489361702127658</v>
      </c>
      <c r="I162" s="7">
        <f t="shared" si="25"/>
        <v>0.41489361702127658</v>
      </c>
    </row>
    <row r="163" spans="1:9" hidden="1">
      <c r="A163" t="s">
        <v>354</v>
      </c>
      <c r="B163" s="7">
        <f>B148</f>
        <v>9.5744680851063829E-2</v>
      </c>
      <c r="C163" s="7">
        <f t="shared" ref="C163:I163" si="26">B163+C148</f>
        <v>0.11702127659574468</v>
      </c>
      <c r="D163" s="7">
        <f t="shared" si="26"/>
        <v>0.11702127659574468</v>
      </c>
      <c r="E163" s="7">
        <f t="shared" si="26"/>
        <v>0.1702127659574468</v>
      </c>
      <c r="F163" s="7">
        <f t="shared" si="26"/>
        <v>0.21276595744680851</v>
      </c>
      <c r="G163" s="7">
        <f t="shared" si="26"/>
        <v>0.25531914893617019</v>
      </c>
      <c r="H163" s="7">
        <f t="shared" si="26"/>
        <v>0.30851063829787234</v>
      </c>
      <c r="I163" s="7">
        <f t="shared" si="26"/>
        <v>0.30851063829787234</v>
      </c>
    </row>
    <row r="164" spans="1:9" hidden="1">
      <c r="A164" t="s">
        <v>355</v>
      </c>
      <c r="B164" s="7">
        <f>B147</f>
        <v>2.1276595744680851E-2</v>
      </c>
      <c r="C164" s="7">
        <f t="shared" ref="C164:I164" si="27">B164+C147</f>
        <v>2.1276595744680851E-2</v>
      </c>
      <c r="D164" s="7">
        <f t="shared" si="27"/>
        <v>2.1276595744680851E-2</v>
      </c>
      <c r="E164" s="7">
        <f t="shared" si="27"/>
        <v>3.1914893617021274E-2</v>
      </c>
      <c r="F164" s="7">
        <f t="shared" si="27"/>
        <v>5.3191489361702121E-2</v>
      </c>
      <c r="G164" s="7">
        <f t="shared" si="27"/>
        <v>6.3829787234042548E-2</v>
      </c>
      <c r="H164" s="7">
        <f t="shared" si="27"/>
        <v>6.3829787234042548E-2</v>
      </c>
      <c r="I164" s="7">
        <f t="shared" si="27"/>
        <v>0.13829787234042551</v>
      </c>
    </row>
    <row r="165" spans="1:9">
      <c r="A165" t="s">
        <v>357</v>
      </c>
      <c r="B165" s="7"/>
      <c r="C165" s="7"/>
      <c r="D165" s="7"/>
      <c r="E165" s="7"/>
      <c r="F165" s="7"/>
      <c r="G165" s="7"/>
      <c r="H165" s="7"/>
      <c r="I165" s="7"/>
    </row>
    <row r="166" spans="1:9">
      <c r="A166" t="s">
        <v>358</v>
      </c>
    </row>
    <row r="188" spans="1:76" ht="15" customHeight="1">
      <c r="D188" s="10"/>
      <c r="E188" s="10"/>
      <c r="F188" s="10"/>
      <c r="G188" s="10"/>
      <c r="H188" s="10"/>
      <c r="I188" s="10"/>
    </row>
    <row r="189" spans="1:76" ht="15" thickBot="1">
      <c r="A189" s="50"/>
      <c r="B189" s="50"/>
      <c r="C189" s="50"/>
      <c r="D189" s="77"/>
      <c r="E189" s="77"/>
      <c r="F189" s="77"/>
      <c r="G189" s="77"/>
      <c r="H189" s="77"/>
      <c r="I189" s="77"/>
      <c r="J189" s="50"/>
      <c r="K189" s="50"/>
      <c r="L189" s="50"/>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c r="AO189" s="50"/>
      <c r="AP189" s="50"/>
      <c r="AQ189" s="50"/>
      <c r="AR189" s="50"/>
      <c r="AS189" s="50"/>
      <c r="AT189" s="50"/>
      <c r="AU189" s="50"/>
      <c r="AV189" s="50"/>
      <c r="AW189" s="50"/>
      <c r="AX189" s="50"/>
      <c r="AY189" s="50"/>
      <c r="AZ189" s="50"/>
      <c r="BA189" s="50"/>
      <c r="BB189" s="50"/>
      <c r="BC189" s="50"/>
      <c r="BD189" s="50"/>
      <c r="BE189" s="50"/>
      <c r="BF189" s="50"/>
      <c r="BG189" s="50"/>
      <c r="BH189" s="50"/>
      <c r="BI189" s="50"/>
      <c r="BJ189" s="50"/>
      <c r="BK189" s="50"/>
      <c r="BL189" s="50"/>
      <c r="BM189" s="50"/>
      <c r="BN189" s="50"/>
      <c r="BO189" s="50"/>
      <c r="BP189" s="50"/>
      <c r="BQ189" s="50"/>
      <c r="BR189" s="50"/>
      <c r="BS189" s="50"/>
      <c r="BT189" s="50"/>
      <c r="BU189" s="50"/>
      <c r="BV189" s="50"/>
      <c r="BW189" s="50"/>
      <c r="BX189" s="50"/>
    </row>
    <row r="190" spans="1:76" s="79" customFormat="1">
      <c r="A190" s="78"/>
      <c r="D190" s="76"/>
      <c r="E190" s="76"/>
      <c r="F190" s="76"/>
      <c r="G190" s="76"/>
      <c r="H190" s="76"/>
      <c r="I190" s="76"/>
    </row>
    <row r="191" spans="1:76" s="50" customFormat="1">
      <c r="A191" s="80"/>
      <c r="D191" s="77"/>
      <c r="E191" s="77"/>
      <c r="F191" s="77"/>
      <c r="G191" s="77"/>
      <c r="H191" s="77"/>
      <c r="I191" s="77"/>
    </row>
    <row r="192" spans="1:76" s="50" customFormat="1">
      <c r="A192" s="138" t="s">
        <v>359</v>
      </c>
      <c r="B192" s="139"/>
      <c r="C192" s="139"/>
      <c r="D192" s="140"/>
      <c r="E192" s="140"/>
      <c r="F192" s="140"/>
      <c r="G192" s="140"/>
      <c r="H192" s="140"/>
      <c r="I192" s="140"/>
      <c r="J192" s="139"/>
      <c r="K192" s="139"/>
      <c r="L192" s="139"/>
      <c r="M192" s="139"/>
      <c r="N192" s="139"/>
      <c r="O192" s="139"/>
      <c r="P192" s="139"/>
      <c r="Q192" s="139"/>
      <c r="R192" s="139"/>
      <c r="S192" s="139"/>
      <c r="T192" s="139"/>
      <c r="U192" s="139"/>
      <c r="V192" s="139"/>
      <c r="W192" s="139"/>
      <c r="X192" s="139"/>
    </row>
    <row r="193" spans="1:24" s="50" customFormat="1">
      <c r="A193" s="141" t="s">
        <v>790</v>
      </c>
      <c r="B193" s="141"/>
      <c r="C193" s="141"/>
      <c r="D193" s="141"/>
      <c r="E193" s="140"/>
      <c r="F193" s="140"/>
      <c r="G193" s="140"/>
      <c r="H193" s="140"/>
      <c r="I193" s="140"/>
      <c r="J193" s="139"/>
      <c r="K193" s="139"/>
      <c r="L193" s="139"/>
      <c r="M193" s="139"/>
      <c r="N193" s="139"/>
      <c r="O193" s="139"/>
      <c r="P193" s="139"/>
      <c r="Q193" s="139"/>
      <c r="R193" s="139"/>
      <c r="S193" s="139"/>
      <c r="T193" s="139"/>
      <c r="U193" s="139"/>
      <c r="V193" s="139"/>
      <c r="W193" s="139"/>
      <c r="X193" s="139"/>
    </row>
    <row r="194" spans="1:24" s="50" customFormat="1">
      <c r="A194" s="135" t="s">
        <v>820</v>
      </c>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c r="X194" s="136"/>
    </row>
    <row r="195" spans="1:24" s="50" customFormat="1">
      <c r="A195" s="80" t="s">
        <v>159</v>
      </c>
    </row>
    <row r="196" spans="1:24" s="50" customFormat="1">
      <c r="A196" s="136" t="s">
        <v>821</v>
      </c>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c r="X196" s="136"/>
    </row>
    <row r="197" spans="1:24" s="50" customFormat="1">
      <c r="A197" s="50" t="s">
        <v>822</v>
      </c>
    </row>
    <row r="198" spans="1:24">
      <c r="A198" s="142" t="s">
        <v>823</v>
      </c>
      <c r="B198" s="137"/>
      <c r="C198" s="137"/>
      <c r="D198" s="137"/>
      <c r="E198" s="137"/>
      <c r="F198" s="137"/>
      <c r="G198" s="137"/>
      <c r="H198" s="137"/>
      <c r="I198" s="137"/>
      <c r="J198" s="137"/>
      <c r="K198" s="137"/>
      <c r="L198" s="137"/>
      <c r="M198" s="137"/>
      <c r="N198" s="137"/>
      <c r="O198" s="137"/>
      <c r="P198" s="137"/>
      <c r="Q198" s="137"/>
      <c r="R198" s="137"/>
      <c r="S198" s="137"/>
      <c r="T198" s="137"/>
      <c r="U198" s="137"/>
      <c r="V198" s="137"/>
      <c r="W198" s="137"/>
      <c r="X198" s="137"/>
    </row>
    <row r="199" spans="1:24">
      <c r="A199" s="2" t="s">
        <v>824</v>
      </c>
      <c r="B199" s="2"/>
      <c r="C199" s="2"/>
      <c r="D199" s="2"/>
    </row>
    <row r="200" spans="1:24">
      <c r="A200" s="137" t="s">
        <v>825</v>
      </c>
      <c r="B200" s="137"/>
      <c r="C200" s="137"/>
      <c r="D200" s="137"/>
      <c r="E200" s="137"/>
      <c r="F200" s="137"/>
      <c r="G200" s="137"/>
      <c r="H200" s="137"/>
      <c r="I200" s="137"/>
      <c r="J200" s="137"/>
      <c r="K200" s="137"/>
      <c r="L200" s="137"/>
      <c r="M200" s="137"/>
      <c r="N200" s="137"/>
      <c r="O200" s="137"/>
      <c r="P200" s="137"/>
      <c r="Q200" s="137"/>
      <c r="R200" s="137"/>
      <c r="S200" s="137"/>
      <c r="T200" s="137"/>
      <c r="U200" s="137"/>
      <c r="V200" s="137"/>
      <c r="W200" s="137"/>
      <c r="X200" s="137"/>
    </row>
    <row r="201" spans="1:24">
      <c r="A201" s="2" t="s">
        <v>826</v>
      </c>
      <c r="B201" s="2"/>
      <c r="C201" s="2"/>
      <c r="D201" s="2"/>
    </row>
    <row r="202" spans="1:24">
      <c r="A202" s="137" t="s">
        <v>207</v>
      </c>
      <c r="B202" s="137"/>
      <c r="C202" s="137"/>
      <c r="D202" s="137"/>
      <c r="E202" s="137"/>
      <c r="F202" s="137"/>
      <c r="G202" s="137"/>
      <c r="H202" s="137"/>
      <c r="I202" s="137"/>
      <c r="J202" s="137"/>
      <c r="K202" s="137"/>
      <c r="L202" s="137"/>
      <c r="M202" s="137"/>
      <c r="N202" s="137"/>
      <c r="O202" s="137"/>
      <c r="P202" s="137"/>
      <c r="Q202" s="137"/>
      <c r="R202" s="137"/>
      <c r="S202" s="137"/>
      <c r="T202" s="137"/>
      <c r="U202" s="137"/>
      <c r="V202" s="137"/>
      <c r="W202" s="137"/>
      <c r="X202" s="137"/>
    </row>
    <row r="203" spans="1:24">
      <c r="A203" s="2" t="s">
        <v>827</v>
      </c>
      <c r="B203" s="2"/>
      <c r="C203" s="2"/>
      <c r="D203" s="2"/>
    </row>
    <row r="204" spans="1:24">
      <c r="A204" s="137" t="s">
        <v>220</v>
      </c>
      <c r="B204" s="137"/>
      <c r="C204" s="137"/>
      <c r="D204" s="137"/>
      <c r="E204" s="137"/>
      <c r="F204" s="137"/>
      <c r="G204" s="137"/>
      <c r="H204" s="137"/>
      <c r="I204" s="137"/>
      <c r="J204" s="137"/>
      <c r="K204" s="137"/>
      <c r="L204" s="137"/>
      <c r="M204" s="137"/>
      <c r="N204" s="137"/>
      <c r="O204" s="137"/>
      <c r="P204" s="137"/>
      <c r="Q204" s="137"/>
      <c r="R204" s="137"/>
      <c r="S204" s="137"/>
      <c r="T204" s="137"/>
      <c r="U204" s="137"/>
      <c r="V204" s="137"/>
      <c r="W204" s="137"/>
      <c r="X204" s="137"/>
    </row>
    <row r="205" spans="1:24">
      <c r="A205" s="2" t="s">
        <v>828</v>
      </c>
      <c r="B205" s="2"/>
      <c r="C205" s="2"/>
      <c r="D205" s="2"/>
    </row>
    <row r="206" spans="1:24">
      <c r="A206" s="137" t="s">
        <v>829</v>
      </c>
      <c r="B206" s="137"/>
      <c r="C206" s="137"/>
      <c r="D206" s="137"/>
      <c r="E206" s="137"/>
      <c r="F206" s="137"/>
      <c r="G206" s="137"/>
      <c r="H206" s="137"/>
      <c r="I206" s="137"/>
      <c r="J206" s="137"/>
      <c r="K206" s="137"/>
      <c r="L206" s="137"/>
      <c r="M206" s="137"/>
      <c r="N206" s="137"/>
      <c r="O206" s="137"/>
      <c r="P206" s="137"/>
      <c r="Q206" s="137"/>
      <c r="R206" s="137"/>
      <c r="S206" s="137"/>
      <c r="T206" s="137"/>
      <c r="U206" s="137"/>
      <c r="V206" s="137"/>
      <c r="W206" s="137"/>
      <c r="X206" s="137"/>
    </row>
    <row r="207" spans="1:24">
      <c r="A207" s="2" t="s">
        <v>830</v>
      </c>
      <c r="B207" s="2"/>
      <c r="C207" s="2"/>
      <c r="D207" s="2"/>
    </row>
    <row r="208" spans="1:24">
      <c r="A208" s="137" t="s">
        <v>239</v>
      </c>
      <c r="B208" s="137"/>
      <c r="C208" s="137"/>
      <c r="D208" s="137"/>
      <c r="E208" s="137"/>
      <c r="F208" s="137"/>
      <c r="G208" s="137"/>
      <c r="H208" s="137"/>
      <c r="I208" s="137"/>
      <c r="J208" s="137"/>
      <c r="K208" s="137"/>
      <c r="L208" s="137"/>
      <c r="M208" s="137"/>
      <c r="N208" s="137"/>
      <c r="O208" s="137"/>
      <c r="P208" s="137"/>
      <c r="Q208" s="137"/>
      <c r="R208" s="137"/>
      <c r="S208" s="137"/>
      <c r="T208" s="137"/>
      <c r="U208" s="137"/>
      <c r="V208" s="137"/>
      <c r="W208" s="137"/>
      <c r="X208" s="137"/>
    </row>
    <row r="209" spans="1:24">
      <c r="A209" s="2" t="s">
        <v>831</v>
      </c>
    </row>
    <row r="210" spans="1:24">
      <c r="A210" s="137" t="s">
        <v>832</v>
      </c>
      <c r="B210" s="137"/>
      <c r="C210" s="137"/>
      <c r="D210" s="137"/>
      <c r="E210" s="137"/>
      <c r="F210" s="137"/>
      <c r="G210" s="137"/>
      <c r="H210" s="137"/>
      <c r="I210" s="137"/>
      <c r="J210" s="137"/>
      <c r="K210" s="137"/>
      <c r="L210" s="137"/>
      <c r="M210" s="137"/>
      <c r="N210" s="137"/>
      <c r="O210" s="137"/>
      <c r="P210" s="137"/>
      <c r="Q210" s="137"/>
      <c r="R210" s="137"/>
      <c r="S210" s="137"/>
      <c r="T210" s="137"/>
      <c r="U210" s="137"/>
      <c r="V210" s="137"/>
      <c r="W210" s="137"/>
      <c r="X210" s="137"/>
    </row>
    <row r="211" spans="1:24">
      <c r="A211" s="2" t="s">
        <v>833</v>
      </c>
    </row>
    <row r="212" spans="1:24">
      <c r="A212" s="137" t="s">
        <v>834</v>
      </c>
      <c r="B212" s="137"/>
      <c r="C212" s="137"/>
      <c r="D212" s="137"/>
      <c r="E212" s="137"/>
      <c r="F212" s="137"/>
      <c r="G212" s="137"/>
      <c r="H212" s="137"/>
      <c r="I212" s="137"/>
      <c r="J212" s="137"/>
      <c r="K212" s="137"/>
      <c r="L212" s="137"/>
      <c r="M212" s="137"/>
      <c r="N212" s="137"/>
      <c r="O212" s="137"/>
      <c r="P212" s="137"/>
      <c r="Q212" s="137"/>
      <c r="R212" s="137"/>
      <c r="S212" s="137"/>
      <c r="T212" s="137"/>
      <c r="U212" s="137"/>
      <c r="V212" s="137"/>
      <c r="W212" s="137"/>
      <c r="X212" s="137"/>
    </row>
    <row r="213" spans="1:24">
      <c r="A213" s="2" t="s">
        <v>835</v>
      </c>
    </row>
    <row r="214" spans="1:24">
      <c r="A214" s="137" t="s">
        <v>836</v>
      </c>
      <c r="B214" s="137"/>
      <c r="C214" s="137"/>
      <c r="D214" s="137"/>
      <c r="E214" s="137"/>
      <c r="F214" s="137"/>
      <c r="G214" s="137"/>
      <c r="H214" s="137"/>
      <c r="I214" s="137"/>
      <c r="J214" s="137"/>
      <c r="K214" s="137"/>
      <c r="L214" s="137"/>
      <c r="M214" s="137"/>
      <c r="N214" s="137"/>
      <c r="O214" s="137"/>
      <c r="P214" s="137"/>
      <c r="Q214" s="137"/>
      <c r="R214" s="137"/>
      <c r="S214" s="137"/>
      <c r="T214" s="137"/>
      <c r="U214" s="137"/>
      <c r="V214" s="137"/>
      <c r="W214" s="137"/>
      <c r="X214" s="137"/>
    </row>
    <row r="215" spans="1:24">
      <c r="A215" s="2" t="s">
        <v>837</v>
      </c>
    </row>
    <row r="216" spans="1:24">
      <c r="A216" s="137" t="s">
        <v>838</v>
      </c>
      <c r="B216" s="137"/>
      <c r="C216" s="137"/>
      <c r="D216" s="137"/>
      <c r="E216" s="137"/>
      <c r="F216" s="137"/>
      <c r="G216" s="137"/>
      <c r="H216" s="137"/>
      <c r="I216" s="137"/>
      <c r="J216" s="137"/>
      <c r="K216" s="137"/>
      <c r="L216" s="137"/>
      <c r="M216" s="137"/>
      <c r="N216" s="137"/>
      <c r="O216" s="137"/>
      <c r="P216" s="137"/>
      <c r="Q216" s="137"/>
      <c r="R216" s="137"/>
      <c r="S216" s="137"/>
      <c r="T216" s="137"/>
      <c r="U216" s="137"/>
      <c r="V216" s="137"/>
      <c r="W216" s="137"/>
      <c r="X216" s="137"/>
    </row>
    <row r="218" spans="1:24" s="8" customFormat="1" ht="15" thickBot="1"/>
  </sheetData>
  <mergeCells count="9">
    <mergeCell ref="A193:D193"/>
    <mergeCell ref="E67:M67"/>
    <mergeCell ref="E65:M65"/>
    <mergeCell ref="A92:B92"/>
    <mergeCell ref="E62:M62"/>
    <mergeCell ref="E64:M64"/>
    <mergeCell ref="E63:M63"/>
    <mergeCell ref="E66:M66"/>
    <mergeCell ref="E106:H106"/>
  </mergeCells>
  <pageMargins left="0.7" right="0.7" top="0.78740157500000008" bottom="0.78740157500000008" header="0.3" footer="0.3"/>
  <pageSetup paperSize="9" firstPageNumber="4294967295" orientation="portrait" r:id="rId1"/>
  <drawing r:id="rId2"/>
  <tableParts count="7">
    <tablePart r:id="rId3"/>
    <tablePart r:id="rId4"/>
    <tablePart r:id="rId5"/>
    <tablePart r:id="rId6"/>
    <tablePart r:id="rId7"/>
    <tablePart r:id="rId8"/>
    <tablePart r:id="rId9"/>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P219"/>
  <sheetViews>
    <sheetView zoomScale="46" zoomScaleNormal="25" workbookViewId="0">
      <selection activeCell="E21" sqref="E21"/>
    </sheetView>
  </sheetViews>
  <sheetFormatPr baseColWidth="10" defaultRowHeight="14.5"/>
  <cols>
    <col min="1" max="1" width="78.6328125" customWidth="1"/>
    <col min="8" max="8" width="16.7265625" customWidth="1"/>
    <col min="11" max="11" width="11.90625" customWidth="1"/>
    <col min="15" max="15" width="13.08984375" customWidth="1"/>
  </cols>
  <sheetData>
    <row r="2" spans="1:9">
      <c r="A2" t="s">
        <v>360</v>
      </c>
      <c r="B2" t="s">
        <v>298</v>
      </c>
      <c r="C2" t="s">
        <v>299</v>
      </c>
    </row>
    <row r="3" spans="1:9">
      <c r="A3" t="s">
        <v>361</v>
      </c>
      <c r="B3">
        <f>COUNTIF('0 - Rohdaten'!AZ$2:AZ$95, 1)</f>
        <v>4</v>
      </c>
      <c r="C3" s="7">
        <f t="shared" ref="C3:C7" si="0">B3/SUM(B$3:B$7)</f>
        <v>4.2553191489361701E-2</v>
      </c>
    </row>
    <row r="4" spans="1:9">
      <c r="A4" t="s">
        <v>362</v>
      </c>
      <c r="B4">
        <f>COUNTIF('0 - Rohdaten'!AZ$2:AZ$95,5)</f>
        <v>54</v>
      </c>
      <c r="C4" s="7">
        <f t="shared" si="0"/>
        <v>0.57446808510638303</v>
      </c>
    </row>
    <row r="5" spans="1:9">
      <c r="A5" t="s">
        <v>363</v>
      </c>
      <c r="B5">
        <f>COUNTIF('0 - Rohdaten'!AZ$2:AZ$95,"6")</f>
        <v>22</v>
      </c>
      <c r="C5" s="7">
        <f t="shared" si="0"/>
        <v>0.23404255319148937</v>
      </c>
    </row>
    <row r="6" spans="1:9">
      <c r="A6" t="s">
        <v>364</v>
      </c>
      <c r="B6">
        <f>COUNTIF('0 - Rohdaten'!AZ$2:AZ$95,"10")</f>
        <v>2</v>
      </c>
      <c r="C6" s="7">
        <f t="shared" si="0"/>
        <v>2.1276595744680851E-2</v>
      </c>
    </row>
    <row r="7" spans="1:9">
      <c r="A7" t="s">
        <v>300</v>
      </c>
      <c r="B7">
        <f>94-SUM(B3:B6)</f>
        <v>12</v>
      </c>
      <c r="C7" s="7">
        <f t="shared" si="0"/>
        <v>0.1276595744680851</v>
      </c>
      <c r="E7" s="10"/>
      <c r="F7" s="10"/>
      <c r="G7" s="10"/>
      <c r="H7" s="10"/>
      <c r="I7" s="10"/>
    </row>
    <row r="8" spans="1:9">
      <c r="A8" s="6" t="s">
        <v>296</v>
      </c>
      <c r="B8" s="6">
        <f>SUM(B3:B7)</f>
        <v>94</v>
      </c>
      <c r="C8" s="13">
        <f>SUM(C3:C7)</f>
        <v>1</v>
      </c>
      <c r="E8" s="10"/>
      <c r="F8" s="10"/>
      <c r="G8" s="10"/>
      <c r="H8" s="10"/>
      <c r="I8" s="10"/>
    </row>
    <row r="9" spans="1:9">
      <c r="E9" s="10"/>
      <c r="F9" s="10"/>
      <c r="G9" s="10"/>
      <c r="H9" s="10"/>
      <c r="I9" s="10"/>
    </row>
    <row r="10" spans="1:9">
      <c r="E10" s="10"/>
      <c r="F10" s="10"/>
      <c r="G10" s="10"/>
      <c r="H10" s="10"/>
      <c r="I10" s="10"/>
    </row>
    <row r="11" spans="1:9">
      <c r="E11" s="10"/>
      <c r="F11" s="10"/>
      <c r="G11" s="10"/>
      <c r="H11" s="10"/>
      <c r="I11" s="10"/>
    </row>
    <row r="12" spans="1:9">
      <c r="E12" s="10"/>
      <c r="F12" s="10"/>
      <c r="G12" s="10"/>
      <c r="H12" s="10"/>
      <c r="I12" s="10"/>
    </row>
    <row r="13" spans="1:9">
      <c r="E13" s="10"/>
      <c r="F13" s="10"/>
      <c r="G13" s="10"/>
      <c r="H13" s="10"/>
      <c r="I13" s="10"/>
    </row>
    <row r="14" spans="1:9">
      <c r="E14" s="10"/>
      <c r="F14" s="10"/>
      <c r="G14" s="10"/>
      <c r="H14" s="10"/>
      <c r="I14" s="10"/>
    </row>
    <row r="15" spans="1:9">
      <c r="E15" s="10"/>
      <c r="F15" s="10"/>
      <c r="G15" s="10"/>
      <c r="H15" s="10"/>
      <c r="I15" s="10"/>
    </row>
    <row r="16" spans="1:9">
      <c r="E16" s="10"/>
      <c r="F16" s="10"/>
      <c r="G16" s="10"/>
      <c r="H16" s="10"/>
      <c r="I16" s="10"/>
    </row>
    <row r="17" spans="1:15">
      <c r="E17" s="10"/>
      <c r="F17" s="10"/>
      <c r="G17" s="10"/>
      <c r="H17" s="10"/>
      <c r="I17" s="10"/>
    </row>
    <row r="18" spans="1:15">
      <c r="E18" s="10"/>
      <c r="F18" s="10"/>
      <c r="G18" s="10"/>
      <c r="H18" s="10"/>
      <c r="I18" s="10"/>
    </row>
    <row r="19" spans="1:15">
      <c r="E19" s="10"/>
      <c r="F19" s="10"/>
      <c r="G19" s="10"/>
      <c r="H19" s="10"/>
      <c r="I19" s="10"/>
    </row>
    <row r="20" spans="1:15">
      <c r="E20" s="10"/>
      <c r="F20" s="10"/>
      <c r="G20" s="10"/>
      <c r="H20" s="10"/>
      <c r="I20" s="10"/>
    </row>
    <row r="21" spans="1:15">
      <c r="E21" s="10"/>
      <c r="F21" s="10"/>
      <c r="G21" s="10"/>
      <c r="H21" s="10"/>
      <c r="I21" s="10"/>
    </row>
    <row r="22" spans="1:15">
      <c r="E22" s="10"/>
      <c r="F22" s="10"/>
      <c r="G22" s="10"/>
      <c r="H22" s="10"/>
      <c r="I22" s="10"/>
    </row>
    <row r="26" spans="1:15" s="8" customFormat="1"/>
    <row r="28" spans="1:15" ht="14.5" customHeight="1">
      <c r="A28" t="s">
        <v>365</v>
      </c>
      <c r="B28" t="s">
        <v>298</v>
      </c>
      <c r="C28" t="s">
        <v>299</v>
      </c>
      <c r="D28" t="s">
        <v>366</v>
      </c>
      <c r="F28" s="143" t="s">
        <v>792</v>
      </c>
      <c r="G28" s="143"/>
      <c r="H28" s="143"/>
      <c r="I28" s="143"/>
      <c r="J28" s="143"/>
      <c r="K28" s="150"/>
      <c r="L28" s="150"/>
      <c r="M28" s="150"/>
      <c r="N28" s="150"/>
      <c r="O28" s="150"/>
    </row>
    <row r="29" spans="1:15">
      <c r="A29" t="s">
        <v>367</v>
      </c>
      <c r="B29">
        <v>5</v>
      </c>
      <c r="C29" s="7">
        <f t="shared" ref="C29:C38" si="1">B29/94</f>
        <v>5.3191489361702128E-2</v>
      </c>
      <c r="F29" s="137" t="s">
        <v>145</v>
      </c>
      <c r="G29" s="137"/>
      <c r="H29" s="137"/>
      <c r="I29" s="137"/>
      <c r="J29" s="137"/>
      <c r="K29" s="137"/>
      <c r="L29" s="137"/>
      <c r="M29" s="137"/>
      <c r="N29" s="137"/>
      <c r="O29" s="137"/>
    </row>
    <row r="30" spans="1:15">
      <c r="A30" t="s">
        <v>309</v>
      </c>
      <c r="B30">
        <f>COUNTA('0 - Rohdaten'!BI2:BI95)</f>
        <v>6</v>
      </c>
      <c r="C30" s="7">
        <f t="shared" si="1"/>
        <v>6.3829787234042548E-2</v>
      </c>
      <c r="D30" t="s">
        <v>368</v>
      </c>
      <c r="F30" s="2" t="s">
        <v>160</v>
      </c>
    </row>
    <row r="31" spans="1:15">
      <c r="A31" t="s">
        <v>369</v>
      </c>
      <c r="B31">
        <f>COUNTIF('0 - Rohdaten'!BC$3:BC$95,"Ja")</f>
        <v>7</v>
      </c>
      <c r="C31" s="7">
        <f t="shared" si="1"/>
        <v>7.4468085106382975E-2</v>
      </c>
      <c r="D31">
        <f>COUNTIF('0 - Rohdaten'!BC$3:BC$95,"N/A")</f>
        <v>5</v>
      </c>
      <c r="F31" s="137" t="s">
        <v>811</v>
      </c>
      <c r="G31" s="137"/>
      <c r="H31" s="137"/>
      <c r="I31" s="137"/>
      <c r="J31" s="137"/>
      <c r="K31" s="137"/>
      <c r="L31" s="137"/>
      <c r="M31" s="137"/>
      <c r="N31" s="137"/>
      <c r="O31" s="137"/>
    </row>
    <row r="32" spans="1:15">
      <c r="A32" t="s">
        <v>370</v>
      </c>
      <c r="B32">
        <f>COUNTIF('0 - Rohdaten'!BD$3:BD$95,"Ja")</f>
        <v>8</v>
      </c>
      <c r="C32" s="7">
        <f t="shared" si="1"/>
        <v>8.5106382978723402E-2</v>
      </c>
      <c r="D32">
        <f>COUNTIF('0 - Rohdaten'!BD$3:BD$95,"N/A")</f>
        <v>5</v>
      </c>
      <c r="F32" s="2" t="s">
        <v>209</v>
      </c>
    </row>
    <row r="33" spans="1:15">
      <c r="A33" t="s">
        <v>371</v>
      </c>
      <c r="B33">
        <f>COUNTIF('0 - Rohdaten'!BG$3:BG$95,"Ja")</f>
        <v>10</v>
      </c>
      <c r="C33" s="7">
        <f t="shared" si="1"/>
        <v>0.10638297872340426</v>
      </c>
      <c r="D33">
        <f>COUNTIF('0 - Rohdaten'!BG$3:BG$95,"N/A")</f>
        <v>5</v>
      </c>
      <c r="F33" s="137" t="s">
        <v>812</v>
      </c>
      <c r="G33" s="137"/>
      <c r="H33" s="137"/>
      <c r="I33" s="137"/>
      <c r="J33" s="137"/>
      <c r="K33" s="137"/>
      <c r="L33" s="137"/>
      <c r="M33" s="137"/>
      <c r="N33" s="137"/>
      <c r="O33" s="137"/>
    </row>
    <row r="34" spans="1:15">
      <c r="A34" t="s">
        <v>372</v>
      </c>
      <c r="B34">
        <f>COUNTIF('0 - Rohdaten'!BE$3:BE$95,"Ja")</f>
        <v>20</v>
      </c>
      <c r="C34" s="7">
        <f t="shared" si="1"/>
        <v>0.21276595744680851</v>
      </c>
      <c r="D34">
        <f>COUNTIF('0 - Rohdaten'!BE$3:BE$95,"N/A")</f>
        <v>5</v>
      </c>
      <c r="F34" s="111" t="s">
        <v>242</v>
      </c>
    </row>
    <row r="35" spans="1:15">
      <c r="A35" t="s">
        <v>373</v>
      </c>
      <c r="B35">
        <f>COUNTIF('0 - Rohdaten'!BF$3:BF$95,"Ja")</f>
        <v>28</v>
      </c>
      <c r="C35" s="7">
        <f t="shared" si="1"/>
        <v>0.2978723404255319</v>
      </c>
      <c r="D35">
        <f>COUNTIF('0 - Rohdaten'!BF$3:BF$95,"N/A")</f>
        <v>5</v>
      </c>
    </row>
    <row r="36" spans="1:15">
      <c r="A36" t="s">
        <v>374</v>
      </c>
      <c r="B36">
        <f>COUNTIF('0 - Rohdaten'!BH$3:BH$95,"Ja")</f>
        <v>37</v>
      </c>
      <c r="C36" s="7">
        <f t="shared" si="1"/>
        <v>0.39361702127659576</v>
      </c>
      <c r="D36">
        <f>COUNTIF('0 - Rohdaten'!BH$3:BH$95,"N/A")</f>
        <v>5</v>
      </c>
    </row>
    <row r="37" spans="1:15">
      <c r="A37" t="s">
        <v>375</v>
      </c>
      <c r="B37">
        <f>COUNTIF('0 - Rohdaten'!BB$3:BB$95,"Ja")</f>
        <v>61</v>
      </c>
      <c r="C37" s="7">
        <f t="shared" si="1"/>
        <v>0.64893617021276595</v>
      </c>
      <c r="D37">
        <f>COUNTIF('0 - Rohdaten'!BB$3:BB$95,"N/A")</f>
        <v>5</v>
      </c>
    </row>
    <row r="38" spans="1:15">
      <c r="A38" t="s">
        <v>376</v>
      </c>
      <c r="B38">
        <f>COUNTIF('0 - Rohdaten'!BA$3:BA$95,"Ja")</f>
        <v>70</v>
      </c>
      <c r="C38" s="7">
        <f t="shared" si="1"/>
        <v>0.74468085106382975</v>
      </c>
      <c r="D38">
        <f>COUNTIF('0 - Rohdaten'!BA$3:BA$95,"N/A")</f>
        <v>5</v>
      </c>
    </row>
    <row r="39" spans="1:15">
      <c r="A39" s="6" t="s">
        <v>296</v>
      </c>
      <c r="B39" s="6">
        <f>SUM(B30:B38)</f>
        <v>247</v>
      </c>
      <c r="C39" s="13"/>
    </row>
    <row r="40" spans="1:15">
      <c r="A40" t="s">
        <v>377</v>
      </c>
      <c r="B40" s="6"/>
      <c r="C40" s="13"/>
    </row>
    <row r="41" spans="1:15">
      <c r="A41" t="s">
        <v>378</v>
      </c>
      <c r="C41" s="7"/>
    </row>
    <row r="43" spans="1:15">
      <c r="E43" s="10"/>
      <c r="F43" s="10"/>
      <c r="G43" s="10"/>
      <c r="H43" s="10"/>
      <c r="I43" s="10"/>
    </row>
    <row r="44" spans="1:15">
      <c r="E44" s="10"/>
      <c r="F44" s="10"/>
      <c r="G44" s="10"/>
      <c r="H44" s="10"/>
      <c r="I44" s="10"/>
    </row>
    <row r="45" spans="1:15">
      <c r="E45" s="10"/>
      <c r="F45" s="10"/>
      <c r="G45" s="10"/>
      <c r="H45" s="10"/>
      <c r="I45" s="10"/>
    </row>
    <row r="46" spans="1:15">
      <c r="E46" s="10"/>
      <c r="F46" s="10"/>
      <c r="G46" s="10"/>
      <c r="H46" s="10"/>
      <c r="I46" s="10"/>
    </row>
    <row r="47" spans="1:15">
      <c r="E47" s="10"/>
      <c r="F47" s="10"/>
      <c r="G47" s="10"/>
      <c r="H47" s="10"/>
      <c r="I47" s="10"/>
    </row>
    <row r="48" spans="1:15">
      <c r="E48" s="10"/>
      <c r="F48" s="10"/>
      <c r="G48" s="10"/>
      <c r="H48" s="10"/>
      <c r="I48" s="10"/>
    </row>
    <row r="49" spans="1:9">
      <c r="E49" s="10"/>
      <c r="F49" s="10"/>
      <c r="G49" s="10"/>
      <c r="H49" s="10"/>
      <c r="I49" s="10"/>
    </row>
    <row r="50" spans="1:9">
      <c r="E50" s="10"/>
      <c r="F50" s="10"/>
      <c r="G50" s="10"/>
      <c r="H50" s="10"/>
      <c r="I50" s="10"/>
    </row>
    <row r="51" spans="1:9">
      <c r="E51" s="10"/>
      <c r="F51" s="10"/>
      <c r="G51" s="10"/>
      <c r="H51" s="10"/>
      <c r="I51" s="10"/>
    </row>
    <row r="58" spans="1:9" s="8" customFormat="1"/>
    <row r="60" spans="1:9">
      <c r="A60" t="s">
        <v>379</v>
      </c>
      <c r="B60" t="s">
        <v>298</v>
      </c>
      <c r="C60" t="s">
        <v>299</v>
      </c>
      <c r="E60" s="143" t="s">
        <v>792</v>
      </c>
      <c r="F60" s="143"/>
      <c r="G60" s="143"/>
      <c r="H60" s="143"/>
      <c r="I60" s="143"/>
    </row>
    <row r="61" spans="1:9">
      <c r="A61" t="s">
        <v>367</v>
      </c>
      <c r="B61">
        <v>5</v>
      </c>
      <c r="C61" s="7">
        <f>tbl_EQ03[[#This Row],[Absolute Häufigkeit]]/94</f>
        <v>5.3191489361702128E-2</v>
      </c>
      <c r="E61" s="2" t="s">
        <v>161</v>
      </c>
    </row>
    <row r="62" spans="1:9">
      <c r="A62" t="s">
        <v>309</v>
      </c>
      <c r="B62">
        <f>COUNTA('0 - Rohdaten'!BO:BO)</f>
        <v>7</v>
      </c>
      <c r="C62" s="7">
        <f>tbl_EQ03[[#This Row],[Absolute Häufigkeit]]/94</f>
        <v>7.4468085106382975E-2</v>
      </c>
      <c r="D62" s="2"/>
      <c r="E62" s="137" t="s">
        <v>193</v>
      </c>
      <c r="F62" s="137"/>
      <c r="G62" s="137"/>
      <c r="H62" s="137"/>
      <c r="I62" s="137"/>
    </row>
    <row r="63" spans="1:9">
      <c r="A63" t="s">
        <v>380</v>
      </c>
      <c r="B63">
        <f>COUNTIF('0 - Rohdaten'!BN$2:BN$95,"Ja")</f>
        <v>22</v>
      </c>
      <c r="C63" s="7">
        <f>tbl_EQ03[[#This Row],[Absolute Häufigkeit]]/94</f>
        <v>0.23404255319148937</v>
      </c>
      <c r="E63" s="2" t="s">
        <v>141</v>
      </c>
    </row>
    <row r="64" spans="1:9">
      <c r="A64" t="s">
        <v>381</v>
      </c>
      <c r="B64">
        <f>COUNTIF('0 - Rohdaten'!BM$2:BM$95,"Ja")</f>
        <v>34</v>
      </c>
      <c r="C64" s="7">
        <f>tbl_EQ03[[#This Row],[Absolute Häufigkeit]]/94</f>
        <v>0.36170212765957449</v>
      </c>
      <c r="E64" s="144" t="s">
        <v>813</v>
      </c>
      <c r="F64" s="153"/>
      <c r="G64" s="153"/>
      <c r="H64" s="153"/>
      <c r="I64" s="153"/>
    </row>
    <row r="65" spans="1:9">
      <c r="A65" t="s">
        <v>382</v>
      </c>
      <c r="B65">
        <f>COUNTIF('0 - Rohdaten'!BL$2:BL$95,"Ja")</f>
        <v>41</v>
      </c>
      <c r="C65" s="7">
        <f>tbl_EQ03[[#This Row],[Absolute Häufigkeit]]/94</f>
        <v>0.43617021276595747</v>
      </c>
      <c r="E65" s="14" t="s">
        <v>243</v>
      </c>
      <c r="F65" s="10"/>
      <c r="G65" s="10"/>
      <c r="H65" s="10"/>
      <c r="I65" s="10"/>
    </row>
    <row r="66" spans="1:9">
      <c r="A66" t="s">
        <v>383</v>
      </c>
      <c r="B66">
        <f>COUNTIF('0 - Rohdaten'!BK$2:BK$95,"Ja")</f>
        <v>53</v>
      </c>
      <c r="C66" s="7">
        <f>tbl_EQ03[[#This Row],[Absolute Häufigkeit]]/94</f>
        <v>0.56382978723404253</v>
      </c>
      <c r="E66" s="144" t="s">
        <v>284</v>
      </c>
      <c r="F66" s="153"/>
      <c r="G66" s="153"/>
      <c r="H66" s="153"/>
      <c r="I66" s="153"/>
    </row>
    <row r="67" spans="1:9">
      <c r="A67" t="s">
        <v>384</v>
      </c>
      <c r="B67">
        <f>COUNTIF('0 - Rohdaten'!BJ$2:BJ$95,"Ja")</f>
        <v>64</v>
      </c>
      <c r="C67" s="7">
        <f>tbl_EQ03[[#This Row],[Absolute Häufigkeit]]/94</f>
        <v>0.68085106382978722</v>
      </c>
      <c r="E67" s="10"/>
      <c r="F67" s="10"/>
      <c r="G67" s="10"/>
      <c r="H67" s="10"/>
      <c r="I67" s="10"/>
    </row>
    <row r="68" spans="1:9">
      <c r="A68" s="6" t="s">
        <v>296</v>
      </c>
      <c r="B68" s="6">
        <f>SUM(B62:B67)</f>
        <v>221</v>
      </c>
      <c r="C68" s="7"/>
      <c r="E68" s="10"/>
      <c r="F68" s="10"/>
      <c r="G68" s="10"/>
      <c r="H68" s="10"/>
      <c r="I68" s="10"/>
    </row>
    <row r="69" spans="1:9">
      <c r="A69" s="2" t="s">
        <v>377</v>
      </c>
      <c r="B69" s="6"/>
      <c r="C69" s="7"/>
      <c r="E69" s="10"/>
      <c r="F69" s="10"/>
      <c r="G69" s="10"/>
      <c r="H69" s="10"/>
      <c r="I69" s="10"/>
    </row>
    <row r="70" spans="1:9">
      <c r="A70" t="s">
        <v>385</v>
      </c>
      <c r="C70" s="7"/>
      <c r="E70" s="10"/>
      <c r="F70" s="10"/>
      <c r="G70" s="10"/>
      <c r="H70" s="10"/>
      <c r="I70" s="10"/>
    </row>
    <row r="71" spans="1:9">
      <c r="E71" s="10"/>
      <c r="F71" s="10"/>
      <c r="G71" s="10"/>
      <c r="H71" s="10"/>
      <c r="I71" s="10"/>
    </row>
    <row r="72" spans="1:9">
      <c r="E72" s="10"/>
      <c r="F72" s="10"/>
      <c r="G72" s="10"/>
      <c r="H72" s="10"/>
      <c r="I72" s="10"/>
    </row>
    <row r="73" spans="1:9">
      <c r="E73" s="10"/>
      <c r="F73" s="10"/>
      <c r="G73" s="10"/>
      <c r="H73" s="10"/>
      <c r="I73" s="10"/>
    </row>
    <row r="74" spans="1:9">
      <c r="E74" s="10"/>
      <c r="F74" s="10"/>
      <c r="G74" s="10"/>
      <c r="H74" s="10"/>
      <c r="I74" s="10"/>
    </row>
    <row r="75" spans="1:9">
      <c r="E75" s="10"/>
      <c r="F75" s="10"/>
      <c r="G75" s="10"/>
      <c r="H75" s="10"/>
      <c r="I75" s="10"/>
    </row>
    <row r="76" spans="1:9">
      <c r="E76" s="10"/>
      <c r="F76" s="10"/>
      <c r="G76" s="10"/>
      <c r="H76" s="10"/>
      <c r="I76" s="10"/>
    </row>
    <row r="86" spans="1:11" s="8" customFormat="1"/>
    <row r="88" spans="1:11">
      <c r="A88" t="s">
        <v>386</v>
      </c>
      <c r="B88" t="s">
        <v>298</v>
      </c>
      <c r="C88" t="s">
        <v>299</v>
      </c>
      <c r="E88" s="143" t="s">
        <v>793</v>
      </c>
      <c r="F88" s="143"/>
      <c r="G88" s="143"/>
      <c r="H88" s="143"/>
      <c r="I88" s="143"/>
      <c r="J88" s="150"/>
      <c r="K88" s="150"/>
    </row>
    <row r="89" spans="1:11">
      <c r="A89" t="s">
        <v>367</v>
      </c>
      <c r="B89">
        <f>COUNTIF('0 - Rohdaten'!BU$2:BU$95,"N/A")</f>
        <v>5</v>
      </c>
      <c r="C89" s="7">
        <f>tbl_EQ04[[#This Row],[Absolute Häufigkeit]]/94</f>
        <v>5.3191489361702128E-2</v>
      </c>
      <c r="E89" s="137" t="s">
        <v>244</v>
      </c>
      <c r="F89" s="137"/>
      <c r="G89" s="137"/>
      <c r="H89" s="137"/>
      <c r="I89" s="137"/>
      <c r="J89" s="137"/>
      <c r="K89" s="137"/>
    </row>
    <row r="90" spans="1:11">
      <c r="A90" t="s">
        <v>309</v>
      </c>
      <c r="B90">
        <f>COUNTA('0 - Rohdaten'!BV:BV)</f>
        <v>3</v>
      </c>
      <c r="C90" s="7">
        <f>tbl_EQ04[[#This Row],[Absolute Häufigkeit]]/94</f>
        <v>3.1914893617021274E-2</v>
      </c>
      <c r="E90" s="2" t="s">
        <v>814</v>
      </c>
    </row>
    <row r="91" spans="1:11">
      <c r="A91" t="s">
        <v>387</v>
      </c>
      <c r="B91">
        <f>COUNTIF('0 - Rohdaten'!BU$2:BU$95,"Ja")</f>
        <v>5</v>
      </c>
      <c r="C91" s="7">
        <f>tbl_EQ04[[#This Row],[Absolute Häufigkeit]]/94</f>
        <v>5.3191489361702128E-2</v>
      </c>
    </row>
    <row r="92" spans="1:11">
      <c r="A92" t="s">
        <v>388</v>
      </c>
      <c r="B92">
        <f>COUNTIF('0 - Rohdaten'!BS$2:BS$95,"Ja")</f>
        <v>22</v>
      </c>
      <c r="C92" s="7">
        <f>tbl_EQ04[[#This Row],[Absolute Häufigkeit]]/94</f>
        <v>0.23404255319148937</v>
      </c>
      <c r="E92" s="10"/>
      <c r="F92" s="10"/>
      <c r="G92" s="10"/>
      <c r="H92" s="10"/>
      <c r="I92" s="10"/>
      <c r="J92" s="10"/>
    </row>
    <row r="93" spans="1:11">
      <c r="A93" t="s">
        <v>389</v>
      </c>
      <c r="B93">
        <f>COUNTIF('0 - Rohdaten'!BT$2:BT$95,"Ja")</f>
        <v>44</v>
      </c>
      <c r="C93" s="7">
        <f>tbl_EQ04[[#This Row],[Absolute Häufigkeit]]/94</f>
        <v>0.46808510638297873</v>
      </c>
      <c r="E93" s="10"/>
      <c r="F93" s="10"/>
      <c r="G93" s="10"/>
      <c r="H93" s="10"/>
      <c r="I93" s="10"/>
      <c r="J93" s="10"/>
    </row>
    <row r="94" spans="1:11">
      <c r="A94" t="s">
        <v>390</v>
      </c>
      <c r="B94">
        <f>COUNTIF('0 - Rohdaten'!BR$2:BR$95,"Ja")</f>
        <v>45</v>
      </c>
      <c r="C94" s="7">
        <f>tbl_EQ04[[#This Row],[Absolute Häufigkeit]]/94</f>
        <v>0.47872340425531917</v>
      </c>
      <c r="E94" s="10"/>
      <c r="F94" s="10"/>
      <c r="G94" s="10"/>
      <c r="H94" s="10"/>
      <c r="I94" s="10"/>
      <c r="J94" s="10"/>
    </row>
    <row r="95" spans="1:11">
      <c r="A95" t="s">
        <v>391</v>
      </c>
      <c r="B95">
        <f>COUNTIF('0 - Rohdaten'!BP$2:BP$95,"Ja")</f>
        <v>55</v>
      </c>
      <c r="C95" s="7">
        <f>tbl_EQ04[[#This Row],[Absolute Häufigkeit]]/94</f>
        <v>0.58510638297872342</v>
      </c>
      <c r="E95" s="10"/>
      <c r="F95" s="10"/>
      <c r="G95" s="10"/>
      <c r="H95" s="10"/>
      <c r="I95" s="10"/>
      <c r="J95" s="10"/>
    </row>
    <row r="96" spans="1:11">
      <c r="A96" t="s">
        <v>392</v>
      </c>
      <c r="B96">
        <f>COUNTIF('0 - Rohdaten'!BQ$2:BQ$95,"Ja")</f>
        <v>58</v>
      </c>
      <c r="C96" s="7">
        <f>tbl_EQ04[[#This Row],[Absolute Häufigkeit]]/94</f>
        <v>0.61702127659574468</v>
      </c>
      <c r="E96" s="10"/>
      <c r="F96" s="10"/>
      <c r="G96" s="10"/>
      <c r="H96" s="10"/>
      <c r="I96" s="10"/>
      <c r="J96" s="10"/>
    </row>
    <row r="97" spans="1:10">
      <c r="A97" s="6" t="s">
        <v>296</v>
      </c>
      <c r="B97" s="6">
        <f>SUM(B90:B96)</f>
        <v>232</v>
      </c>
      <c r="C97" s="13"/>
      <c r="E97" s="10"/>
      <c r="F97" s="10"/>
      <c r="G97" s="10"/>
      <c r="H97" s="10"/>
      <c r="I97" s="10"/>
      <c r="J97" s="10"/>
    </row>
    <row r="98" spans="1:10">
      <c r="A98" s="2" t="s">
        <v>377</v>
      </c>
      <c r="B98" s="6"/>
      <c r="C98" s="13"/>
      <c r="E98" s="10"/>
      <c r="F98" s="10"/>
      <c r="G98" s="10"/>
      <c r="H98" s="10"/>
      <c r="I98" s="10"/>
      <c r="J98" s="10"/>
    </row>
    <row r="99" spans="1:10">
      <c r="A99" t="s">
        <v>393</v>
      </c>
      <c r="C99" s="7"/>
      <c r="E99" s="10"/>
      <c r="F99" s="10"/>
      <c r="G99" s="10"/>
      <c r="H99" s="10"/>
      <c r="I99" s="10"/>
      <c r="J99" s="10"/>
    </row>
    <row r="100" spans="1:10">
      <c r="E100" s="10"/>
      <c r="F100" s="10"/>
      <c r="G100" s="10"/>
      <c r="H100" s="10"/>
      <c r="I100" s="10"/>
      <c r="J100" s="10"/>
    </row>
    <row r="101" spans="1:10">
      <c r="E101" s="10"/>
      <c r="F101" s="10"/>
      <c r="G101" s="10"/>
      <c r="H101" s="10"/>
      <c r="I101" s="10"/>
      <c r="J101" s="10"/>
    </row>
    <row r="102" spans="1:10">
      <c r="E102" s="10"/>
      <c r="F102" s="10"/>
      <c r="G102" s="10"/>
      <c r="H102" s="10"/>
      <c r="I102" s="10"/>
      <c r="J102" s="10"/>
    </row>
    <row r="103" spans="1:10">
      <c r="E103" s="10"/>
      <c r="F103" s="10"/>
      <c r="G103" s="10"/>
      <c r="H103" s="10"/>
      <c r="I103" s="10"/>
      <c r="J103" s="10"/>
    </row>
    <row r="104" spans="1:10">
      <c r="E104" s="10"/>
      <c r="F104" s="10"/>
      <c r="G104" s="10"/>
      <c r="H104" s="10"/>
      <c r="I104" s="10"/>
      <c r="J104" s="10"/>
    </row>
    <row r="115" spans="1:16" s="8" customFormat="1"/>
    <row r="116" spans="1:16">
      <c r="A116" s="6" t="s">
        <v>394</v>
      </c>
    </row>
    <row r="117" spans="1:16">
      <c r="A117" s="6"/>
    </row>
    <row r="118" spans="1:16">
      <c r="A118" t="s">
        <v>395</v>
      </c>
      <c r="B118" t="s">
        <v>320</v>
      </c>
      <c r="C118" t="s">
        <v>321</v>
      </c>
      <c r="D118" t="s">
        <v>322</v>
      </c>
      <c r="E118" t="s">
        <v>323</v>
      </c>
      <c r="F118" t="s">
        <v>324</v>
      </c>
      <c r="G118" t="s">
        <v>325</v>
      </c>
      <c r="H118" t="s">
        <v>346</v>
      </c>
    </row>
    <row r="119" spans="1:16">
      <c r="A119" t="s">
        <v>396</v>
      </c>
      <c r="B119" s="14">
        <f>COUNTIF('0 - Rohdaten'!CB:CB,1)</f>
        <v>18</v>
      </c>
      <c r="C119" s="14">
        <f>COUNTIF('0 - Rohdaten'!CC:CC,1)</f>
        <v>22</v>
      </c>
      <c r="D119" s="14">
        <f>COUNTIF('0 - Rohdaten'!CD:CD,1)</f>
        <v>17</v>
      </c>
      <c r="E119" s="14">
        <f>COUNTIF('0 - Rohdaten'!CE:CE,1)</f>
        <v>7</v>
      </c>
      <c r="F119" s="14">
        <f>COUNTIF('0 - Rohdaten'!CF:CF,1)</f>
        <v>3</v>
      </c>
      <c r="G119" s="14">
        <f>COUNTIF('0 - Rohdaten'!CG:CG,1)</f>
        <v>1</v>
      </c>
      <c r="H119">
        <f>94-SUM(Tabelle31[[#This Row],[R1]:[R6]])</f>
        <v>26</v>
      </c>
    </row>
    <row r="120" spans="1:16">
      <c r="A120" t="s">
        <v>397</v>
      </c>
      <c r="B120" s="14">
        <f>COUNTIF('0 - Rohdaten'!CB:CB,2)</f>
        <v>13</v>
      </c>
      <c r="C120" s="14">
        <f>COUNTIF('0 - Rohdaten'!CC:CC,2)</f>
        <v>10</v>
      </c>
      <c r="D120" s="14">
        <f>COUNTIF('0 - Rohdaten'!CD:CD,2)</f>
        <v>11</v>
      </c>
      <c r="E120" s="14">
        <f>COUNTIF('0 - Rohdaten'!CE:CE,2)</f>
        <v>7</v>
      </c>
      <c r="F120" s="14">
        <f>COUNTIF('0 - Rohdaten'!CF:CF,2)</f>
        <v>6</v>
      </c>
      <c r="G120" s="14">
        <f>COUNTIF('0 - Rohdaten'!CG:CG,2)</f>
        <v>2</v>
      </c>
      <c r="H120">
        <f>94-SUM(Tabelle31[[#This Row],[R1]:[R6]])</f>
        <v>45</v>
      </c>
    </row>
    <row r="121" spans="1:16">
      <c r="A121" t="s">
        <v>398</v>
      </c>
      <c r="B121" s="14">
        <f>COUNTIF('0 - Rohdaten'!CB:CB,3)</f>
        <v>22</v>
      </c>
      <c r="C121" s="14">
        <f>COUNTIF('0 - Rohdaten'!CC:CC,3)</f>
        <v>18</v>
      </c>
      <c r="D121" s="14">
        <f>COUNTIF('0 - Rohdaten'!CD:CD,3)</f>
        <v>15</v>
      </c>
      <c r="E121" s="14">
        <f>COUNTIF('0 - Rohdaten'!CE:CE,3)</f>
        <v>10</v>
      </c>
      <c r="F121" s="14">
        <f>COUNTIF('0 - Rohdaten'!CF:CF,3)</f>
        <v>4</v>
      </c>
      <c r="G121" s="14">
        <f>COUNTIF('0 - Rohdaten'!CG:CG,3)</f>
        <v>0</v>
      </c>
      <c r="H121">
        <f>94-SUM(Tabelle31[[#This Row],[R1]:[R6]])</f>
        <v>25</v>
      </c>
    </row>
    <row r="122" spans="1:16">
      <c r="A122" t="s">
        <v>399</v>
      </c>
      <c r="B122" s="14">
        <f>COUNTIF('0 - Rohdaten'!CB:CB,4)</f>
        <v>5</v>
      </c>
      <c r="C122" s="14">
        <f>COUNTIF('0 - Rohdaten'!CC:CC,4)</f>
        <v>4</v>
      </c>
      <c r="D122" s="14">
        <f>COUNTIF('0 - Rohdaten'!CD:CD,4)</f>
        <v>7</v>
      </c>
      <c r="E122" s="14">
        <f>COUNTIF('0 - Rohdaten'!CE:CE,4)</f>
        <v>5</v>
      </c>
      <c r="F122" s="14">
        <f>COUNTIF('0 - Rohdaten'!CF:CF,4)</f>
        <v>4</v>
      </c>
      <c r="G122" s="14">
        <f>COUNTIF('0 - Rohdaten'!CG:CG,4)</f>
        <v>4</v>
      </c>
      <c r="H122">
        <f>94-SUM(Tabelle31[[#This Row],[R1]:[R6]])</f>
        <v>65</v>
      </c>
    </row>
    <row r="123" spans="1:16">
      <c r="A123" t="s">
        <v>400</v>
      </c>
      <c r="B123" s="14">
        <f>COUNTIF('0 - Rohdaten'!CB:CB,5)</f>
        <v>16</v>
      </c>
      <c r="C123" s="14">
        <f>COUNTIF('0 - Rohdaten'!CC:CC,5)</f>
        <v>8</v>
      </c>
      <c r="D123" s="14">
        <f>COUNTIF('0 - Rohdaten'!CD:CD,5)</f>
        <v>11</v>
      </c>
      <c r="E123" s="14">
        <f>COUNTIF('0 - Rohdaten'!CE:CE,5)</f>
        <v>4</v>
      </c>
      <c r="F123" s="14">
        <f>COUNTIF('0 - Rohdaten'!CF:CF,5)</f>
        <v>5</v>
      </c>
      <c r="G123" s="14">
        <f>COUNTIF('0 - Rohdaten'!CG:CG,5)</f>
        <v>1</v>
      </c>
      <c r="H123">
        <f>94-SUM(Tabelle31[[#This Row],[R1]:[R6]])</f>
        <v>49</v>
      </c>
    </row>
    <row r="124" spans="1:16">
      <c r="A124" t="s">
        <v>401</v>
      </c>
      <c r="B124" s="14">
        <f>COUNTIF('0 - Rohdaten'!CB:CB,6)</f>
        <v>3</v>
      </c>
      <c r="C124" s="14">
        <f>COUNTIF('0 - Rohdaten'!CC:CC,6)</f>
        <v>11</v>
      </c>
      <c r="D124" s="14">
        <f>COUNTIF('0 - Rohdaten'!CD:CD,6)</f>
        <v>7</v>
      </c>
      <c r="E124" s="14">
        <f>COUNTIF('0 - Rohdaten'!CE:CE,6)</f>
        <v>14</v>
      </c>
      <c r="F124" s="14">
        <f>COUNTIF('0 - Rohdaten'!CF:CF,6)</f>
        <v>6</v>
      </c>
      <c r="G124" s="14">
        <f>COUNTIF('0 - Rohdaten'!CG:CG,6)</f>
        <v>2</v>
      </c>
      <c r="H124">
        <f>94-SUM(Tabelle31[[#This Row],[R1]:[R6]])</f>
        <v>51</v>
      </c>
      <c r="K124" s="10"/>
      <c r="L124" s="10"/>
      <c r="M124" s="10"/>
      <c r="N124" s="10"/>
      <c r="O124" s="10"/>
      <c r="P124" s="10"/>
    </row>
    <row r="125" spans="1:16">
      <c r="A125" t="s">
        <v>402</v>
      </c>
      <c r="B125" s="14">
        <f>COUNTIF('0 - Rohdaten'!CB:CB,7)</f>
        <v>1</v>
      </c>
      <c r="C125" s="14">
        <f>COUNTIF('0 - Rohdaten'!CC:CC,7)</f>
        <v>1</v>
      </c>
      <c r="D125" s="14">
        <f>COUNTIF('0 - Rohdaten'!CD:CD,7)</f>
        <v>0</v>
      </c>
      <c r="E125" s="14">
        <f>COUNTIF('0 - Rohdaten'!CE:CE,7)</f>
        <v>0</v>
      </c>
      <c r="F125" s="14">
        <f>COUNTIF('0 - Rohdaten'!CF:CF,7)</f>
        <v>1</v>
      </c>
      <c r="G125" s="14">
        <f>COUNTIF('0 - Rohdaten'!CG:CG,7)</f>
        <v>1</v>
      </c>
      <c r="H125">
        <f>94-SUM(Tabelle31[[#This Row],[R1]:[R6]])</f>
        <v>90</v>
      </c>
      <c r="K125" s="10"/>
      <c r="L125" s="10"/>
      <c r="M125" s="10"/>
      <c r="N125" s="10"/>
      <c r="O125" s="10"/>
      <c r="P125" s="10"/>
    </row>
    <row r="126" spans="1:16">
      <c r="B126" s="14"/>
      <c r="C126" s="14"/>
      <c r="D126" s="14"/>
      <c r="E126" s="14"/>
      <c r="F126" s="14"/>
      <c r="G126" s="14"/>
      <c r="H126" s="14"/>
      <c r="K126" s="10"/>
      <c r="L126" s="10"/>
      <c r="M126" s="10"/>
      <c r="N126" s="10"/>
      <c r="O126" s="10"/>
      <c r="P126" s="10"/>
    </row>
    <row r="127" spans="1:16">
      <c r="A127" s="15" t="s">
        <v>395</v>
      </c>
      <c r="B127" s="12" t="s">
        <v>338</v>
      </c>
      <c r="C127" s="12" t="s">
        <v>339</v>
      </c>
      <c r="D127" s="12" t="s">
        <v>340</v>
      </c>
      <c r="E127" s="12" t="s">
        <v>341</v>
      </c>
      <c r="F127" s="12" t="s">
        <v>342</v>
      </c>
      <c r="G127" s="12" t="s">
        <v>343</v>
      </c>
      <c r="H127" s="16" t="s">
        <v>346</v>
      </c>
      <c r="I127" s="17" t="s">
        <v>403</v>
      </c>
      <c r="K127" s="10"/>
      <c r="L127" s="10"/>
      <c r="M127" s="10"/>
      <c r="N127" s="10"/>
      <c r="O127" s="10"/>
      <c r="P127" s="10"/>
    </row>
    <row r="128" spans="1:16">
      <c r="A128" s="18" t="s">
        <v>404</v>
      </c>
      <c r="B128" s="19">
        <f>B125/SUM($B125:$H125)</f>
        <v>1.0638297872340425E-2</v>
      </c>
      <c r="C128" s="19">
        <f t="shared" ref="C128:H128" si="2">C125/SUM($B125:$H125)</f>
        <v>1.0638297872340425E-2</v>
      </c>
      <c r="D128" s="19">
        <f t="shared" si="2"/>
        <v>0</v>
      </c>
      <c r="E128" s="19">
        <f t="shared" si="2"/>
        <v>0</v>
      </c>
      <c r="F128" s="19">
        <f t="shared" si="2"/>
        <v>1.0638297872340425E-2</v>
      </c>
      <c r="G128" s="19">
        <f t="shared" si="2"/>
        <v>1.0638297872340425E-2</v>
      </c>
      <c r="H128" s="19">
        <f t="shared" si="2"/>
        <v>0.95744680851063835</v>
      </c>
      <c r="I128" s="20">
        <f t="shared" ref="I128:I134" si="3">SUM(B128:H128)</f>
        <v>1</v>
      </c>
      <c r="K128" s="10"/>
      <c r="L128" s="10"/>
      <c r="M128" s="10"/>
      <c r="N128" s="10"/>
      <c r="O128" s="10"/>
      <c r="P128" s="10"/>
    </row>
    <row r="129" spans="1:16">
      <c r="A129" s="21" t="s">
        <v>405</v>
      </c>
      <c r="B129" s="19">
        <f>B122/SUM($B122:$H122)</f>
        <v>5.3191489361702128E-2</v>
      </c>
      <c r="C129" s="19">
        <f t="shared" ref="C129:H129" si="4">C122/SUM($B122:$H122)</f>
        <v>4.2553191489361701E-2</v>
      </c>
      <c r="D129" s="19">
        <f t="shared" si="4"/>
        <v>7.4468085106382975E-2</v>
      </c>
      <c r="E129" s="19">
        <f t="shared" si="4"/>
        <v>5.3191489361702128E-2</v>
      </c>
      <c r="F129" s="19">
        <f t="shared" si="4"/>
        <v>4.2553191489361701E-2</v>
      </c>
      <c r="G129" s="19">
        <f t="shared" si="4"/>
        <v>4.2553191489361701E-2</v>
      </c>
      <c r="H129" s="19">
        <f t="shared" si="4"/>
        <v>0.69148936170212771</v>
      </c>
      <c r="I129" s="20">
        <f t="shared" si="3"/>
        <v>1</v>
      </c>
      <c r="K129" s="10"/>
      <c r="L129" s="10"/>
      <c r="M129" s="10"/>
      <c r="N129" s="10"/>
      <c r="O129" s="10"/>
      <c r="P129" s="10"/>
    </row>
    <row r="130" spans="1:16">
      <c r="A130" s="21" t="s">
        <v>406</v>
      </c>
      <c r="B130" s="19">
        <f>B124/SUM($B124:$H124)</f>
        <v>3.1914893617021274E-2</v>
      </c>
      <c r="C130" s="19">
        <f t="shared" ref="C130:H130" si="5">C124/SUM($B124:$H124)</f>
        <v>0.11702127659574468</v>
      </c>
      <c r="D130" s="19">
        <f t="shared" si="5"/>
        <v>7.4468085106382975E-2</v>
      </c>
      <c r="E130" s="19">
        <f t="shared" si="5"/>
        <v>0.14893617021276595</v>
      </c>
      <c r="F130" s="19">
        <f t="shared" si="5"/>
        <v>6.3829787234042548E-2</v>
      </c>
      <c r="G130" s="19">
        <f t="shared" si="5"/>
        <v>2.1276595744680851E-2</v>
      </c>
      <c r="H130" s="19">
        <f t="shared" si="5"/>
        <v>0.54255319148936165</v>
      </c>
      <c r="I130" s="20">
        <f t="shared" si="3"/>
        <v>0.99999999999999989</v>
      </c>
      <c r="K130" s="10"/>
      <c r="L130" s="10"/>
      <c r="M130" s="10"/>
      <c r="N130" s="10"/>
      <c r="O130" s="10"/>
      <c r="P130" s="10"/>
    </row>
    <row r="131" spans="1:16">
      <c r="A131" s="18" t="s">
        <v>407</v>
      </c>
      <c r="B131" s="19">
        <f>B123/SUM($B123:$H123)</f>
        <v>0.1702127659574468</v>
      </c>
      <c r="C131" s="19">
        <f t="shared" ref="C131:H131" si="6">C123/SUM($B123:$H123)</f>
        <v>8.5106382978723402E-2</v>
      </c>
      <c r="D131" s="19">
        <f t="shared" si="6"/>
        <v>0.11702127659574468</v>
      </c>
      <c r="E131" s="19">
        <f t="shared" si="6"/>
        <v>4.2553191489361701E-2</v>
      </c>
      <c r="F131" s="19">
        <f t="shared" si="6"/>
        <v>5.3191489361702128E-2</v>
      </c>
      <c r="G131" s="19">
        <f t="shared" si="6"/>
        <v>1.0638297872340425E-2</v>
      </c>
      <c r="H131" s="19">
        <f t="shared" si="6"/>
        <v>0.52127659574468088</v>
      </c>
      <c r="I131" s="20">
        <f t="shared" si="3"/>
        <v>1</v>
      </c>
      <c r="K131" s="10"/>
      <c r="L131" s="10"/>
      <c r="M131" s="10"/>
      <c r="N131" s="10"/>
      <c r="O131" s="10"/>
      <c r="P131" s="10"/>
    </row>
    <row r="132" spans="1:16">
      <c r="A132" s="21" t="s">
        <v>408</v>
      </c>
      <c r="B132" s="19">
        <f>B120/SUM($B120:$H120)</f>
        <v>0.13829787234042554</v>
      </c>
      <c r="C132" s="19">
        <f t="shared" ref="C132:H132" si="7">C120/SUM($B120:$H120)</f>
        <v>0.10638297872340426</v>
      </c>
      <c r="D132" s="19">
        <f t="shared" si="7"/>
        <v>0.11702127659574468</v>
      </c>
      <c r="E132" s="19">
        <f t="shared" si="7"/>
        <v>7.4468085106382975E-2</v>
      </c>
      <c r="F132" s="19">
        <f t="shared" si="7"/>
        <v>6.3829787234042548E-2</v>
      </c>
      <c r="G132" s="19">
        <f t="shared" si="7"/>
        <v>2.1276595744680851E-2</v>
      </c>
      <c r="H132" s="19">
        <f t="shared" si="7"/>
        <v>0.47872340425531917</v>
      </c>
      <c r="I132" s="20">
        <f t="shared" si="3"/>
        <v>1</v>
      </c>
      <c r="K132" s="10"/>
      <c r="L132" s="10"/>
      <c r="M132" s="10"/>
      <c r="N132" s="10"/>
      <c r="O132" s="10"/>
      <c r="P132" s="10"/>
    </row>
    <row r="133" spans="1:16">
      <c r="A133" s="18" t="s">
        <v>409</v>
      </c>
      <c r="B133" s="19">
        <f>B119/SUM($B119:$H119)</f>
        <v>0.19148936170212766</v>
      </c>
      <c r="C133" s="19">
        <f t="shared" ref="C133:H133" si="8">C119/SUM($B119:$H119)</f>
        <v>0.23404255319148937</v>
      </c>
      <c r="D133" s="19">
        <f t="shared" si="8"/>
        <v>0.18085106382978725</v>
      </c>
      <c r="E133" s="19">
        <f t="shared" si="8"/>
        <v>7.4468085106382975E-2</v>
      </c>
      <c r="F133" s="19">
        <f t="shared" si="8"/>
        <v>3.1914893617021274E-2</v>
      </c>
      <c r="G133" s="19">
        <f t="shared" si="8"/>
        <v>1.0638297872340425E-2</v>
      </c>
      <c r="H133" s="19">
        <f t="shared" si="8"/>
        <v>0.27659574468085107</v>
      </c>
      <c r="I133" s="20">
        <f t="shared" si="3"/>
        <v>1</v>
      </c>
      <c r="K133" s="10"/>
      <c r="L133" s="10"/>
      <c r="M133" s="10"/>
      <c r="N133" s="10"/>
      <c r="O133" s="10"/>
      <c r="P133" s="10"/>
    </row>
    <row r="134" spans="1:16">
      <c r="A134" s="18" t="s">
        <v>410</v>
      </c>
      <c r="B134" s="19">
        <f>B121/SUM($B121:$H121)</f>
        <v>0.23404255319148937</v>
      </c>
      <c r="C134" s="19">
        <f t="shared" ref="C134:H134" si="9">C121/SUM($B121:$H121)</f>
        <v>0.19148936170212766</v>
      </c>
      <c r="D134" s="19">
        <f t="shared" si="9"/>
        <v>0.15957446808510639</v>
      </c>
      <c r="E134" s="19">
        <f t="shared" si="9"/>
        <v>0.10638297872340426</v>
      </c>
      <c r="F134" s="19">
        <f t="shared" si="9"/>
        <v>4.2553191489361701E-2</v>
      </c>
      <c r="G134" s="19">
        <f t="shared" si="9"/>
        <v>0</v>
      </c>
      <c r="H134" s="19">
        <f t="shared" si="9"/>
        <v>0.26595744680851063</v>
      </c>
      <c r="I134" s="20">
        <f t="shared" si="3"/>
        <v>1</v>
      </c>
      <c r="K134" s="10"/>
      <c r="L134" s="10"/>
      <c r="M134" s="10"/>
      <c r="N134" s="10"/>
      <c r="O134" s="10"/>
      <c r="P134" s="10"/>
    </row>
    <row r="135" spans="1:16">
      <c r="B135" s="14"/>
      <c r="C135" s="14"/>
      <c r="D135" s="14"/>
      <c r="E135" s="14"/>
      <c r="F135" s="14"/>
      <c r="G135" s="14"/>
      <c r="H135" s="14"/>
      <c r="K135" s="10"/>
      <c r="L135" s="10"/>
      <c r="M135" s="10"/>
      <c r="N135" s="10"/>
      <c r="O135" s="10"/>
      <c r="P135" s="10"/>
    </row>
    <row r="136" spans="1:16">
      <c r="A136" t="s">
        <v>357</v>
      </c>
      <c r="K136" s="10"/>
      <c r="L136" s="10"/>
      <c r="M136" s="10"/>
      <c r="N136" s="10"/>
      <c r="O136" s="10"/>
      <c r="P136" s="10"/>
    </row>
    <row r="137" spans="1:16">
      <c r="A137" t="s">
        <v>358</v>
      </c>
      <c r="K137" s="10"/>
      <c r="L137" s="10"/>
      <c r="M137" s="10"/>
      <c r="N137" s="10"/>
      <c r="O137" s="10"/>
      <c r="P137" s="10"/>
    </row>
    <row r="138" spans="1:16">
      <c r="K138" s="10"/>
      <c r="L138" s="10"/>
      <c r="M138" s="10"/>
      <c r="N138" s="10"/>
      <c r="O138" s="10"/>
      <c r="P138" s="10"/>
    </row>
    <row r="139" spans="1:16">
      <c r="K139" s="10"/>
      <c r="L139" s="10"/>
      <c r="M139" s="10"/>
      <c r="N139" s="10"/>
      <c r="O139" s="10"/>
      <c r="P139" s="10"/>
    </row>
    <row r="140" spans="1:16">
      <c r="K140" s="10"/>
      <c r="L140" s="10"/>
      <c r="M140" s="10"/>
      <c r="N140" s="10"/>
      <c r="O140" s="10"/>
      <c r="P140" s="10"/>
    </row>
    <row r="141" spans="1:16">
      <c r="K141" s="10"/>
      <c r="L141" s="10"/>
      <c r="M141" s="10"/>
      <c r="N141" s="10"/>
      <c r="O141" s="10"/>
      <c r="P141" s="10"/>
    </row>
    <row r="142" spans="1:16">
      <c r="K142" s="10"/>
      <c r="L142" s="10"/>
      <c r="M142" s="10"/>
      <c r="N142" s="10"/>
      <c r="O142" s="10"/>
      <c r="P142" s="10"/>
    </row>
    <row r="143" spans="1:16">
      <c r="K143" s="10"/>
      <c r="L143" s="10"/>
      <c r="M143" s="10"/>
      <c r="N143" s="10"/>
      <c r="O143" s="10"/>
      <c r="P143" s="10"/>
    </row>
    <row r="144" spans="1:16">
      <c r="K144" s="10"/>
      <c r="L144" s="10"/>
      <c r="M144" s="10"/>
      <c r="N144" s="10"/>
      <c r="O144" s="10"/>
      <c r="P144" s="10"/>
    </row>
    <row r="145" spans="1:16">
      <c r="K145" s="10"/>
      <c r="L145" s="10"/>
      <c r="M145" s="10"/>
      <c r="N145" s="10"/>
      <c r="O145" s="10"/>
      <c r="P145" s="10"/>
    </row>
    <row r="146" spans="1:16">
      <c r="K146" s="10"/>
      <c r="L146" s="10"/>
      <c r="M146" s="10"/>
      <c r="N146" s="10"/>
      <c r="O146" s="10"/>
      <c r="P146" s="10"/>
    </row>
    <row r="147" spans="1:16">
      <c r="K147" s="10"/>
      <c r="L147" s="10"/>
      <c r="M147" s="10"/>
      <c r="N147" s="10"/>
      <c r="O147" s="10"/>
      <c r="P147" s="10"/>
    </row>
    <row r="148" spans="1:16">
      <c r="K148" s="10"/>
      <c r="L148" s="10"/>
      <c r="M148" s="10"/>
      <c r="N148" s="10"/>
      <c r="O148" s="10"/>
      <c r="P148" s="10"/>
    </row>
    <row r="149" spans="1:16">
      <c r="K149" s="10"/>
      <c r="L149" s="10"/>
      <c r="M149" s="10"/>
      <c r="N149" s="10"/>
      <c r="O149" s="10"/>
      <c r="P149" s="10"/>
    </row>
    <row r="150" spans="1:16">
      <c r="K150" s="10"/>
      <c r="L150" s="10"/>
      <c r="M150" s="10"/>
      <c r="N150" s="10"/>
      <c r="O150" s="10"/>
      <c r="P150" s="10"/>
    </row>
    <row r="153" spans="1:16" s="8" customFormat="1"/>
    <row r="155" spans="1:16">
      <c r="A155" t="s">
        <v>411</v>
      </c>
      <c r="B155" t="s">
        <v>298</v>
      </c>
      <c r="C155" t="s">
        <v>299</v>
      </c>
      <c r="E155" s="143" t="s">
        <v>791</v>
      </c>
      <c r="F155" s="143"/>
      <c r="G155" s="143"/>
      <c r="H155" s="143"/>
      <c r="I155" s="143"/>
      <c r="J155" s="150"/>
      <c r="K155" s="150"/>
      <c r="L155" s="150"/>
      <c r="M155" s="150"/>
      <c r="N155" s="150"/>
      <c r="O155" s="150"/>
    </row>
    <row r="156" spans="1:16">
      <c r="A156" t="s">
        <v>367</v>
      </c>
      <c r="B156">
        <f>COUNTIF('0 - Rohdaten'!BW$2:BW$95,"N/A")</f>
        <v>5</v>
      </c>
      <c r="C156" s="7">
        <f>tbl_EQ06[[#This Row],[Absolute Häufigkeit]]/94</f>
        <v>5.3191489361702128E-2</v>
      </c>
      <c r="E156" s="152" t="s">
        <v>162</v>
      </c>
      <c r="F156" s="137"/>
      <c r="G156" s="137"/>
      <c r="H156" s="137"/>
      <c r="I156" s="137"/>
      <c r="J156" s="137"/>
      <c r="K156" s="137"/>
      <c r="L156" s="137"/>
      <c r="M156" s="137"/>
      <c r="N156" s="137"/>
      <c r="O156" s="137"/>
    </row>
    <row r="157" spans="1:16">
      <c r="A157" t="s">
        <v>309</v>
      </c>
      <c r="B157">
        <f>COUNTA('0 - Rohdaten'!CA:CA)</f>
        <v>8</v>
      </c>
      <c r="C157" s="7">
        <f>tbl_EQ06[[#This Row],[Absolute Häufigkeit]]/94</f>
        <v>8.5106382978723402E-2</v>
      </c>
      <c r="D157" s="2"/>
      <c r="E157" s="112" t="s">
        <v>180</v>
      </c>
    </row>
    <row r="158" spans="1:16">
      <c r="A158" t="s">
        <v>412</v>
      </c>
      <c r="B158">
        <f>COUNTIF('0 - Rohdaten'!BZ$2:BZ$95,"Ja")</f>
        <v>42</v>
      </c>
      <c r="C158" s="7">
        <f>tbl_EQ06[[#This Row],[Absolute Häufigkeit]]/94</f>
        <v>0.44680851063829785</v>
      </c>
      <c r="E158" s="144" t="s">
        <v>200</v>
      </c>
      <c r="F158" s="153"/>
      <c r="G158" s="153"/>
      <c r="H158" s="153"/>
      <c r="I158" s="153"/>
      <c r="J158" s="153"/>
      <c r="K158" s="137"/>
      <c r="L158" s="137"/>
      <c r="M158" s="137"/>
      <c r="N158" s="137"/>
      <c r="O158" s="137"/>
    </row>
    <row r="159" spans="1:16">
      <c r="A159" t="s">
        <v>413</v>
      </c>
      <c r="B159">
        <f>COUNTIF('0 - Rohdaten'!BW$2:BW$95,"Ja")</f>
        <v>57</v>
      </c>
      <c r="C159" s="7">
        <f>tbl_EQ06[[#This Row],[Absolute Häufigkeit]]/94</f>
        <v>0.6063829787234043</v>
      </c>
      <c r="E159" s="14" t="s">
        <v>211</v>
      </c>
      <c r="F159" s="10"/>
      <c r="G159" s="10"/>
      <c r="H159" s="10"/>
      <c r="I159" s="10"/>
      <c r="J159" s="10"/>
    </row>
    <row r="160" spans="1:16">
      <c r="A160" t="s">
        <v>414</v>
      </c>
      <c r="B160">
        <f>COUNTIF('0 - Rohdaten'!BY$2:BY$95,"Ja")</f>
        <v>72</v>
      </c>
      <c r="C160" s="7">
        <f>tbl_EQ06[[#This Row],[Absolute Häufigkeit]]/94</f>
        <v>0.76595744680851063</v>
      </c>
      <c r="E160" s="144" t="s">
        <v>230</v>
      </c>
      <c r="F160" s="153"/>
      <c r="G160" s="153"/>
      <c r="H160" s="153"/>
      <c r="I160" s="153"/>
      <c r="J160" s="153"/>
      <c r="K160" s="137"/>
      <c r="L160" s="137"/>
      <c r="M160" s="137"/>
      <c r="N160" s="137"/>
      <c r="O160" s="137"/>
    </row>
    <row r="161" spans="1:15">
      <c r="A161" t="s">
        <v>415</v>
      </c>
      <c r="B161">
        <f>COUNTIF('0 - Rohdaten'!BX$2:BX$95,"Ja")</f>
        <v>81</v>
      </c>
      <c r="C161" s="7">
        <f>tbl_EQ06[[#This Row],[Absolute Häufigkeit]]/94</f>
        <v>0.86170212765957444</v>
      </c>
      <c r="E161" s="14" t="s">
        <v>245</v>
      </c>
      <c r="F161" s="10"/>
      <c r="G161" s="10"/>
      <c r="H161" s="10"/>
      <c r="I161" s="10"/>
      <c r="J161" s="10"/>
    </row>
    <row r="162" spans="1:15">
      <c r="A162" s="6" t="s">
        <v>296</v>
      </c>
      <c r="B162" s="6">
        <f>SUM(B157:B161)</f>
        <v>260</v>
      </c>
      <c r="C162" s="13"/>
      <c r="E162" s="144" t="s">
        <v>261</v>
      </c>
      <c r="F162" s="153"/>
      <c r="G162" s="153"/>
      <c r="H162" s="153"/>
      <c r="I162" s="153"/>
      <c r="J162" s="153"/>
      <c r="K162" s="137"/>
      <c r="L162" s="137"/>
      <c r="M162" s="137"/>
      <c r="N162" s="137"/>
      <c r="O162" s="137"/>
    </row>
    <row r="163" spans="1:15">
      <c r="A163" s="2" t="s">
        <v>377</v>
      </c>
      <c r="B163" s="6"/>
      <c r="C163" s="13"/>
      <c r="E163" s="10"/>
      <c r="F163" s="10"/>
      <c r="G163" s="10"/>
      <c r="H163" s="10"/>
      <c r="I163" s="10"/>
      <c r="J163" s="10"/>
    </row>
    <row r="164" spans="1:15">
      <c r="A164" t="s">
        <v>393</v>
      </c>
      <c r="C164" s="7"/>
      <c r="E164" s="10"/>
      <c r="F164" s="10"/>
      <c r="G164" s="10"/>
      <c r="H164" s="10"/>
      <c r="I164" s="10"/>
      <c r="J164" s="10"/>
    </row>
    <row r="165" spans="1:15">
      <c r="A165" s="2"/>
      <c r="E165" s="10"/>
      <c r="F165" s="10"/>
      <c r="G165" s="10"/>
      <c r="H165" s="10"/>
      <c r="I165" s="10"/>
      <c r="J165" s="10"/>
    </row>
    <row r="166" spans="1:15">
      <c r="E166" s="10"/>
      <c r="F166" s="10"/>
      <c r="G166" s="10"/>
      <c r="H166" s="10"/>
      <c r="I166" s="10"/>
      <c r="J166" s="10"/>
    </row>
    <row r="167" spans="1:15">
      <c r="E167" s="10"/>
      <c r="F167" s="10"/>
      <c r="G167" s="10"/>
      <c r="H167" s="10"/>
      <c r="I167" s="10"/>
      <c r="J167" s="10"/>
    </row>
    <row r="168" spans="1:15">
      <c r="E168" s="10"/>
      <c r="F168" s="10"/>
      <c r="G168" s="10"/>
      <c r="H168" s="10"/>
      <c r="I168" s="10"/>
      <c r="J168" s="10"/>
    </row>
    <row r="169" spans="1:15">
      <c r="E169" s="10"/>
      <c r="F169" s="10"/>
      <c r="G169" s="10"/>
      <c r="H169" s="10"/>
      <c r="I169" s="10"/>
      <c r="J169" s="10"/>
    </row>
    <row r="180" spans="1:4" s="8" customFormat="1"/>
    <row r="182" spans="1:4">
      <c r="A182" t="s">
        <v>416</v>
      </c>
      <c r="B182" t="s">
        <v>298</v>
      </c>
      <c r="C182" t="s">
        <v>337</v>
      </c>
      <c r="D182" t="s">
        <v>347</v>
      </c>
    </row>
    <row r="183" spans="1:4">
      <c r="A183" s="4">
        <v>1</v>
      </c>
      <c r="B183">
        <f>COUNTIF('0 - Rohdaten'!$CI$2:$CI$95,1)</f>
        <v>8</v>
      </c>
      <c r="C183" s="7">
        <f t="shared" ref="C183:C188" si="10">B183/SUM(B$183:B$188)</f>
        <v>7.407407407407407E-2</v>
      </c>
      <c r="D183">
        <f>tbl_EQ07[[#This Row],[Absolute Häufigkeit]]*tbl_EQ07[[#This Row],[EQ07 - Welchen Einfluss auf strategische Entscheidungen hat bzw. erwarten Sie von einer Richtlinie oder Policy Ihrer Institution? ]]</f>
        <v>8</v>
      </c>
    </row>
    <row r="184" spans="1:4">
      <c r="A184" s="4">
        <v>2</v>
      </c>
      <c r="B184">
        <f>COUNTIF('0 - Rohdaten'!$CI$2:$CI$95,2)</f>
        <v>21</v>
      </c>
      <c r="C184" s="7">
        <f t="shared" si="10"/>
        <v>0.19444444444444445</v>
      </c>
      <c r="D184">
        <f>tbl_EQ07[[#This Row],[Absolute Häufigkeit]]*tbl_EQ07[[#This Row],[EQ07 - Welchen Einfluss auf strategische Entscheidungen hat bzw. erwarten Sie von einer Richtlinie oder Policy Ihrer Institution? ]]</f>
        <v>42</v>
      </c>
    </row>
    <row r="185" spans="1:4">
      <c r="A185" s="4">
        <v>3</v>
      </c>
      <c r="B185">
        <f>COUNTIF('0 - Rohdaten'!$CI$2:$CI$95,3)</f>
        <v>23</v>
      </c>
      <c r="C185" s="7">
        <f t="shared" si="10"/>
        <v>0.21296296296296297</v>
      </c>
      <c r="D185">
        <f>tbl_EQ07[[#This Row],[Absolute Häufigkeit]]*tbl_EQ07[[#This Row],[EQ07 - Welchen Einfluss auf strategische Entscheidungen hat bzw. erwarten Sie von einer Richtlinie oder Policy Ihrer Institution? ]]</f>
        <v>69</v>
      </c>
    </row>
    <row r="186" spans="1:4">
      <c r="A186" s="4">
        <v>4</v>
      </c>
      <c r="B186">
        <f>COUNTIF('0 - Rohdaten'!$CI$2:$CI$95,4)</f>
        <v>17</v>
      </c>
      <c r="C186" s="7">
        <f t="shared" si="10"/>
        <v>0.15740740740740741</v>
      </c>
      <c r="D186">
        <f>tbl_EQ07[[#This Row],[Absolute Häufigkeit]]*tbl_EQ07[[#This Row],[EQ07 - Welchen Einfluss auf strategische Entscheidungen hat bzw. erwarten Sie von einer Richtlinie oder Policy Ihrer Institution? ]]</f>
        <v>68</v>
      </c>
    </row>
    <row r="187" spans="1:4">
      <c r="A187" s="4">
        <v>5</v>
      </c>
      <c r="B187">
        <f>COUNTIF('0 - Rohdaten'!$CI$2:$CI$95,5)</f>
        <v>10</v>
      </c>
      <c r="C187" s="7">
        <f t="shared" si="10"/>
        <v>9.2592592592592587E-2</v>
      </c>
      <c r="D187">
        <f>tbl_EQ07[[#This Row],[Absolute Häufigkeit]]*tbl_EQ07[[#This Row],[EQ07 - Welchen Einfluss auf strategische Entscheidungen hat bzw. erwarten Sie von einer Richtlinie oder Policy Ihrer Institution? ]]</f>
        <v>50</v>
      </c>
    </row>
    <row r="188" spans="1:4">
      <c r="A188" s="4" t="s">
        <v>300</v>
      </c>
      <c r="B188">
        <f>108-SUM(B183:B187)</f>
        <v>29</v>
      </c>
      <c r="C188" s="7">
        <f t="shared" si="10"/>
        <v>0.26851851851851855</v>
      </c>
    </row>
    <row r="189" spans="1:4">
      <c r="A189" s="6" t="s">
        <v>296</v>
      </c>
      <c r="B189" s="6">
        <f>SUM(B183:B188)</f>
        <v>108</v>
      </c>
      <c r="C189" s="9">
        <f>SUM(C183:C188)</f>
        <v>1</v>
      </c>
      <c r="D189" s="6">
        <f>SUM(D183:D187)</f>
        <v>237</v>
      </c>
    </row>
    <row r="190" spans="1:4">
      <c r="A190" t="s">
        <v>417</v>
      </c>
      <c r="D190" s="22">
        <f>SUM(D189)/SUM(B183:B187)</f>
        <v>3</v>
      </c>
    </row>
    <row r="191" spans="1:4">
      <c r="A191" t="s">
        <v>418</v>
      </c>
    </row>
    <row r="192" spans="1:4" s="8" customFormat="1"/>
    <row r="194" spans="1:14">
      <c r="A194" t="s">
        <v>419</v>
      </c>
      <c r="B194" t="s">
        <v>298</v>
      </c>
      <c r="C194" t="s">
        <v>337</v>
      </c>
      <c r="E194" s="10"/>
      <c r="F194" s="10"/>
      <c r="G194" s="10"/>
      <c r="H194" s="10"/>
      <c r="I194" s="10"/>
      <c r="J194" s="10"/>
      <c r="K194" s="10"/>
      <c r="L194" s="10"/>
      <c r="M194" s="10"/>
      <c r="N194" s="10"/>
    </row>
    <row r="195" spans="1:14">
      <c r="A195" t="s">
        <v>300</v>
      </c>
      <c r="B195">
        <f>94-SUM(B196:B200)</f>
        <v>12</v>
      </c>
      <c r="C195" s="7">
        <f>tbl_EQ08[[#This Row],[Absolute Häufigkeit]]/94</f>
        <v>0.1276595744680851</v>
      </c>
      <c r="E195" s="10"/>
      <c r="F195" s="10"/>
      <c r="G195" s="10"/>
      <c r="H195" s="10"/>
      <c r="I195" s="10"/>
      <c r="J195" s="10"/>
      <c r="K195" s="10"/>
      <c r="L195" s="10"/>
      <c r="M195" s="10"/>
      <c r="N195" s="10"/>
    </row>
    <row r="196" spans="1:14">
      <c r="A196" t="s">
        <v>420</v>
      </c>
      <c r="B196">
        <f>COUNTIF('0 - Rohdaten'!$CH$2:$CH$95,4)</f>
        <v>1</v>
      </c>
      <c r="C196" s="7">
        <f>tbl_EQ08[[#This Row],[Absolute Häufigkeit]]/94</f>
        <v>1.0638297872340425E-2</v>
      </c>
      <c r="E196" s="10"/>
      <c r="F196" s="10"/>
      <c r="G196" s="10"/>
      <c r="H196" s="10"/>
      <c r="I196" s="10"/>
      <c r="J196" s="10"/>
      <c r="K196" s="10"/>
      <c r="L196" s="10"/>
      <c r="M196" s="10"/>
      <c r="N196" s="10"/>
    </row>
    <row r="197" spans="1:14">
      <c r="A197" t="s">
        <v>421</v>
      </c>
      <c r="B197">
        <f>COUNTIF('0 - Rohdaten'!$CH$2:$CH$95,5)</f>
        <v>2</v>
      </c>
      <c r="C197" s="7">
        <f>tbl_EQ08[[#This Row],[Absolute Häufigkeit]]/94</f>
        <v>2.1276595744680851E-2</v>
      </c>
      <c r="E197" s="10"/>
      <c r="F197" s="10"/>
      <c r="G197" s="10"/>
      <c r="H197" s="10"/>
      <c r="I197" s="10"/>
      <c r="J197" s="10"/>
      <c r="K197" s="10"/>
      <c r="L197" s="10"/>
      <c r="M197" s="10"/>
      <c r="N197" s="10"/>
    </row>
    <row r="198" spans="1:14">
      <c r="A198" t="s">
        <v>137</v>
      </c>
      <c r="B198">
        <f>COUNTIF('0 - Rohdaten'!$CH$2:$CH$95,2)</f>
        <v>7</v>
      </c>
      <c r="C198" s="7">
        <f>tbl_EQ08[[#This Row],[Absolute Häufigkeit]]/94</f>
        <v>7.4468085106382975E-2</v>
      </c>
      <c r="E198" s="10"/>
      <c r="F198" s="10"/>
      <c r="G198" s="10"/>
      <c r="H198" s="10"/>
      <c r="I198" s="10"/>
      <c r="J198" s="10"/>
      <c r="K198" s="10"/>
      <c r="L198" s="10"/>
      <c r="M198" s="10"/>
      <c r="N198" s="10"/>
    </row>
    <row r="199" spans="1:14">
      <c r="A199" t="s">
        <v>422</v>
      </c>
      <c r="B199">
        <f>COUNTIF('0 - Rohdaten'!$CH$2:$CH$95,3)</f>
        <v>10</v>
      </c>
      <c r="C199" s="7">
        <f>tbl_EQ08[[#This Row],[Absolute Häufigkeit]]/94</f>
        <v>0.10638297872340426</v>
      </c>
      <c r="E199" s="10"/>
      <c r="F199" s="10"/>
      <c r="G199" s="10"/>
      <c r="H199" s="10"/>
      <c r="I199" s="10"/>
      <c r="J199" s="10"/>
      <c r="K199" s="10"/>
      <c r="L199" s="10"/>
      <c r="M199" s="10"/>
      <c r="N199" s="10"/>
    </row>
    <row r="200" spans="1:14">
      <c r="A200" t="s">
        <v>136</v>
      </c>
      <c r="B200">
        <f>COUNTIF('0 - Rohdaten'!$CH$2:$CH$95,1)</f>
        <v>62</v>
      </c>
      <c r="C200" s="7">
        <f>tbl_EQ08[[#This Row],[Absolute Häufigkeit]]/94</f>
        <v>0.65957446808510634</v>
      </c>
      <c r="E200" s="10"/>
      <c r="F200" s="10"/>
      <c r="G200" s="10"/>
      <c r="H200" s="10"/>
      <c r="I200" s="10"/>
      <c r="J200" s="10"/>
      <c r="K200" s="10"/>
      <c r="L200" s="10"/>
      <c r="M200" s="10"/>
      <c r="N200" s="10"/>
    </row>
    <row r="201" spans="1:14">
      <c r="A201" s="6" t="s">
        <v>296</v>
      </c>
      <c r="B201" s="6">
        <f>SUM(B195:B200)</f>
        <v>94</v>
      </c>
      <c r="C201" s="13">
        <f>SUM(C195:C200)</f>
        <v>1</v>
      </c>
      <c r="E201" s="10"/>
      <c r="F201" s="10"/>
      <c r="G201" s="10"/>
      <c r="H201" s="10"/>
      <c r="I201" s="10"/>
      <c r="J201" s="10"/>
      <c r="K201" s="10"/>
      <c r="L201" s="10"/>
      <c r="M201" s="10"/>
      <c r="N201" s="10"/>
    </row>
    <row r="219" s="8" customFormat="1"/>
  </sheetData>
  <sortState ref="A128:H134">
    <sortCondition descending="1" ref="H128:H134"/>
  </sortState>
  <mergeCells count="4">
    <mergeCell ref="F28:J28"/>
    <mergeCell ref="E60:I60"/>
    <mergeCell ref="E88:I88"/>
    <mergeCell ref="E155:I155"/>
  </mergeCells>
  <pageMargins left="0.7" right="0.7" top="0.78740157500000008" bottom="0.78740157500000008" header="0.3" footer="0.3"/>
  <pageSetup paperSize="9" firstPageNumber="4294967295" orientation="portrait" r:id="rId1"/>
  <drawing r:id="rId2"/>
  <tableParts count="8">
    <tablePart r:id="rId3"/>
    <tablePart r:id="rId4"/>
    <tablePart r:id="rId5"/>
    <tablePart r:id="rId6"/>
    <tablePart r:id="rId7"/>
    <tablePart r:id="rId8"/>
    <tablePart r:id="rId9"/>
    <tablePart r:id="rId10"/>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Y140"/>
  <sheetViews>
    <sheetView topLeftCell="A81" zoomScale="36" workbookViewId="0">
      <selection activeCell="D78" sqref="D78"/>
    </sheetView>
  </sheetViews>
  <sheetFormatPr baseColWidth="10" defaultRowHeight="14.5"/>
  <cols>
    <col min="1" max="1" width="74.36328125" customWidth="1"/>
    <col min="3" max="3" width="13.81640625" customWidth="1"/>
  </cols>
  <sheetData>
    <row r="2" spans="1:11">
      <c r="A2" t="s">
        <v>423</v>
      </c>
      <c r="B2" t="s">
        <v>298</v>
      </c>
      <c r="C2" t="s">
        <v>337</v>
      </c>
      <c r="E2" s="10"/>
      <c r="F2" s="10"/>
      <c r="G2" s="10"/>
      <c r="H2" s="10"/>
      <c r="I2" s="10"/>
      <c r="J2" s="10"/>
      <c r="K2" s="10"/>
    </row>
    <row r="3" spans="1:11">
      <c r="A3" t="s">
        <v>300</v>
      </c>
      <c r="B3">
        <f>COUNTIF('0 - Rohdaten'!CJ:CJ,0)</f>
        <v>18</v>
      </c>
      <c r="C3" s="7">
        <f>tbl_BQ01[[#This Row],[Absolute Häufigkeit]]/94</f>
        <v>0.19148936170212766</v>
      </c>
      <c r="E3" s="10"/>
      <c r="F3" s="10"/>
      <c r="G3" s="10"/>
      <c r="H3" s="10"/>
      <c r="I3" s="10"/>
      <c r="J3" s="10"/>
      <c r="K3" s="10"/>
    </row>
    <row r="4" spans="1:11">
      <c r="A4" t="s">
        <v>424</v>
      </c>
      <c r="B4">
        <f>COUNTIF('0 - Rohdaten'!CJ:CJ,1)</f>
        <v>6</v>
      </c>
      <c r="C4" s="7">
        <f>tbl_BQ01[[#This Row],[Absolute Häufigkeit]]/94</f>
        <v>6.3829787234042548E-2</v>
      </c>
      <c r="E4" s="10"/>
      <c r="F4" s="10"/>
      <c r="G4" s="10"/>
      <c r="H4" s="10"/>
      <c r="I4" s="10"/>
      <c r="J4" s="10"/>
      <c r="K4" s="10"/>
    </row>
    <row r="5" spans="1:11">
      <c r="A5" t="s">
        <v>425</v>
      </c>
      <c r="B5">
        <f>COUNTIF('0 - Rohdaten'!CJ:CJ,3)</f>
        <v>29</v>
      </c>
      <c r="C5" s="7">
        <f>tbl_BQ01[[#This Row],[Absolute Häufigkeit]]/94</f>
        <v>0.30851063829787234</v>
      </c>
      <c r="E5" s="10"/>
      <c r="F5" s="10"/>
      <c r="G5" s="10"/>
      <c r="H5" s="10"/>
      <c r="I5" s="10"/>
      <c r="J5" s="10"/>
      <c r="K5" s="10"/>
    </row>
    <row r="6" spans="1:11">
      <c r="A6" t="s">
        <v>426</v>
      </c>
      <c r="B6">
        <f>COUNTIF('0 - Rohdaten'!CJ:CJ,2)</f>
        <v>41</v>
      </c>
      <c r="C6" s="7">
        <f>tbl_BQ01[[#This Row],[Absolute Häufigkeit]]/94</f>
        <v>0.43617021276595747</v>
      </c>
      <c r="E6" s="10"/>
      <c r="F6" s="10"/>
      <c r="G6" s="10"/>
      <c r="H6" s="10"/>
      <c r="I6" s="10"/>
      <c r="J6" s="10"/>
      <c r="K6" s="10"/>
    </row>
    <row r="7" spans="1:11">
      <c r="A7" s="6" t="s">
        <v>296</v>
      </c>
      <c r="B7" s="6">
        <f>SUM(B3:B6)</f>
        <v>94</v>
      </c>
      <c r="C7" s="13">
        <f>SUM(C3:C6)</f>
        <v>1</v>
      </c>
      <c r="E7" s="10"/>
      <c r="F7" s="10"/>
      <c r="G7" s="10"/>
      <c r="H7" s="10"/>
      <c r="I7" s="10"/>
      <c r="J7" s="10"/>
      <c r="K7" s="10"/>
    </row>
    <row r="24" spans="1:11" s="8" customFormat="1"/>
    <row r="26" spans="1:11">
      <c r="A26" t="s">
        <v>427</v>
      </c>
      <c r="B26" t="s">
        <v>298</v>
      </c>
      <c r="C26" t="s">
        <v>337</v>
      </c>
      <c r="E26" s="10"/>
      <c r="F26" s="10"/>
      <c r="G26" s="10"/>
      <c r="H26" s="10"/>
      <c r="I26" s="10"/>
      <c r="J26" s="10"/>
      <c r="K26" s="10"/>
    </row>
    <row r="27" spans="1:11">
      <c r="A27" t="s">
        <v>300</v>
      </c>
      <c r="B27">
        <f>COUNTIF('0 - Rohdaten'!CK:CK,0)</f>
        <v>50</v>
      </c>
      <c r="C27" s="7">
        <f>tbl_BQ02[[#This Row],[Absolute Häufigkeit]]/94</f>
        <v>0.53191489361702127</v>
      </c>
      <c r="E27" s="10"/>
      <c r="F27" s="10"/>
      <c r="G27" s="10"/>
      <c r="H27" s="10"/>
      <c r="I27" s="10"/>
      <c r="J27" s="10"/>
      <c r="K27" s="10"/>
    </row>
    <row r="28" spans="1:11">
      <c r="A28" t="s">
        <v>428</v>
      </c>
      <c r="B28">
        <f>COUNTIF('0 - Rohdaten'!CK:CK,1)</f>
        <v>0</v>
      </c>
      <c r="C28" s="7">
        <f>tbl_BQ02[[#This Row],[Absolute Häufigkeit]]/94</f>
        <v>0</v>
      </c>
      <c r="E28" s="10"/>
      <c r="F28" s="10"/>
      <c r="G28" s="10"/>
      <c r="H28" s="10"/>
      <c r="I28" s="10"/>
      <c r="J28" s="10"/>
      <c r="K28" s="10"/>
    </row>
    <row r="29" spans="1:11">
      <c r="A29" t="s">
        <v>429</v>
      </c>
      <c r="B29">
        <f>COUNTIF('0 - Rohdaten'!CK:CK,2)</f>
        <v>13</v>
      </c>
      <c r="C29" s="7">
        <f>tbl_BQ02[[#This Row],[Absolute Häufigkeit]]/94</f>
        <v>0.13829787234042554</v>
      </c>
      <c r="E29" s="10"/>
      <c r="F29" s="10"/>
      <c r="G29" s="10"/>
      <c r="H29" s="10"/>
      <c r="I29" s="10"/>
      <c r="J29" s="10"/>
      <c r="K29" s="10"/>
    </row>
    <row r="30" spans="1:11">
      <c r="A30" t="s">
        <v>430</v>
      </c>
      <c r="B30">
        <f>COUNTIF('0 - Rohdaten'!CK:CK,4)</f>
        <v>14</v>
      </c>
      <c r="C30" s="7">
        <f>tbl_BQ02[[#This Row],[Absolute Häufigkeit]]/94</f>
        <v>0.14893617021276595</v>
      </c>
      <c r="E30" s="10"/>
      <c r="F30" s="10"/>
      <c r="G30" s="10"/>
      <c r="H30" s="10"/>
      <c r="I30" s="10"/>
      <c r="J30" s="10"/>
      <c r="K30" s="10"/>
    </row>
    <row r="31" spans="1:11">
      <c r="A31" t="s">
        <v>431</v>
      </c>
      <c r="B31">
        <f>COUNTIF('0 - Rohdaten'!CK:CK,3)</f>
        <v>17</v>
      </c>
      <c r="C31" s="7">
        <f>tbl_BQ02[[#This Row],[Absolute Häufigkeit]]/94</f>
        <v>0.18085106382978725</v>
      </c>
      <c r="E31" s="10"/>
      <c r="F31" s="10"/>
      <c r="G31" s="10"/>
      <c r="H31" s="10"/>
      <c r="I31" s="10"/>
      <c r="J31" s="10"/>
      <c r="K31" s="10"/>
    </row>
    <row r="32" spans="1:11">
      <c r="A32" s="6" t="s">
        <v>432</v>
      </c>
      <c r="B32" s="6">
        <f>SUM(B27:B31)</f>
        <v>94</v>
      </c>
      <c r="C32" s="13">
        <f>SUM(C27:C31)</f>
        <v>1</v>
      </c>
      <c r="E32" s="10"/>
      <c r="F32" s="10"/>
      <c r="G32" s="10"/>
      <c r="H32" s="10"/>
      <c r="I32" s="10"/>
      <c r="J32" s="10"/>
      <c r="K32" s="10"/>
    </row>
    <row r="49" spans="1:25" s="8" customFormat="1"/>
    <row r="51" spans="1:25">
      <c r="A51" t="s">
        <v>433</v>
      </c>
      <c r="B51" t="s">
        <v>298</v>
      </c>
      <c r="C51" t="s">
        <v>299</v>
      </c>
      <c r="E51" s="149" t="s">
        <v>794</v>
      </c>
      <c r="F51" s="150"/>
      <c r="G51" s="150"/>
      <c r="H51" s="150"/>
      <c r="I51" s="150"/>
      <c r="J51" s="150"/>
      <c r="K51" s="150"/>
      <c r="L51" s="150"/>
      <c r="M51" s="150"/>
      <c r="N51" s="150"/>
      <c r="O51" s="150"/>
      <c r="P51" s="150"/>
      <c r="Q51" s="150"/>
      <c r="R51" s="150"/>
      <c r="S51" s="150"/>
      <c r="T51" s="150"/>
      <c r="U51" s="150"/>
      <c r="V51" s="150"/>
      <c r="W51" s="150"/>
      <c r="X51" s="150"/>
      <c r="Y51" s="150"/>
    </row>
    <row r="52" spans="1:25">
      <c r="A52" t="s">
        <v>367</v>
      </c>
      <c r="B52">
        <v>36</v>
      </c>
      <c r="C52" s="7">
        <f>tbl_BQ03[[#This Row],[Absolute Häufigkeit]]/94</f>
        <v>0.38297872340425532</v>
      </c>
      <c r="E52" s="154" t="s">
        <v>368</v>
      </c>
      <c r="F52" s="153"/>
      <c r="G52" s="153"/>
      <c r="H52" s="153"/>
      <c r="I52" s="153"/>
      <c r="J52" s="153"/>
      <c r="K52" s="153"/>
      <c r="L52" s="137"/>
      <c r="M52" s="137"/>
      <c r="N52" s="137"/>
      <c r="O52" s="137"/>
      <c r="P52" s="137"/>
      <c r="Q52" s="137"/>
      <c r="R52" s="137"/>
      <c r="S52" s="137"/>
      <c r="T52" s="137"/>
      <c r="U52" s="137"/>
      <c r="V52" s="137"/>
      <c r="W52" s="137"/>
      <c r="X52" s="137"/>
      <c r="Y52" s="137"/>
    </row>
    <row r="53" spans="1:25">
      <c r="A53" t="s">
        <v>434</v>
      </c>
      <c r="B53">
        <f>COUNTIF('0 - Rohdaten'!CT:CT,"Ja")</f>
        <v>7</v>
      </c>
      <c r="C53" s="7">
        <f>tbl_BQ03[[#This Row],[Absolute Häufigkeit]]/94</f>
        <v>7.4468085106382975E-2</v>
      </c>
      <c r="E53" s="111" t="s">
        <v>368</v>
      </c>
      <c r="F53" s="10"/>
      <c r="G53" s="10"/>
      <c r="H53" s="10"/>
      <c r="I53" s="10"/>
      <c r="J53" s="10"/>
      <c r="K53" s="10"/>
    </row>
    <row r="54" spans="1:25">
      <c r="A54" t="s">
        <v>303</v>
      </c>
      <c r="B54">
        <f>COUNTIF('0 - Rohdaten'!CZ:CZ,"Ja")</f>
        <v>7</v>
      </c>
      <c r="C54" s="7">
        <f>tbl_BQ03[[#This Row],[Absolute Häufigkeit]]/94</f>
        <v>7.4468085106382975E-2</v>
      </c>
      <c r="E54" s="155" t="s">
        <v>804</v>
      </c>
      <c r="F54" s="153"/>
      <c r="G54" s="153"/>
      <c r="H54" s="153"/>
      <c r="I54" s="153"/>
      <c r="J54" s="153"/>
      <c r="K54" s="153"/>
      <c r="L54" s="137"/>
      <c r="M54" s="137"/>
      <c r="N54" s="137"/>
      <c r="O54" s="137"/>
      <c r="P54" s="137"/>
      <c r="Q54" s="137"/>
      <c r="R54" s="137"/>
      <c r="S54" s="137"/>
      <c r="T54" s="137"/>
      <c r="U54" s="137"/>
      <c r="V54" s="137"/>
      <c r="W54" s="137"/>
      <c r="X54" s="137"/>
      <c r="Y54" s="137"/>
    </row>
    <row r="55" spans="1:25">
      <c r="A55" t="s">
        <v>435</v>
      </c>
      <c r="B55">
        <f>COUNTIF('0 - Rohdaten'!CV:CV,"Ja")</f>
        <v>8</v>
      </c>
      <c r="C55" s="7">
        <f>tbl_BQ03[[#This Row],[Absolute Häufigkeit]]/94</f>
        <v>8.5106382978723402E-2</v>
      </c>
      <c r="E55" s="113" t="s">
        <v>799</v>
      </c>
      <c r="F55" s="10"/>
      <c r="G55" s="10"/>
      <c r="H55" s="10"/>
      <c r="I55" s="10"/>
      <c r="J55" s="10"/>
      <c r="K55" s="10"/>
    </row>
    <row r="56" spans="1:25">
      <c r="A56" t="s">
        <v>436</v>
      </c>
      <c r="B56">
        <f>COUNTIF('0 - Rohdaten'!CX:CX,"Ja")</f>
        <v>10</v>
      </c>
      <c r="C56" s="7">
        <f>tbl_BQ03[[#This Row],[Absolute Häufigkeit]]/94</f>
        <v>0.10638297872340426</v>
      </c>
      <c r="E56" s="156" t="s">
        <v>798</v>
      </c>
      <c r="F56" s="153"/>
      <c r="G56" s="153"/>
      <c r="H56" s="153"/>
      <c r="I56" s="153"/>
      <c r="J56" s="153"/>
      <c r="K56" s="153"/>
      <c r="L56" s="137"/>
      <c r="M56" s="137"/>
      <c r="N56" s="137"/>
      <c r="O56" s="137"/>
      <c r="P56" s="137"/>
      <c r="Q56" s="137"/>
      <c r="R56" s="137"/>
      <c r="S56" s="137"/>
      <c r="T56" s="137"/>
      <c r="U56" s="137"/>
      <c r="V56" s="137"/>
      <c r="W56" s="137"/>
      <c r="X56" s="137"/>
      <c r="Y56" s="137"/>
    </row>
    <row r="57" spans="1:25">
      <c r="A57" t="s">
        <v>437</v>
      </c>
      <c r="B57">
        <f>COUNTIF('0 - Rohdaten'!CR:CR,"Ja")</f>
        <v>15</v>
      </c>
      <c r="C57" s="7">
        <f>tbl_BQ03[[#This Row],[Absolute Häufigkeit]]/94</f>
        <v>0.15957446808510639</v>
      </c>
      <c r="E57" s="113" t="s">
        <v>797</v>
      </c>
      <c r="F57" s="10"/>
      <c r="G57" s="10"/>
      <c r="H57" s="10"/>
      <c r="I57" s="10"/>
      <c r="J57" s="10"/>
      <c r="K57" s="10"/>
    </row>
    <row r="58" spans="1:25">
      <c r="A58" t="s">
        <v>438</v>
      </c>
      <c r="B58">
        <f>COUNTIF('0 - Rohdaten'!CL:CL,"Ja")</f>
        <v>19</v>
      </c>
      <c r="C58" s="7">
        <f>tbl_BQ03[[#This Row],[Absolute Häufigkeit]]/94</f>
        <v>0.20212765957446807</v>
      </c>
      <c r="E58" s="157" t="s">
        <v>805</v>
      </c>
      <c r="F58" s="153"/>
      <c r="G58" s="153"/>
      <c r="H58" s="153"/>
      <c r="I58" s="153"/>
      <c r="J58" s="153"/>
      <c r="K58" s="153"/>
      <c r="L58" s="137"/>
      <c r="M58" s="137"/>
      <c r="N58" s="137"/>
      <c r="O58" s="137"/>
      <c r="P58" s="137"/>
      <c r="Q58" s="137"/>
      <c r="R58" s="137"/>
      <c r="S58" s="137"/>
      <c r="T58" s="137"/>
      <c r="U58" s="137"/>
      <c r="V58" s="137"/>
      <c r="W58" s="137"/>
      <c r="X58" s="137"/>
      <c r="Y58" s="137"/>
    </row>
    <row r="59" spans="1:25">
      <c r="A59" t="s">
        <v>439</v>
      </c>
      <c r="B59">
        <f>COUNTIF('0 - Rohdaten'!CN:CN,"Ja")</f>
        <v>21</v>
      </c>
      <c r="C59" s="7">
        <f>tbl_BQ03[[#This Row],[Absolute Häufigkeit]]/94</f>
        <v>0.22340425531914893</v>
      </c>
      <c r="E59" s="113" t="s">
        <v>795</v>
      </c>
      <c r="F59" s="10"/>
      <c r="G59" s="10"/>
      <c r="H59" s="10"/>
      <c r="I59" s="10"/>
      <c r="J59" s="10"/>
      <c r="K59" s="10"/>
    </row>
    <row r="60" spans="1:25">
      <c r="A60" t="s">
        <v>440</v>
      </c>
      <c r="B60">
        <f>COUNTIF('0 - Rohdaten'!CP:CP,"Ja")</f>
        <v>25</v>
      </c>
      <c r="C60" s="7">
        <f>tbl_BQ03[[#This Row],[Absolute Häufigkeit]]/94</f>
        <v>0.26595744680851063</v>
      </c>
      <c r="E60" s="156" t="s">
        <v>796</v>
      </c>
      <c r="F60" s="153"/>
      <c r="G60" s="153"/>
      <c r="H60" s="153"/>
      <c r="I60" s="153"/>
      <c r="J60" s="153"/>
      <c r="K60" s="153"/>
      <c r="L60" s="137"/>
      <c r="M60" s="137"/>
      <c r="N60" s="137"/>
      <c r="O60" s="137"/>
      <c r="P60" s="137"/>
      <c r="Q60" s="137"/>
      <c r="R60" s="137"/>
      <c r="S60" s="137"/>
      <c r="T60" s="137"/>
      <c r="U60" s="137"/>
      <c r="V60" s="137"/>
      <c r="W60" s="137"/>
      <c r="X60" s="137"/>
      <c r="Y60" s="137"/>
    </row>
    <row r="61" spans="1:25">
      <c r="A61" s="6" t="s">
        <v>296</v>
      </c>
      <c r="B61" s="6">
        <f>SUM(B52:B60)</f>
        <v>148</v>
      </c>
      <c r="C61" s="9">
        <f>SUM(C53:C60)</f>
        <v>1.1914893617021276</v>
      </c>
      <c r="E61" s="10"/>
      <c r="F61" s="10"/>
      <c r="G61" s="10"/>
      <c r="H61" s="10"/>
      <c r="I61" s="10"/>
      <c r="J61" s="10"/>
      <c r="K61" s="10"/>
    </row>
    <row r="62" spans="1:25">
      <c r="A62" s="2" t="s">
        <v>377</v>
      </c>
      <c r="B62" s="6"/>
      <c r="C62" s="7"/>
      <c r="E62" s="10"/>
      <c r="F62" s="10"/>
      <c r="G62" s="10"/>
      <c r="H62" s="10"/>
      <c r="I62" s="10"/>
      <c r="J62" s="10"/>
      <c r="K62" s="10"/>
    </row>
    <row r="63" spans="1:25">
      <c r="A63" t="s">
        <v>441</v>
      </c>
      <c r="C63" s="7"/>
      <c r="E63" s="10"/>
      <c r="F63" s="10"/>
      <c r="G63" s="10"/>
      <c r="H63" s="10"/>
      <c r="I63" s="10"/>
      <c r="J63" s="10"/>
      <c r="K63" s="10"/>
    </row>
    <row r="64" spans="1:25">
      <c r="E64" s="10"/>
      <c r="F64" s="10"/>
      <c r="G64" s="10"/>
      <c r="H64" s="10"/>
      <c r="I64" s="10"/>
      <c r="J64" s="10"/>
      <c r="K64" s="10"/>
    </row>
    <row r="65" spans="6:11">
      <c r="F65" s="10"/>
      <c r="G65" s="10"/>
      <c r="H65" s="10"/>
      <c r="I65" s="10"/>
      <c r="J65" s="10"/>
      <c r="K65" s="10"/>
    </row>
    <row r="80" spans="6:11" s="8" customFormat="1"/>
    <row r="81" spans="1:14">
      <c r="B81" s="23"/>
    </row>
    <row r="82" spans="1:14">
      <c r="A82" t="s">
        <v>442</v>
      </c>
      <c r="B82" t="s">
        <v>298</v>
      </c>
      <c r="C82" t="s">
        <v>299</v>
      </c>
      <c r="E82" s="149" t="s">
        <v>793</v>
      </c>
      <c r="F82" s="149"/>
      <c r="G82" s="149"/>
      <c r="H82" s="149"/>
      <c r="I82" s="149"/>
      <c r="J82" s="149"/>
      <c r="K82" s="158"/>
      <c r="L82" s="150"/>
      <c r="M82" s="150"/>
      <c r="N82" s="150"/>
    </row>
    <row r="83" spans="1:14">
      <c r="A83" t="s">
        <v>367</v>
      </c>
      <c r="B83">
        <f>COUNTIF('0 - Rohdaten'!DG:DG,"N/A")</f>
        <v>7</v>
      </c>
      <c r="C83" s="7">
        <f>tbl_BQ04[[#This Row],[Absolute Häufigkeit]]/94</f>
        <v>7.4468085106382975E-2</v>
      </c>
      <c r="E83" s="144" t="s">
        <v>808</v>
      </c>
      <c r="F83" s="153"/>
      <c r="G83" s="153"/>
      <c r="H83" s="153"/>
      <c r="I83" s="153"/>
      <c r="J83" s="153"/>
      <c r="K83" s="153"/>
      <c r="L83" s="137"/>
      <c r="M83" s="137"/>
      <c r="N83" s="137"/>
    </row>
    <row r="84" spans="1:14">
      <c r="A84" t="s">
        <v>443</v>
      </c>
      <c r="B84">
        <f>COUNTIF('0 - Rohdaten'!DG:DG,"Ja")</f>
        <v>3</v>
      </c>
      <c r="C84" s="7">
        <f>tbl_BQ04[[#This Row],[Absolute Häufigkeit]]/94</f>
        <v>3.1914893617021274E-2</v>
      </c>
      <c r="D84" s="2"/>
      <c r="E84" s="14" t="s">
        <v>233</v>
      </c>
      <c r="F84" s="10"/>
      <c r="G84" s="10"/>
      <c r="H84" s="10"/>
      <c r="I84" s="10"/>
      <c r="J84" s="10"/>
      <c r="K84" s="10"/>
    </row>
    <row r="85" spans="1:14">
      <c r="A85" t="s">
        <v>309</v>
      </c>
      <c r="B85">
        <f>COUNTA('0 - Rohdaten'!DI:DI)</f>
        <v>3</v>
      </c>
      <c r="C85" s="7">
        <f>tbl_BQ04[[#This Row],[Absolute Häufigkeit]]/94</f>
        <v>3.1914893617021274E-2</v>
      </c>
      <c r="E85" s="10"/>
      <c r="F85" s="10"/>
      <c r="G85" s="10"/>
      <c r="H85" s="10"/>
      <c r="I85" s="10"/>
      <c r="J85" s="10"/>
      <c r="K85" s="10"/>
    </row>
    <row r="86" spans="1:14">
      <c r="A86" t="s">
        <v>444</v>
      </c>
      <c r="B86">
        <f>COUNTIF('0 - Rohdaten'!DC:DC,"Ja")</f>
        <v>6</v>
      </c>
      <c r="C86" s="7">
        <f>tbl_BQ04[[#This Row],[Absolute Häufigkeit]]/94</f>
        <v>6.3829787234042548E-2</v>
      </c>
      <c r="E86" s="10"/>
      <c r="F86" s="10"/>
      <c r="G86" s="10"/>
      <c r="H86" s="10"/>
      <c r="I86" s="10"/>
      <c r="J86" s="10"/>
      <c r="K86" s="10"/>
    </row>
    <row r="87" spans="1:14">
      <c r="A87" t="s">
        <v>445</v>
      </c>
      <c r="B87">
        <f>COUNTIF('0 - Rohdaten'!DH:DH,"Ja")</f>
        <v>11</v>
      </c>
      <c r="C87" s="7">
        <f>tbl_BQ04[[#This Row],[Absolute Häufigkeit]]/94</f>
        <v>0.11702127659574468</v>
      </c>
      <c r="E87" s="10"/>
      <c r="F87" s="10"/>
      <c r="G87" s="10"/>
      <c r="H87" s="10"/>
      <c r="I87" s="10"/>
      <c r="J87" s="10"/>
      <c r="K87" s="10"/>
    </row>
    <row r="88" spans="1:14">
      <c r="A88" t="s">
        <v>446</v>
      </c>
      <c r="B88">
        <f>COUNTIF('0 - Rohdaten'!DD:DD,"Ja")</f>
        <v>17</v>
      </c>
      <c r="C88" s="7">
        <f>tbl_BQ04[[#This Row],[Absolute Häufigkeit]]/94</f>
        <v>0.18085106382978725</v>
      </c>
      <c r="E88" s="10"/>
      <c r="F88" s="10"/>
      <c r="G88" s="10"/>
      <c r="H88" s="10"/>
      <c r="I88" s="10"/>
      <c r="J88" s="10"/>
      <c r="K88" s="10"/>
    </row>
    <row r="89" spans="1:14">
      <c r="A89" t="s">
        <v>447</v>
      </c>
      <c r="B89">
        <f>COUNTIF('0 - Rohdaten'!DE:DE,"Ja")</f>
        <v>24</v>
      </c>
      <c r="C89" s="7">
        <f>tbl_BQ04[[#This Row],[Absolute Häufigkeit]]/94</f>
        <v>0.25531914893617019</v>
      </c>
      <c r="E89" s="10"/>
      <c r="F89" s="10"/>
      <c r="G89" s="10"/>
      <c r="H89" s="10"/>
      <c r="I89" s="10"/>
      <c r="J89" s="10"/>
      <c r="K89" s="10"/>
    </row>
    <row r="90" spans="1:14">
      <c r="A90" t="s">
        <v>448</v>
      </c>
      <c r="B90">
        <f>COUNTIF('0 - Rohdaten'!DF:DF,"Ja")</f>
        <v>41</v>
      </c>
      <c r="C90" s="7">
        <f>tbl_BQ04[[#This Row],[Absolute Häufigkeit]]/94</f>
        <v>0.43617021276595747</v>
      </c>
      <c r="E90" s="10"/>
      <c r="F90" s="10"/>
      <c r="G90" s="10"/>
      <c r="H90" s="10"/>
      <c r="I90" s="10"/>
      <c r="J90" s="10"/>
      <c r="K90" s="10"/>
    </row>
    <row r="91" spans="1:14">
      <c r="A91" t="s">
        <v>449</v>
      </c>
      <c r="B91">
        <f>COUNTIF('0 - Rohdaten'!DB:DB,"Ja")</f>
        <v>43</v>
      </c>
      <c r="C91" s="7">
        <f>tbl_BQ04[[#This Row],[Absolute Häufigkeit]]/94</f>
        <v>0.45744680851063829</v>
      </c>
      <c r="E91" s="10"/>
      <c r="F91" s="10"/>
      <c r="G91" s="10"/>
      <c r="H91" s="10"/>
      <c r="I91" s="10"/>
      <c r="J91" s="10"/>
      <c r="K91" s="10"/>
    </row>
    <row r="92" spans="1:14">
      <c r="A92" s="6" t="s">
        <v>296</v>
      </c>
      <c r="B92" s="6">
        <f>SUM(B83:B91)</f>
        <v>155</v>
      </c>
      <c r="C92" s="13"/>
      <c r="E92" s="10"/>
      <c r="F92" s="10"/>
      <c r="G92" s="10"/>
      <c r="H92" s="10"/>
      <c r="I92" s="10"/>
      <c r="J92" s="10"/>
      <c r="K92" s="10"/>
    </row>
    <row r="93" spans="1:14">
      <c r="A93" s="2" t="s">
        <v>377</v>
      </c>
      <c r="B93" s="6"/>
      <c r="C93" s="13"/>
      <c r="E93" s="10"/>
      <c r="F93" s="10"/>
      <c r="G93" s="10"/>
      <c r="H93" s="10"/>
      <c r="I93" s="10"/>
      <c r="J93" s="10"/>
      <c r="K93" s="10"/>
    </row>
    <row r="110" spans="1:11" s="8" customFormat="1" ht="15" thickBot="1"/>
    <row r="111" spans="1:11" s="79" customFormat="1">
      <c r="A111" s="78"/>
      <c r="D111" s="83"/>
    </row>
    <row r="112" spans="1:11" s="50" customFormat="1" ht="15.5" customHeight="1">
      <c r="A112" s="80" t="s">
        <v>450</v>
      </c>
      <c r="B112" s="50" t="s">
        <v>298</v>
      </c>
      <c r="C112" s="50" t="s">
        <v>299</v>
      </c>
      <c r="D112" s="84"/>
      <c r="E112" s="149" t="s">
        <v>800</v>
      </c>
      <c r="F112" s="140"/>
      <c r="G112" s="140"/>
      <c r="H112" s="140"/>
      <c r="I112" s="140"/>
      <c r="J112" s="140"/>
      <c r="K112" s="140"/>
    </row>
    <row r="113" spans="1:11" s="50" customFormat="1">
      <c r="A113" s="80" t="s">
        <v>367</v>
      </c>
      <c r="B113" s="50">
        <f>COUNTIF('0 - Rohdaten'!DJ:DJ,"N/A")</f>
        <v>7</v>
      </c>
      <c r="C113" s="84">
        <f>tbl_BQ05[[#This Row],[Absolute Häufigkeit]]/94</f>
        <v>7.4468085106382975E-2</v>
      </c>
      <c r="D113" s="84"/>
      <c r="E113" s="147" t="s">
        <v>155</v>
      </c>
      <c r="F113" s="146"/>
      <c r="G113" s="146"/>
      <c r="H113" s="146"/>
      <c r="I113" s="146"/>
      <c r="J113" s="146"/>
      <c r="K113" s="146"/>
    </row>
    <row r="114" spans="1:11" s="50" customFormat="1">
      <c r="A114" s="80" t="s">
        <v>309</v>
      </c>
      <c r="B114" s="50">
        <f>COUNTA('0 - Rohdaten'!DP:DP)</f>
        <v>5</v>
      </c>
      <c r="C114" s="84">
        <f>tbl_BQ05[[#This Row],[Absolute Häufigkeit]]/94</f>
        <v>5.3191489361702128E-2</v>
      </c>
      <c r="D114" s="84"/>
      <c r="E114" s="114" t="s">
        <v>809</v>
      </c>
      <c r="F114" s="77"/>
      <c r="G114" s="77"/>
      <c r="H114" s="77"/>
      <c r="I114" s="77"/>
      <c r="J114" s="77"/>
      <c r="K114" s="77"/>
    </row>
    <row r="115" spans="1:11" s="50" customFormat="1">
      <c r="A115" s="80" t="s">
        <v>451</v>
      </c>
      <c r="B115" s="50">
        <f>COUNTIF('0 - Rohdaten'!DO:DO,"Ja")</f>
        <v>10</v>
      </c>
      <c r="C115" s="84">
        <f>tbl_BQ05[[#This Row],[Absolute Häufigkeit]]/94</f>
        <v>0.10638297872340426</v>
      </c>
      <c r="D115" s="84"/>
      <c r="E115" s="147" t="s">
        <v>212</v>
      </c>
      <c r="F115" s="146"/>
      <c r="G115" s="146"/>
      <c r="H115" s="146"/>
      <c r="I115" s="146"/>
      <c r="J115" s="146"/>
      <c r="K115" s="146"/>
    </row>
    <row r="116" spans="1:11" s="50" customFormat="1">
      <c r="A116" s="80" t="s">
        <v>452</v>
      </c>
      <c r="B116" s="50">
        <f>COUNTIF('0 - Rohdaten'!DN:DN,"Ja")</f>
        <v>33</v>
      </c>
      <c r="C116" s="84">
        <f>tbl_BQ05[[#This Row],[Absolute Häufigkeit]]/94</f>
        <v>0.35106382978723405</v>
      </c>
      <c r="D116" s="84"/>
      <c r="E116" s="114" t="s">
        <v>810</v>
      </c>
      <c r="F116" s="77"/>
      <c r="G116" s="77"/>
      <c r="H116" s="77"/>
      <c r="I116" s="77"/>
      <c r="J116" s="77"/>
      <c r="K116" s="77"/>
    </row>
    <row r="117" spans="1:11" s="50" customFormat="1">
      <c r="A117" s="80" t="s">
        <v>453</v>
      </c>
      <c r="B117" s="50">
        <f>COUNTIF('0 - Rohdaten'!DL:DL,"Ja")</f>
        <v>6</v>
      </c>
      <c r="C117" s="84">
        <f>tbl_BQ05[[#This Row],[Absolute Häufigkeit]]/94</f>
        <v>6.3829787234042548E-2</v>
      </c>
      <c r="D117" s="84"/>
      <c r="E117" s="77"/>
      <c r="F117" s="77"/>
      <c r="G117" s="77"/>
      <c r="H117" s="77"/>
      <c r="I117" s="77"/>
      <c r="J117" s="77"/>
      <c r="K117" s="77"/>
    </row>
    <row r="118" spans="1:11" s="50" customFormat="1">
      <c r="A118" s="80" t="s">
        <v>454</v>
      </c>
      <c r="B118" s="50">
        <f>COUNTIF('0 - Rohdaten'!DM:DM,"Ja")</f>
        <v>39</v>
      </c>
      <c r="C118" s="84">
        <f>tbl_BQ05[[#This Row],[Absolute Häufigkeit]]/94</f>
        <v>0.41489361702127658</v>
      </c>
      <c r="D118" s="84"/>
      <c r="E118" s="77"/>
      <c r="F118" s="77"/>
      <c r="G118" s="77"/>
      <c r="H118" s="77"/>
      <c r="I118" s="77"/>
      <c r="J118" s="77"/>
      <c r="K118" s="77"/>
    </row>
    <row r="119" spans="1:11" s="50" customFormat="1">
      <c r="A119" s="80" t="s">
        <v>455</v>
      </c>
      <c r="B119" s="50">
        <f>COUNTIF('0 - Rohdaten'!DJ:DJ,"Ja")</f>
        <v>11</v>
      </c>
      <c r="C119" s="84">
        <f>tbl_BQ05[[#This Row],[Absolute Häufigkeit]]/94</f>
        <v>0.11702127659574468</v>
      </c>
      <c r="D119" s="84"/>
      <c r="E119" s="77"/>
      <c r="F119" s="77"/>
      <c r="G119" s="77"/>
      <c r="H119" s="77"/>
      <c r="I119" s="77"/>
      <c r="J119" s="77"/>
      <c r="K119" s="77"/>
    </row>
    <row r="120" spans="1:11" s="50" customFormat="1">
      <c r="A120" s="80" t="s">
        <v>456</v>
      </c>
      <c r="B120" s="50">
        <f>COUNTIF('0 - Rohdaten'!DK:DK,"Ja")</f>
        <v>51</v>
      </c>
      <c r="C120" s="84">
        <f>tbl_BQ05[[#This Row],[Absolute Häufigkeit]]/94</f>
        <v>0.54255319148936165</v>
      </c>
      <c r="D120" s="85"/>
      <c r="E120" s="77"/>
      <c r="F120" s="77"/>
      <c r="G120" s="77"/>
      <c r="H120" s="77"/>
      <c r="I120" s="77"/>
      <c r="J120" s="77"/>
      <c r="K120" s="77"/>
    </row>
    <row r="121" spans="1:11" s="50" customFormat="1">
      <c r="A121" s="81" t="s">
        <v>296</v>
      </c>
      <c r="B121" s="86">
        <f>SUM(B113:B120)</f>
        <v>162</v>
      </c>
      <c r="C121" s="87"/>
      <c r="E121" s="77"/>
      <c r="F121" s="77"/>
      <c r="G121" s="77"/>
      <c r="H121" s="77"/>
      <c r="I121" s="77"/>
      <c r="J121" s="77"/>
      <c r="K121" s="77"/>
    </row>
    <row r="122" spans="1:11" s="50" customFormat="1">
      <c r="A122" s="80"/>
    </row>
    <row r="123" spans="1:11" s="50" customFormat="1">
      <c r="A123" s="80"/>
    </row>
    <row r="124" spans="1:11" s="50" customFormat="1">
      <c r="A124" s="80"/>
    </row>
    <row r="125" spans="1:11" s="50" customFormat="1">
      <c r="A125" s="80"/>
    </row>
    <row r="126" spans="1:11" s="50" customFormat="1">
      <c r="A126" s="80"/>
    </row>
    <row r="127" spans="1:11" s="50" customFormat="1">
      <c r="A127" s="80"/>
    </row>
    <row r="128" spans="1:11" s="50" customFormat="1">
      <c r="A128" s="80"/>
    </row>
    <row r="129" spans="1:1" s="50" customFormat="1">
      <c r="A129" s="80"/>
    </row>
    <row r="130" spans="1:1" s="50" customFormat="1">
      <c r="A130" s="80"/>
    </row>
    <row r="131" spans="1:1" s="50" customFormat="1">
      <c r="A131" s="80"/>
    </row>
    <row r="132" spans="1:1" s="50" customFormat="1">
      <c r="A132" s="80"/>
    </row>
    <row r="133" spans="1:1" s="50" customFormat="1">
      <c r="A133" s="80"/>
    </row>
    <row r="134" spans="1:1" s="50" customFormat="1">
      <c r="A134" s="80"/>
    </row>
    <row r="135" spans="1:1" s="50" customFormat="1">
      <c r="A135" s="80"/>
    </row>
    <row r="136" spans="1:1" s="50" customFormat="1">
      <c r="A136" s="80"/>
    </row>
    <row r="137" spans="1:1" s="50" customFormat="1">
      <c r="A137" s="80"/>
    </row>
    <row r="138" spans="1:1" s="50" customFormat="1">
      <c r="A138" s="80"/>
    </row>
    <row r="139" spans="1:1" s="50" customFormat="1">
      <c r="A139" s="80"/>
    </row>
    <row r="140" spans="1:1" s="8" customFormat="1" ht="15" thickBot="1">
      <c r="A140" s="82"/>
    </row>
  </sheetData>
  <pageMargins left="0.7" right="0.7" top="0.78740157500000008" bottom="0.78740157500000008" header="0.3" footer="0.3"/>
  <pageSetup paperSize="9" firstPageNumber="4294967295" orientation="portrait"/>
  <drawing r:id="rId1"/>
  <tableParts count="5">
    <tablePart r:id="rId2"/>
    <tablePart r:id="rId3"/>
    <tablePart r:id="rId4"/>
    <tablePart r:id="rId5"/>
    <tablePart r:id="rId6"/>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2"/>
  <dimension ref="A2:I176"/>
  <sheetViews>
    <sheetView topLeftCell="A179" zoomScale="48" workbookViewId="0">
      <selection activeCell="A124" sqref="A124"/>
    </sheetView>
  </sheetViews>
  <sheetFormatPr baseColWidth="10" defaultRowHeight="14.5"/>
  <cols>
    <col min="1" max="1" width="115.08984375" customWidth="1"/>
    <col min="2" max="2" width="20.08984375" customWidth="1"/>
    <col min="3" max="3" width="23.36328125" customWidth="1"/>
    <col min="4" max="4" width="27" customWidth="1"/>
    <col min="5" max="5" width="22.08984375" customWidth="1"/>
    <col min="6" max="7" width="27.36328125" customWidth="1"/>
    <col min="8" max="8" width="23" customWidth="1"/>
  </cols>
  <sheetData>
    <row r="2" spans="1:6">
      <c r="A2" t="s">
        <v>457</v>
      </c>
      <c r="B2" t="s">
        <v>298</v>
      </c>
      <c r="C2" t="s">
        <v>299</v>
      </c>
    </row>
    <row r="3" spans="1:6">
      <c r="A3" t="s">
        <v>300</v>
      </c>
      <c r="B3">
        <f>COUNTIF('0 - Rohdaten'!DW:DW,"N/A")</f>
        <v>10</v>
      </c>
      <c r="C3" s="7">
        <f>tbl_AQ01[[#This Row],[Absolute Häufigkeit]]/94</f>
        <v>0.10638297872340426</v>
      </c>
    </row>
    <row r="4" spans="1:6">
      <c r="A4" t="s">
        <v>458</v>
      </c>
      <c r="B4">
        <f>COUNTIF('0 - Rohdaten'!DW:DW,"Ja")</f>
        <v>10</v>
      </c>
      <c r="C4" s="7">
        <f>tbl_AQ01[[#This Row],[Absolute Häufigkeit]]/94</f>
        <v>0.10638297872340426</v>
      </c>
      <c r="D4" s="10"/>
      <c r="E4" s="10"/>
      <c r="F4" s="10"/>
    </row>
    <row r="5" spans="1:6">
      <c r="A5" t="s">
        <v>459</v>
      </c>
      <c r="B5">
        <f>COUNTIF('0 - Rohdaten'!DX:DX,"Ja")</f>
        <v>10</v>
      </c>
      <c r="C5" s="7">
        <f>tbl_AQ01[[#This Row],[Absolute Häufigkeit]]/94</f>
        <v>0.10638297872340426</v>
      </c>
      <c r="D5" s="10"/>
      <c r="E5" s="10"/>
      <c r="F5" s="10"/>
    </row>
    <row r="6" spans="1:6">
      <c r="A6" t="s">
        <v>460</v>
      </c>
      <c r="B6">
        <f>COUNTIF('0 - Rohdaten'!EA:EA,"Ja")</f>
        <v>10</v>
      </c>
      <c r="C6" s="7">
        <f>tbl_AQ01[[#This Row],[Absolute Häufigkeit]]/94</f>
        <v>0.10638297872340426</v>
      </c>
      <c r="D6" s="10"/>
      <c r="E6" s="10"/>
      <c r="F6" s="10"/>
    </row>
    <row r="7" spans="1:6">
      <c r="A7" t="s">
        <v>461</v>
      </c>
      <c r="B7">
        <f>COUNTIF('0 - Rohdaten'!DZ:DZ,"Ja")</f>
        <v>12</v>
      </c>
      <c r="C7" s="7">
        <f>tbl_AQ01[[#This Row],[Absolute Häufigkeit]]/94</f>
        <v>0.1276595744680851</v>
      </c>
      <c r="D7" s="10"/>
      <c r="E7" s="10"/>
      <c r="F7" s="10"/>
    </row>
    <row r="8" spans="1:6">
      <c r="A8" t="s">
        <v>462</v>
      </c>
      <c r="B8">
        <f>COUNTIF('0 - Rohdaten'!DY:DY,"Ja")</f>
        <v>13</v>
      </c>
      <c r="C8" s="7">
        <f>tbl_AQ01[[#This Row],[Absolute Häufigkeit]]/94</f>
        <v>0.13829787234042554</v>
      </c>
      <c r="D8" s="10"/>
      <c r="E8" s="10"/>
      <c r="F8" s="10"/>
    </row>
    <row r="9" spans="1:6">
      <c r="A9" t="s">
        <v>463</v>
      </c>
      <c r="B9">
        <f>COUNTIF('0 - Rohdaten'!DV:DV,"Ja")</f>
        <v>20</v>
      </c>
      <c r="C9" s="7">
        <f>tbl_AQ01[[#This Row],[Absolute Häufigkeit]]/94</f>
        <v>0.21276595744680851</v>
      </c>
      <c r="D9" s="10"/>
      <c r="E9" s="10"/>
      <c r="F9" s="10"/>
    </row>
    <row r="10" spans="1:6">
      <c r="A10" t="s">
        <v>464</v>
      </c>
      <c r="B10">
        <f>COUNTIF('0 - Rohdaten'!DR:DR,"Ja")</f>
        <v>24</v>
      </c>
      <c r="C10" s="7">
        <f>tbl_AQ01[[#This Row],[Absolute Häufigkeit]]/94</f>
        <v>0.25531914893617019</v>
      </c>
      <c r="D10" s="10"/>
      <c r="E10" s="10"/>
      <c r="F10" s="10"/>
    </row>
    <row r="11" spans="1:6">
      <c r="A11" t="s">
        <v>465</v>
      </c>
      <c r="B11">
        <f>COUNTIF('0 - Rohdaten'!DT:DT,"Ja")</f>
        <v>35</v>
      </c>
      <c r="C11" s="7">
        <f>tbl_AQ01[[#This Row],[Absolute Häufigkeit]]/94</f>
        <v>0.37234042553191488</v>
      </c>
      <c r="D11" s="10"/>
      <c r="E11" s="10"/>
      <c r="F11" s="10"/>
    </row>
    <row r="12" spans="1:6">
      <c r="A12" t="s">
        <v>466</v>
      </c>
      <c r="B12">
        <f>COUNTIF('0 - Rohdaten'!DU:DU,"Ja")</f>
        <v>35</v>
      </c>
      <c r="C12" s="7">
        <f>tbl_AQ01[[#This Row],[Absolute Häufigkeit]]/94</f>
        <v>0.37234042553191488</v>
      </c>
      <c r="D12" s="10"/>
      <c r="E12" s="10"/>
      <c r="F12" s="10"/>
    </row>
    <row r="13" spans="1:6">
      <c r="A13" t="s">
        <v>467</v>
      </c>
      <c r="B13">
        <f>COUNTIF('0 - Rohdaten'!DS:DS,"Ja")</f>
        <v>36</v>
      </c>
      <c r="C13" s="7">
        <f>tbl_AQ01[[#This Row],[Absolute Häufigkeit]]/94</f>
        <v>0.38297872340425532</v>
      </c>
      <c r="D13" s="10"/>
      <c r="E13" s="10"/>
      <c r="F13" s="10"/>
    </row>
    <row r="14" spans="1:6">
      <c r="A14" t="s">
        <v>468</v>
      </c>
      <c r="B14">
        <f>COUNTIF('0 - Rohdaten'!DQ:DQ,"Ja")</f>
        <v>61</v>
      </c>
      <c r="C14" s="7">
        <f>tbl_AQ01[[#This Row],[Absolute Häufigkeit]]/94</f>
        <v>0.64893617021276595</v>
      </c>
      <c r="D14" s="10"/>
      <c r="E14" s="10"/>
      <c r="F14" s="10"/>
    </row>
    <row r="15" spans="1:6">
      <c r="A15" s="6" t="s">
        <v>296</v>
      </c>
      <c r="B15" s="6">
        <f>SUM(B3:B14)</f>
        <v>276</v>
      </c>
      <c r="C15" s="13"/>
      <c r="D15" s="10"/>
      <c r="E15" s="10"/>
      <c r="F15" s="10"/>
    </row>
    <row r="16" spans="1:6">
      <c r="A16" t="s">
        <v>377</v>
      </c>
      <c r="C16" s="7"/>
      <c r="D16" s="10"/>
      <c r="E16" s="10"/>
      <c r="F16" s="10"/>
    </row>
    <row r="17" spans="4:6">
      <c r="D17" s="10"/>
      <c r="E17" s="10"/>
      <c r="F17" s="10"/>
    </row>
    <row r="18" spans="4:6">
      <c r="D18" s="10"/>
      <c r="E18" s="10"/>
      <c r="F18" s="10"/>
    </row>
    <row r="33" spans="1:6" s="8" customFormat="1"/>
    <row r="35" spans="1:6">
      <c r="A35" t="s">
        <v>469</v>
      </c>
      <c r="B35" t="s">
        <v>298</v>
      </c>
      <c r="C35" t="s">
        <v>299</v>
      </c>
    </row>
    <row r="36" spans="1:6">
      <c r="A36" t="s">
        <v>300</v>
      </c>
      <c r="B36">
        <f>COUNTIF('0 - Rohdaten'!EK:EK,"N/A")</f>
        <v>10</v>
      </c>
      <c r="C36" s="7">
        <f>tbl_AQ02[[#This Row],[Absolute Häufigkeit]]/94</f>
        <v>0.10638297872340426</v>
      </c>
    </row>
    <row r="37" spans="1:6">
      <c r="A37" t="s">
        <v>470</v>
      </c>
      <c r="B37">
        <f>COUNTIF('0 - Rohdaten'!EK:EK,"Ja")</f>
        <v>3</v>
      </c>
      <c r="C37" s="7">
        <f>tbl_AQ02[[#This Row],[Absolute Häufigkeit]]/94</f>
        <v>3.1914893617021274E-2</v>
      </c>
    </row>
    <row r="38" spans="1:6">
      <c r="A38" t="s">
        <v>471</v>
      </c>
      <c r="B38">
        <f>COUNTIF('0 - Rohdaten'!EG:EG,"Ja")</f>
        <v>6</v>
      </c>
      <c r="C38" s="7">
        <f>tbl_AQ02[[#This Row],[Absolute Häufigkeit]]/94</f>
        <v>6.3829787234042548E-2</v>
      </c>
      <c r="D38" s="10"/>
      <c r="E38" s="10"/>
      <c r="F38" s="10"/>
    </row>
    <row r="39" spans="1:6">
      <c r="A39" t="s">
        <v>472</v>
      </c>
      <c r="B39">
        <f>COUNTIF('0 - Rohdaten'!EF:EF,"Ja")</f>
        <v>17</v>
      </c>
      <c r="C39" s="7">
        <f>tbl_AQ02[[#This Row],[Absolute Häufigkeit]]/94</f>
        <v>0.18085106382978725</v>
      </c>
      <c r="D39" s="10"/>
      <c r="E39" s="10"/>
      <c r="F39" s="10"/>
    </row>
    <row r="40" spans="1:6">
      <c r="A40" t="s">
        <v>473</v>
      </c>
      <c r="B40">
        <f>COUNTIF('0 - Rohdaten'!EJ:EJ,"Ja")</f>
        <v>25</v>
      </c>
      <c r="C40" s="7">
        <f>tbl_AQ02[[#This Row],[Absolute Häufigkeit]]/94</f>
        <v>0.26595744680851063</v>
      </c>
      <c r="D40" s="10"/>
      <c r="E40" s="10"/>
      <c r="F40" s="10"/>
    </row>
    <row r="41" spans="1:6">
      <c r="A41" t="s">
        <v>474</v>
      </c>
      <c r="B41">
        <f>COUNTIF('0 - Rohdaten'!EI:EI,"Ja")</f>
        <v>29</v>
      </c>
      <c r="C41" s="7">
        <f>tbl_AQ02[[#This Row],[Absolute Häufigkeit]]/94</f>
        <v>0.30851063829787234</v>
      </c>
      <c r="D41" s="10"/>
      <c r="E41" s="10"/>
      <c r="F41" s="10"/>
    </row>
    <row r="42" spans="1:6">
      <c r="A42" t="s">
        <v>475</v>
      </c>
      <c r="B42">
        <f>COUNTIF('0 - Rohdaten'!EH:EH,"Ja")</f>
        <v>34</v>
      </c>
      <c r="C42" s="7">
        <f>tbl_AQ02[[#This Row],[Absolute Häufigkeit]]/94</f>
        <v>0.36170212765957449</v>
      </c>
      <c r="D42" s="10"/>
      <c r="E42" s="10"/>
      <c r="F42" s="10"/>
    </row>
    <row r="43" spans="1:6">
      <c r="A43" t="s">
        <v>476</v>
      </c>
      <c r="B43">
        <f>COUNTIF('0 - Rohdaten'!EE:EE,"Ja")</f>
        <v>56</v>
      </c>
      <c r="C43" s="7">
        <f>tbl_AQ02[[#This Row],[Absolute Häufigkeit]]/94</f>
        <v>0.5957446808510638</v>
      </c>
      <c r="D43" s="10"/>
      <c r="E43" s="10"/>
      <c r="F43" s="10"/>
    </row>
    <row r="44" spans="1:6">
      <c r="A44" t="s">
        <v>477</v>
      </c>
      <c r="B44">
        <f>COUNTIF('0 - Rohdaten'!EC:EC,"Ja")</f>
        <v>58</v>
      </c>
      <c r="C44" s="7">
        <f>tbl_AQ02[[#This Row],[Absolute Häufigkeit]]/94</f>
        <v>0.61702127659574468</v>
      </c>
      <c r="D44" s="10"/>
      <c r="E44" s="10"/>
      <c r="F44" s="10"/>
    </row>
    <row r="45" spans="1:6">
      <c r="A45" t="s">
        <v>478</v>
      </c>
      <c r="B45">
        <f>COUNTIF('0 - Rohdaten'!ED:ED,"Ja")</f>
        <v>64</v>
      </c>
      <c r="C45" s="7">
        <f>tbl_AQ02[[#This Row],[Absolute Häufigkeit]]/94</f>
        <v>0.68085106382978722</v>
      </c>
      <c r="D45" s="10"/>
      <c r="E45" s="10"/>
      <c r="F45" s="10"/>
    </row>
    <row r="46" spans="1:6">
      <c r="A46" s="6" t="s">
        <v>296</v>
      </c>
      <c r="B46" s="6">
        <f>SUM(B37:B45)</f>
        <v>292</v>
      </c>
      <c r="C46" s="13"/>
      <c r="D46" s="10"/>
      <c r="E46" s="10"/>
      <c r="F46" s="10"/>
    </row>
    <row r="47" spans="1:6">
      <c r="A47" t="s">
        <v>377</v>
      </c>
      <c r="C47" s="7"/>
      <c r="D47" s="10"/>
      <c r="E47" s="10"/>
      <c r="F47" s="10"/>
    </row>
    <row r="48" spans="1:6">
      <c r="C48" s="7"/>
      <c r="D48" s="10"/>
      <c r="E48" s="10"/>
      <c r="F48" s="10"/>
    </row>
    <row r="49" spans="4:6">
      <c r="D49" s="10"/>
      <c r="E49" s="10"/>
      <c r="F49" s="10"/>
    </row>
    <row r="50" spans="4:6">
      <c r="D50" s="10"/>
      <c r="E50" s="10"/>
      <c r="F50" s="10"/>
    </row>
    <row r="51" spans="4:6">
      <c r="D51" s="10"/>
      <c r="E51" s="10"/>
      <c r="F51" s="10"/>
    </row>
    <row r="52" spans="4:6">
      <c r="D52" s="10"/>
      <c r="E52" s="10"/>
      <c r="F52" s="10"/>
    </row>
    <row r="53" spans="4:6">
      <c r="D53" s="10"/>
      <c r="E53" s="10"/>
      <c r="F53" s="10"/>
    </row>
    <row r="65" spans="1:8" s="8" customFormat="1"/>
    <row r="66" spans="1:8" s="2" customFormat="1"/>
    <row r="67" spans="1:8">
      <c r="B67" s="17"/>
      <c r="C67" s="17" t="s">
        <v>299</v>
      </c>
      <c r="D67" s="17"/>
      <c r="E67" s="17" t="s">
        <v>299</v>
      </c>
      <c r="F67" s="24"/>
      <c r="G67" s="17" t="s">
        <v>299</v>
      </c>
    </row>
    <row r="68" spans="1:8">
      <c r="A68" t="s">
        <v>479</v>
      </c>
      <c r="B68" t="s">
        <v>298</v>
      </c>
      <c r="C68" s="25" t="s">
        <v>480</v>
      </c>
      <c r="D68" s="25" t="s">
        <v>481</v>
      </c>
      <c r="E68" s="25" t="s">
        <v>482</v>
      </c>
      <c r="F68" s="25" t="s">
        <v>483</v>
      </c>
      <c r="G68" s="130" t="s">
        <v>484</v>
      </c>
      <c r="H68" s="130"/>
    </row>
    <row r="69" spans="1:8">
      <c r="A69" t="s">
        <v>485</v>
      </c>
      <c r="B69">
        <f>COUNTIF('0 - Rohdaten'!EM:EM,1)</f>
        <v>22</v>
      </c>
      <c r="C69" s="7">
        <f t="shared" ref="C69:E74" si="0">B69/SUM(B$69:B$74)</f>
        <v>0.23404255319148937</v>
      </c>
      <c r="D69">
        <f>COUNTIF('0 - Rohdaten'!EN:EN,1)</f>
        <v>17</v>
      </c>
      <c r="E69" s="7">
        <f>D69/SUM(D$69:D$74)</f>
        <v>0.18085106382978725</v>
      </c>
      <c r="F69" s="26">
        <f>COUNTIF('0 - Rohdaten'!EO:EO,1)</f>
        <v>8</v>
      </c>
      <c r="G69" s="27">
        <f t="shared" ref="G69:G74" si="1">F69/SUM(F$69:F$74)</f>
        <v>8.5106382978723402E-2</v>
      </c>
    </row>
    <row r="70" spans="1:8">
      <c r="A70" t="s">
        <v>486</v>
      </c>
      <c r="B70">
        <f>COUNTIF('0 - Rohdaten'!EM:EM,2)</f>
        <v>6</v>
      </c>
      <c r="C70" s="7">
        <f t="shared" si="0"/>
        <v>6.3829787234042548E-2</v>
      </c>
      <c r="D70">
        <f>COUNTIF('0 - Rohdaten'!EN:EN,2)</f>
        <v>5</v>
      </c>
      <c r="E70" s="7">
        <f t="shared" si="0"/>
        <v>5.3191489361702128E-2</v>
      </c>
      <c r="F70" s="28">
        <f>COUNTIF('0 - Rohdaten'!EO:EO,2)</f>
        <v>3</v>
      </c>
      <c r="G70" s="29">
        <f t="shared" si="1"/>
        <v>3.1914893617021274E-2</v>
      </c>
    </row>
    <row r="71" spans="1:8">
      <c r="A71" t="s">
        <v>487</v>
      </c>
      <c r="B71">
        <f>COUNTIF('0 - Rohdaten'!EM:EM,3)</f>
        <v>23</v>
      </c>
      <c r="C71" s="7">
        <f t="shared" si="0"/>
        <v>0.24468085106382978</v>
      </c>
      <c r="D71">
        <f>COUNTIF('0 - Rohdaten'!EN:EN,3)</f>
        <v>27</v>
      </c>
      <c r="E71" s="7">
        <f t="shared" si="0"/>
        <v>0.28723404255319152</v>
      </c>
      <c r="F71" s="26">
        <f>COUNTIF('0 - Rohdaten'!EO:EO,3)</f>
        <v>25</v>
      </c>
      <c r="G71" s="27">
        <f t="shared" si="1"/>
        <v>0.26595744680851063</v>
      </c>
    </row>
    <row r="72" spans="1:8">
      <c r="A72" t="s">
        <v>488</v>
      </c>
      <c r="B72">
        <f>COUNTIF('0 - Rohdaten'!EM:EM,4)</f>
        <v>5</v>
      </c>
      <c r="C72" s="7">
        <f t="shared" si="0"/>
        <v>5.3191489361702128E-2</v>
      </c>
      <c r="D72">
        <f>COUNTIF('0 - Rohdaten'!EN:EN,4)</f>
        <v>5</v>
      </c>
      <c r="E72" s="7">
        <f t="shared" si="0"/>
        <v>5.3191489361702128E-2</v>
      </c>
      <c r="F72" s="28">
        <f>COUNTIF('0 - Rohdaten'!EO:EO,4)</f>
        <v>3</v>
      </c>
      <c r="G72" s="29">
        <f t="shared" si="1"/>
        <v>3.1914893617021274E-2</v>
      </c>
    </row>
    <row r="73" spans="1:8">
      <c r="A73" t="s">
        <v>489</v>
      </c>
      <c r="B73">
        <f>COUNTIF('0 - Rohdaten'!EM:EM,5)</f>
        <v>10</v>
      </c>
      <c r="C73" s="7">
        <f t="shared" si="0"/>
        <v>0.10638297872340426</v>
      </c>
      <c r="D73">
        <f>COUNTIF('0 - Rohdaten'!EN:EN,5)</f>
        <v>7</v>
      </c>
      <c r="E73" s="7">
        <f t="shared" si="0"/>
        <v>7.4468085106382975E-2</v>
      </c>
      <c r="F73" s="26">
        <f>COUNTIF('0 - Rohdaten'!EO:EO,5)</f>
        <v>25</v>
      </c>
      <c r="G73" s="27">
        <f t="shared" si="1"/>
        <v>0.26595744680851063</v>
      </c>
    </row>
    <row r="74" spans="1:8">
      <c r="A74" t="s">
        <v>300</v>
      </c>
      <c r="B74">
        <f>COUNTIF('0 - Rohdaten'!EM:EM,0)</f>
        <v>28</v>
      </c>
      <c r="C74" s="7">
        <f t="shared" si="0"/>
        <v>0.2978723404255319</v>
      </c>
      <c r="D74">
        <f>COUNTIF('0 - Rohdaten'!EN:EN,0)</f>
        <v>33</v>
      </c>
      <c r="E74" s="7">
        <f t="shared" si="0"/>
        <v>0.35106382978723405</v>
      </c>
      <c r="F74" s="28">
        <f>COUNTIF('0 - Rohdaten'!EO:EO,0)</f>
        <v>30</v>
      </c>
      <c r="G74" s="29">
        <f t="shared" si="1"/>
        <v>0.31914893617021278</v>
      </c>
    </row>
    <row r="75" spans="1:8">
      <c r="A75" s="6" t="s">
        <v>296</v>
      </c>
      <c r="B75" s="6">
        <f>SUM(B69:B74)</f>
        <v>94</v>
      </c>
      <c r="C75" s="13">
        <f t="shared" ref="C75:G75" si="2">SUM(C69:C74)</f>
        <v>1</v>
      </c>
      <c r="D75" s="6">
        <f t="shared" si="2"/>
        <v>94</v>
      </c>
      <c r="E75" s="13">
        <f t="shared" si="2"/>
        <v>1</v>
      </c>
      <c r="F75" s="30">
        <f t="shared" si="2"/>
        <v>94</v>
      </c>
      <c r="G75" s="31">
        <f t="shared" si="2"/>
        <v>1</v>
      </c>
    </row>
    <row r="77" spans="1:8">
      <c r="D77" s="10"/>
      <c r="E77" s="10"/>
      <c r="F77" s="10"/>
    </row>
    <row r="78" spans="1:8">
      <c r="D78" s="10"/>
      <c r="E78" s="10"/>
      <c r="F78" s="10"/>
    </row>
    <row r="79" spans="1:8">
      <c r="D79" s="10"/>
      <c r="E79" s="10"/>
      <c r="F79" s="10"/>
    </row>
    <row r="80" spans="1:8">
      <c r="D80" s="10"/>
      <c r="E80" s="10"/>
      <c r="F80" s="10"/>
    </row>
    <row r="81" spans="1:6">
      <c r="D81" s="10"/>
      <c r="E81" s="10"/>
      <c r="F81" s="10"/>
    </row>
    <row r="82" spans="1:6">
      <c r="D82" s="10"/>
      <c r="E82" s="10"/>
      <c r="F82" s="10"/>
    </row>
    <row r="83" spans="1:6">
      <c r="D83" s="10"/>
      <c r="E83" s="10"/>
      <c r="F83" s="10"/>
    </row>
    <row r="84" spans="1:6">
      <c r="D84" s="10"/>
      <c r="E84" s="10"/>
      <c r="F84" s="10"/>
    </row>
    <row r="85" spans="1:6">
      <c r="D85" s="10"/>
      <c r="E85" s="10"/>
      <c r="F85" s="10"/>
    </row>
    <row r="86" spans="1:6">
      <c r="D86" s="10"/>
      <c r="E86" s="10"/>
      <c r="F86" s="10"/>
    </row>
    <row r="87" spans="1:6">
      <c r="D87" s="10"/>
      <c r="E87" s="10"/>
      <c r="F87" s="10"/>
    </row>
    <row r="88" spans="1:6">
      <c r="D88" s="10"/>
      <c r="E88" s="10"/>
      <c r="F88" s="10"/>
    </row>
    <row r="89" spans="1:6">
      <c r="D89" s="10"/>
      <c r="E89" s="10"/>
      <c r="F89" s="10"/>
    </row>
    <row r="90" spans="1:6">
      <c r="D90" s="10"/>
      <c r="E90" s="10"/>
      <c r="F90" s="10"/>
    </row>
    <row r="91" spans="1:6">
      <c r="D91" s="10"/>
      <c r="E91" s="10"/>
      <c r="F91" s="10"/>
    </row>
    <row r="93" spans="1:6" s="8" customFormat="1"/>
    <row r="95" spans="1:6">
      <c r="A95" t="s">
        <v>490</v>
      </c>
      <c r="B95" t="s">
        <v>298</v>
      </c>
      <c r="C95" s="17" t="s">
        <v>299</v>
      </c>
    </row>
    <row r="96" spans="1:6">
      <c r="A96" t="s">
        <v>300</v>
      </c>
      <c r="B96">
        <f>94-SUM(B97:B103)</f>
        <v>5</v>
      </c>
      <c r="C96" s="7">
        <f t="shared" ref="C96:C103" si="3">B96/94</f>
        <v>5.3191489361702128E-2</v>
      </c>
      <c r="D96" s="10"/>
      <c r="E96" s="10"/>
      <c r="F96" s="10"/>
    </row>
    <row r="97" spans="1:6">
      <c r="A97" t="s">
        <v>491</v>
      </c>
      <c r="B97">
        <f>COUNTIF('0 - Rohdaten'!ET:ET,"Ja")</f>
        <v>5</v>
      </c>
      <c r="C97" s="7">
        <f t="shared" si="3"/>
        <v>5.3191489361702128E-2</v>
      </c>
      <c r="D97" s="10"/>
      <c r="E97" s="10"/>
      <c r="F97" s="10"/>
    </row>
    <row r="98" spans="1:6">
      <c r="A98" t="s">
        <v>137</v>
      </c>
      <c r="B98">
        <f>COUNTIF('0 - Rohdaten'!EV:EV,"Ja")</f>
        <v>5</v>
      </c>
      <c r="C98" s="7">
        <f t="shared" si="3"/>
        <v>5.3191489361702128E-2</v>
      </c>
      <c r="D98" s="10"/>
      <c r="E98" s="10"/>
      <c r="F98" s="10"/>
    </row>
    <row r="99" spans="1:6">
      <c r="A99" t="s">
        <v>492</v>
      </c>
      <c r="B99">
        <f>COUNTIF('0 - Rohdaten'!EQ:EQ,"Ja")</f>
        <v>7</v>
      </c>
      <c r="C99" s="7">
        <f t="shared" si="3"/>
        <v>7.4468085106382975E-2</v>
      </c>
      <c r="D99" s="10"/>
      <c r="E99" s="10"/>
      <c r="F99" s="10"/>
    </row>
    <row r="100" spans="1:6">
      <c r="A100" t="s">
        <v>493</v>
      </c>
      <c r="B100">
        <f>COUNTIF('0 - Rohdaten'!ER:ER,"Ja")</f>
        <v>7</v>
      </c>
      <c r="C100" s="7">
        <f t="shared" si="3"/>
        <v>7.4468085106382975E-2</v>
      </c>
      <c r="D100" s="10"/>
      <c r="E100" s="10"/>
      <c r="F100" s="10"/>
    </row>
    <row r="101" spans="1:6">
      <c r="A101" t="s">
        <v>494</v>
      </c>
      <c r="B101">
        <f>COUNTIF('0 - Rohdaten'!ES:ES,"Ja")</f>
        <v>8</v>
      </c>
      <c r="C101" s="7">
        <f t="shared" si="3"/>
        <v>8.5106382978723402E-2</v>
      </c>
      <c r="D101" s="10"/>
      <c r="E101" s="10"/>
      <c r="F101" s="10"/>
    </row>
    <row r="102" spans="1:6">
      <c r="A102" t="s">
        <v>495</v>
      </c>
      <c r="B102">
        <f>COUNTIF('0 - Rohdaten'!EU:EU,"Ja")</f>
        <v>19</v>
      </c>
      <c r="C102" s="7">
        <f t="shared" si="3"/>
        <v>0.20212765957446807</v>
      </c>
      <c r="D102" s="10"/>
      <c r="E102" s="10"/>
      <c r="F102" s="10"/>
    </row>
    <row r="103" spans="1:6">
      <c r="A103" t="s">
        <v>496</v>
      </c>
      <c r="B103">
        <f>COUNTIF('0 - Rohdaten'!EP:EP,"Ja")</f>
        <v>38</v>
      </c>
      <c r="C103" s="7">
        <f t="shared" si="3"/>
        <v>0.40425531914893614</v>
      </c>
      <c r="D103" s="10"/>
      <c r="E103" s="10"/>
      <c r="F103" s="10"/>
    </row>
    <row r="104" spans="1:6">
      <c r="A104" s="6" t="s">
        <v>296</v>
      </c>
      <c r="B104" s="6">
        <f>SUM(B96:B103)</f>
        <v>94</v>
      </c>
      <c r="C104" s="13">
        <f>SUM(C96:C103)</f>
        <v>1</v>
      </c>
      <c r="D104" s="10"/>
      <c r="E104" s="10"/>
      <c r="F104" s="10"/>
    </row>
    <row r="121" spans="1:4" s="8" customFormat="1" ht="15" thickBot="1"/>
    <row r="122" spans="1:4" s="79" customFormat="1">
      <c r="A122" s="78"/>
    </row>
    <row r="123" spans="1:4" s="50" customFormat="1">
      <c r="A123" s="80" t="s">
        <v>497</v>
      </c>
      <c r="B123" s="50" t="s">
        <v>298</v>
      </c>
      <c r="C123" s="50" t="s">
        <v>337</v>
      </c>
      <c r="D123" s="50" t="s">
        <v>347</v>
      </c>
    </row>
    <row r="124" spans="1:4" s="50" customFormat="1">
      <c r="A124" s="88">
        <v>1</v>
      </c>
      <c r="B124" s="50">
        <f>COUNTIF('0 - Rohdaten'!EW:EW,1)</f>
        <v>3</v>
      </c>
      <c r="C124" s="84">
        <f t="shared" ref="C124:C129" si="4">B124/SUM(B$124:B$129)</f>
        <v>2.7777777777777776E-2</v>
      </c>
      <c r="D124" s="50">
        <f t="shared" ref="D124:D128" si="5">B124*A124</f>
        <v>3</v>
      </c>
    </row>
    <row r="125" spans="1:4" s="50" customFormat="1">
      <c r="A125" s="88">
        <v>2</v>
      </c>
      <c r="B125" s="50">
        <f>COUNTIF('0 - Rohdaten'!EW:EW,2)</f>
        <v>4</v>
      </c>
      <c r="C125" s="84">
        <f t="shared" si="4"/>
        <v>3.7037037037037035E-2</v>
      </c>
      <c r="D125" s="50">
        <f t="shared" si="5"/>
        <v>8</v>
      </c>
    </row>
    <row r="126" spans="1:4" s="50" customFormat="1">
      <c r="A126" s="88">
        <v>3</v>
      </c>
      <c r="B126" s="50">
        <f>COUNTIF('0 - Rohdaten'!EW:EW,3)</f>
        <v>19</v>
      </c>
      <c r="C126" s="84">
        <f t="shared" si="4"/>
        <v>0.17592592592592593</v>
      </c>
      <c r="D126" s="50">
        <f t="shared" si="5"/>
        <v>57</v>
      </c>
    </row>
    <row r="127" spans="1:4" s="50" customFormat="1">
      <c r="A127" s="88">
        <v>4</v>
      </c>
      <c r="B127" s="50">
        <f>COUNTIF('0 - Rohdaten'!EW:EW,4)</f>
        <v>36</v>
      </c>
      <c r="C127" s="84">
        <f t="shared" si="4"/>
        <v>0.33333333333333331</v>
      </c>
      <c r="D127" s="50">
        <f t="shared" si="5"/>
        <v>144</v>
      </c>
    </row>
    <row r="128" spans="1:4" s="50" customFormat="1">
      <c r="A128" s="88">
        <v>5</v>
      </c>
      <c r="B128" s="50">
        <f>COUNTIF('0 - Rohdaten'!EW:EW,5)</f>
        <v>13</v>
      </c>
      <c r="C128" s="84">
        <f t="shared" si="4"/>
        <v>0.12037037037037036</v>
      </c>
      <c r="D128" s="50">
        <f t="shared" si="5"/>
        <v>65</v>
      </c>
    </row>
    <row r="129" spans="1:4" s="50" customFormat="1">
      <c r="A129" s="88" t="s">
        <v>300</v>
      </c>
      <c r="B129" s="50">
        <f>108-SUM(B124:B128)</f>
        <v>33</v>
      </c>
      <c r="C129" s="84">
        <f t="shared" si="4"/>
        <v>0.30555555555555558</v>
      </c>
    </row>
    <row r="130" spans="1:4" s="50" customFormat="1">
      <c r="A130" s="81" t="s">
        <v>296</v>
      </c>
      <c r="B130" s="86">
        <f>SUM(B124:B129)</f>
        <v>108</v>
      </c>
      <c r="C130" s="87">
        <f>SUM(C124:C129)</f>
        <v>1</v>
      </c>
      <c r="D130" s="86">
        <f>SUM(D124:D128)</f>
        <v>277</v>
      </c>
    </row>
    <row r="131" spans="1:4" s="50" customFormat="1">
      <c r="A131" s="89" t="s">
        <v>417</v>
      </c>
      <c r="B131" s="86"/>
      <c r="D131" s="90">
        <f>D130/SUM(B124:B128)</f>
        <v>3.6933333333333334</v>
      </c>
    </row>
    <row r="132" spans="1:4" s="50" customFormat="1">
      <c r="A132" s="80"/>
    </row>
    <row r="133" spans="1:4" s="50" customFormat="1">
      <c r="A133" s="80"/>
    </row>
    <row r="134" spans="1:4" s="50" customFormat="1">
      <c r="A134" s="80"/>
    </row>
    <row r="135" spans="1:4" s="50" customFormat="1">
      <c r="A135" s="80"/>
    </row>
    <row r="136" spans="1:4" s="50" customFormat="1">
      <c r="A136" s="80" t="s">
        <v>498</v>
      </c>
      <c r="B136" s="50" t="s">
        <v>298</v>
      </c>
      <c r="C136" s="50" t="s">
        <v>299</v>
      </c>
      <c r="D136" s="50" t="s">
        <v>347</v>
      </c>
    </row>
    <row r="137" spans="1:4" s="50" customFormat="1">
      <c r="A137" s="91">
        <v>1</v>
      </c>
      <c r="B137" s="50">
        <f>COUNTIF('0 - Rohdaten'!EX:EX,1)</f>
        <v>3</v>
      </c>
      <c r="C137" s="84">
        <f t="shared" ref="C137:C142" si="6">B137/SUM(B$137:B$142)</f>
        <v>2.7777777777777776E-2</v>
      </c>
      <c r="D137" s="50">
        <f>tbl_AQ06[[#This Row],[Absolute Häufigkeit]]*tbl_AQ06[[#This Row],[AQ06 - Wie hoch schätzen Sie den Einfluss der Anfragen auf die strategische Ausrichtung des Forschungsdatenmanagements? ]]</f>
        <v>3</v>
      </c>
    </row>
    <row r="138" spans="1:4" s="50" customFormat="1">
      <c r="A138" s="92">
        <v>2</v>
      </c>
      <c r="B138" s="50">
        <f>COUNTIF('0 - Rohdaten'!EX:EX,2)</f>
        <v>15</v>
      </c>
      <c r="C138" s="84">
        <f t="shared" si="6"/>
        <v>0.1388888888888889</v>
      </c>
      <c r="D138" s="50">
        <f>tbl_AQ06[[#This Row],[Absolute Häufigkeit]]*tbl_AQ06[[#This Row],[AQ06 - Wie hoch schätzen Sie den Einfluss der Anfragen auf die strategische Ausrichtung des Forschungsdatenmanagements? ]]</f>
        <v>30</v>
      </c>
    </row>
    <row r="139" spans="1:4" s="50" customFormat="1">
      <c r="A139" s="91">
        <v>3</v>
      </c>
      <c r="B139" s="50">
        <f>COUNTIF('0 - Rohdaten'!EX:EX,3)</f>
        <v>28</v>
      </c>
      <c r="C139" s="84">
        <f t="shared" si="6"/>
        <v>0.25925925925925924</v>
      </c>
      <c r="D139" s="50">
        <f>tbl_AQ06[[#This Row],[Absolute Häufigkeit]]*tbl_AQ06[[#This Row],[AQ06 - Wie hoch schätzen Sie den Einfluss der Anfragen auf die strategische Ausrichtung des Forschungsdatenmanagements? ]]</f>
        <v>84</v>
      </c>
    </row>
    <row r="140" spans="1:4" s="50" customFormat="1">
      <c r="A140" s="92">
        <v>4</v>
      </c>
      <c r="B140" s="50">
        <f>COUNTIF('0 - Rohdaten'!EX:EX,4)</f>
        <v>22</v>
      </c>
      <c r="C140" s="84">
        <f t="shared" si="6"/>
        <v>0.20370370370370369</v>
      </c>
      <c r="D140" s="50">
        <f>tbl_AQ06[[#This Row],[Absolute Häufigkeit]]*tbl_AQ06[[#This Row],[AQ06 - Wie hoch schätzen Sie den Einfluss der Anfragen auf die strategische Ausrichtung des Forschungsdatenmanagements? ]]</f>
        <v>88</v>
      </c>
    </row>
    <row r="141" spans="1:4" s="50" customFormat="1">
      <c r="A141" s="91">
        <v>5</v>
      </c>
      <c r="B141" s="50">
        <f>COUNTIF('0 - Rohdaten'!EX:EX,5)</f>
        <v>7</v>
      </c>
      <c r="C141" s="84">
        <f t="shared" si="6"/>
        <v>6.4814814814814811E-2</v>
      </c>
      <c r="D141" s="50">
        <f>tbl_AQ06[[#This Row],[Absolute Häufigkeit]]*tbl_AQ06[[#This Row],[AQ06 - Wie hoch schätzen Sie den Einfluss der Anfragen auf die strategische Ausrichtung des Forschungsdatenmanagements? ]]</f>
        <v>35</v>
      </c>
    </row>
    <row r="142" spans="1:4" s="50" customFormat="1">
      <c r="A142" s="88" t="s">
        <v>300</v>
      </c>
      <c r="B142" s="50">
        <f>108-SUM(B137:B141)</f>
        <v>33</v>
      </c>
      <c r="C142" s="84">
        <f t="shared" si="6"/>
        <v>0.30555555555555558</v>
      </c>
    </row>
    <row r="143" spans="1:4" s="50" customFormat="1">
      <c r="A143" s="81" t="s">
        <v>296</v>
      </c>
      <c r="B143" s="86">
        <f>SUM(B137:B142)</f>
        <v>108</v>
      </c>
      <c r="C143" s="85">
        <f>SUM(C137:C142)</f>
        <v>1</v>
      </c>
      <c r="D143" s="86">
        <f>SUM(D137:D141)</f>
        <v>240</v>
      </c>
    </row>
    <row r="144" spans="1:4" s="50" customFormat="1">
      <c r="A144" s="81" t="s">
        <v>499</v>
      </c>
      <c r="B144" s="86"/>
      <c r="C144" s="86"/>
      <c r="D144" s="86">
        <f>D143/SUM(B137:B141)</f>
        <v>3.2</v>
      </c>
    </row>
    <row r="145" spans="1:9" s="50" customFormat="1">
      <c r="A145" s="80"/>
    </row>
    <row r="146" spans="1:9" s="50" customFormat="1">
      <c r="A146" s="80"/>
    </row>
    <row r="147" spans="1:9" s="50" customFormat="1">
      <c r="A147" s="80"/>
    </row>
    <row r="148" spans="1:9" s="50" customFormat="1">
      <c r="A148" s="80"/>
    </row>
    <row r="149" spans="1:9" s="50" customFormat="1">
      <c r="A149" s="93" t="s">
        <v>500</v>
      </c>
      <c r="B149" s="50" t="s">
        <v>501</v>
      </c>
      <c r="C149" s="50" t="s">
        <v>502</v>
      </c>
      <c r="D149" s="50" t="s">
        <v>503</v>
      </c>
      <c r="E149" s="50" t="s">
        <v>504</v>
      </c>
      <c r="F149" s="50" t="s">
        <v>505</v>
      </c>
      <c r="G149" s="50" t="s">
        <v>300</v>
      </c>
      <c r="H149" s="50" t="s">
        <v>296</v>
      </c>
      <c r="I149" s="50" t="s">
        <v>417</v>
      </c>
    </row>
    <row r="150" spans="1:9" s="50" customFormat="1">
      <c r="A150" s="94" t="s">
        <v>395</v>
      </c>
      <c r="B150" s="33">
        <v>3</v>
      </c>
      <c r="C150" s="34">
        <v>4</v>
      </c>
      <c r="D150" s="33">
        <v>19</v>
      </c>
      <c r="E150" s="34">
        <v>36</v>
      </c>
      <c r="F150" s="95">
        <v>13</v>
      </c>
      <c r="G150" s="95">
        <v>33</v>
      </c>
      <c r="H150" s="96">
        <f>SUM(Tabelle28[[#This Row],[kein]:[Keine Antwort]])</f>
        <v>108</v>
      </c>
      <c r="I150" s="97">
        <f>H151/SUM(Tabelle28[[#This Row],[kein]:[sehr stark]])</f>
        <v>3.6933333333333334</v>
      </c>
    </row>
    <row r="151" spans="1:9" s="50" customFormat="1">
      <c r="A151" s="94" t="s">
        <v>506</v>
      </c>
      <c r="B151" s="96">
        <f>B150*1</f>
        <v>3</v>
      </c>
      <c r="C151" s="96">
        <f>C150*2</f>
        <v>8</v>
      </c>
      <c r="D151" s="96">
        <f>D150*3</f>
        <v>57</v>
      </c>
      <c r="E151" s="96">
        <f>E150*4</f>
        <v>144</v>
      </c>
      <c r="F151" s="96">
        <f>F150*5</f>
        <v>65</v>
      </c>
      <c r="G151" s="96" t="s">
        <v>368</v>
      </c>
      <c r="H151" s="96">
        <f>SUM(B151:F151)</f>
        <v>277</v>
      </c>
      <c r="I151" s="97"/>
    </row>
    <row r="152" spans="1:9" s="50" customFormat="1">
      <c r="A152" s="98" t="s">
        <v>507</v>
      </c>
      <c r="B152" s="99">
        <f t="shared" ref="B152:G152" si="7">B150/SUM($B$150:$G$150)</f>
        <v>2.7777777777777776E-2</v>
      </c>
      <c r="C152" s="99">
        <f t="shared" si="7"/>
        <v>3.7037037037037035E-2</v>
      </c>
      <c r="D152" s="99">
        <f t="shared" si="7"/>
        <v>0.17592592592592593</v>
      </c>
      <c r="E152" s="99">
        <f t="shared" si="7"/>
        <v>0.33333333333333331</v>
      </c>
      <c r="F152" s="99">
        <f t="shared" si="7"/>
        <v>0.12037037037037036</v>
      </c>
      <c r="G152" s="99">
        <f t="shared" si="7"/>
        <v>0.30555555555555558</v>
      </c>
      <c r="H152" s="35">
        <f>SUM(B152:G152)</f>
        <v>1</v>
      </c>
      <c r="I152" s="36"/>
    </row>
    <row r="153" spans="1:9" s="50" customFormat="1">
      <c r="A153" s="100" t="s">
        <v>395</v>
      </c>
      <c r="B153" s="101">
        <v>3</v>
      </c>
      <c r="C153" s="101">
        <v>15</v>
      </c>
      <c r="D153" s="101">
        <v>28</v>
      </c>
      <c r="E153" s="101">
        <v>22</v>
      </c>
      <c r="F153" s="101">
        <v>7</v>
      </c>
      <c r="G153" s="101">
        <v>33</v>
      </c>
      <c r="H153" s="101">
        <f>SUM(Tabelle28[[#This Row],[kein]:[Keine Antwort]])</f>
        <v>108</v>
      </c>
      <c r="I153" s="102">
        <f>H154/SUM(Tabelle28[[#This Row],[kein]:[sehr stark]])</f>
        <v>3.2</v>
      </c>
    </row>
    <row r="154" spans="1:9" s="50" customFormat="1">
      <c r="A154" s="100" t="s">
        <v>506</v>
      </c>
      <c r="B154" s="101">
        <f>B153*1</f>
        <v>3</v>
      </c>
      <c r="C154" s="101">
        <f>C153*2</f>
        <v>30</v>
      </c>
      <c r="D154" s="101">
        <f>D153*3</f>
        <v>84</v>
      </c>
      <c r="E154" s="101">
        <f>E153*4</f>
        <v>88</v>
      </c>
      <c r="F154" s="101">
        <f>F153*5</f>
        <v>35</v>
      </c>
      <c r="G154" s="101" t="s">
        <v>368</v>
      </c>
      <c r="H154" s="101">
        <f>SUM(Tabelle28[[#This Row],[kein]:[sehr stark]])</f>
        <v>240</v>
      </c>
      <c r="I154" s="101"/>
    </row>
    <row r="155" spans="1:9" s="50" customFormat="1">
      <c r="A155" s="103" t="s">
        <v>508</v>
      </c>
      <c r="B155" s="104">
        <f t="shared" ref="B155:G155" si="8">B153/SUM($B$153:$G$153)</f>
        <v>2.7777777777777776E-2</v>
      </c>
      <c r="C155" s="104">
        <f t="shared" si="8"/>
        <v>0.1388888888888889</v>
      </c>
      <c r="D155" s="104">
        <f t="shared" si="8"/>
        <v>0.25925925925925924</v>
      </c>
      <c r="E155" s="104">
        <f t="shared" si="8"/>
        <v>0.20370370370370369</v>
      </c>
      <c r="F155" s="104">
        <f t="shared" si="8"/>
        <v>6.4814814814814811E-2</v>
      </c>
      <c r="G155" s="104">
        <f t="shared" si="8"/>
        <v>0.30555555555555558</v>
      </c>
      <c r="H155" s="104">
        <f>SUM(Tabelle28[[#This Row],[kein]:[Keine Antwort]])</f>
        <v>1</v>
      </c>
      <c r="I155" s="37"/>
    </row>
    <row r="156" spans="1:9" s="50" customFormat="1">
      <c r="A156" s="105" t="s">
        <v>395</v>
      </c>
      <c r="B156" s="106">
        <v>8</v>
      </c>
      <c r="C156" s="106">
        <v>21</v>
      </c>
      <c r="D156" s="106">
        <v>23</v>
      </c>
      <c r="E156" s="106">
        <v>17</v>
      </c>
      <c r="F156" s="106">
        <v>10</v>
      </c>
      <c r="G156" s="106">
        <v>29</v>
      </c>
      <c r="H156" s="106">
        <f>SUM(Tabelle28[[#This Row],[kein]:[Keine Antwort]])</f>
        <v>108</v>
      </c>
      <c r="I156" s="107">
        <f>H157/SUM(Tabelle28[[#This Row],[kein]:[sehr stark]])</f>
        <v>3</v>
      </c>
    </row>
    <row r="157" spans="1:9" s="50" customFormat="1">
      <c r="A157" s="105" t="s">
        <v>506</v>
      </c>
      <c r="B157" s="106">
        <f>B156*1</f>
        <v>8</v>
      </c>
      <c r="C157" s="106">
        <f>C156*2</f>
        <v>42</v>
      </c>
      <c r="D157" s="106">
        <f>D156*3</f>
        <v>69</v>
      </c>
      <c r="E157" s="106">
        <f>E156*4</f>
        <v>68</v>
      </c>
      <c r="F157" s="106">
        <f>F156*5</f>
        <v>50</v>
      </c>
      <c r="G157" s="106" t="s">
        <v>368</v>
      </c>
      <c r="H157" s="106">
        <f>SUM(Tabelle28[[#This Row],[kein]:[sehr stark]])</f>
        <v>237</v>
      </c>
      <c r="I157" s="106"/>
    </row>
    <row r="158" spans="1:9" s="50" customFormat="1">
      <c r="A158" s="105" t="s">
        <v>509</v>
      </c>
      <c r="B158" s="108">
        <f t="shared" ref="B158:G158" si="9">B156/SUM($B156:$G156)</f>
        <v>7.407407407407407E-2</v>
      </c>
      <c r="C158" s="108">
        <f t="shared" si="9"/>
        <v>0.19444444444444445</v>
      </c>
      <c r="D158" s="108">
        <f t="shared" si="9"/>
        <v>0.21296296296296297</v>
      </c>
      <c r="E158" s="108">
        <f t="shared" si="9"/>
        <v>0.15740740740740741</v>
      </c>
      <c r="F158" s="108">
        <f t="shared" si="9"/>
        <v>9.2592592592592587E-2</v>
      </c>
      <c r="G158" s="108">
        <f t="shared" si="9"/>
        <v>0.26851851851851855</v>
      </c>
      <c r="H158" s="108">
        <f>SUM(Tabelle28[[#This Row],[kein]:[Keine Antwort]])</f>
        <v>1</v>
      </c>
      <c r="I158" s="106"/>
    </row>
    <row r="159" spans="1:9" s="50" customFormat="1">
      <c r="A159" s="80"/>
    </row>
    <row r="160" spans="1:9" s="50" customFormat="1" ht="14.5" customHeight="1">
      <c r="A160" s="80"/>
      <c r="C160" s="77"/>
      <c r="D160" s="77"/>
      <c r="E160" s="77"/>
    </row>
    <row r="161" spans="1:6" s="50" customFormat="1">
      <c r="A161" s="80"/>
      <c r="C161" s="77"/>
      <c r="D161" s="77"/>
      <c r="E161" s="77"/>
    </row>
    <row r="162" spans="1:6" s="50" customFormat="1">
      <c r="A162" s="80"/>
      <c r="C162" s="77"/>
      <c r="D162" s="77"/>
      <c r="E162" s="77"/>
    </row>
    <row r="163" spans="1:6" s="50" customFormat="1">
      <c r="A163" s="80"/>
      <c r="C163" s="77"/>
      <c r="D163" s="77"/>
      <c r="E163" s="77"/>
    </row>
    <row r="164" spans="1:6" s="50" customFormat="1">
      <c r="A164" s="80"/>
      <c r="C164" s="77"/>
      <c r="D164" s="77"/>
      <c r="E164" s="77"/>
    </row>
    <row r="165" spans="1:6" s="50" customFormat="1">
      <c r="A165" s="80"/>
      <c r="C165" s="77"/>
      <c r="D165" s="77"/>
      <c r="E165" s="77"/>
    </row>
    <row r="166" spans="1:6" s="50" customFormat="1">
      <c r="A166" s="80"/>
    </row>
    <row r="167" spans="1:6" s="50" customFormat="1">
      <c r="A167" s="80"/>
      <c r="B167" s="77"/>
      <c r="C167" s="77"/>
      <c r="D167" s="77"/>
      <c r="E167" s="77"/>
      <c r="F167" s="77"/>
    </row>
    <row r="168" spans="1:6" s="50" customFormat="1">
      <c r="A168" s="80"/>
      <c r="B168" s="77"/>
      <c r="C168" s="77"/>
      <c r="D168" s="77"/>
      <c r="E168" s="77"/>
      <c r="F168" s="77"/>
    </row>
    <row r="169" spans="1:6" s="50" customFormat="1">
      <c r="A169" s="80"/>
      <c r="B169" s="77"/>
      <c r="C169" s="77"/>
      <c r="D169" s="77"/>
      <c r="E169" s="77"/>
      <c r="F169" s="77"/>
    </row>
    <row r="170" spans="1:6" s="50" customFormat="1">
      <c r="A170" s="80"/>
      <c r="B170" s="77"/>
      <c r="C170" s="77"/>
      <c r="D170" s="77"/>
      <c r="E170" s="77"/>
      <c r="F170" s="77"/>
    </row>
    <row r="171" spans="1:6" s="50" customFormat="1">
      <c r="A171" s="80"/>
      <c r="B171" s="77"/>
      <c r="C171" s="77"/>
      <c r="D171" s="77"/>
      <c r="E171" s="77"/>
      <c r="F171" s="77"/>
    </row>
    <row r="172" spans="1:6" s="50" customFormat="1">
      <c r="A172" s="80"/>
      <c r="B172" s="77"/>
      <c r="C172" s="77"/>
      <c r="D172" s="77"/>
      <c r="E172" s="77"/>
      <c r="F172" s="77"/>
    </row>
    <row r="173" spans="1:6" s="50" customFormat="1">
      <c r="A173" s="80"/>
      <c r="B173" s="77"/>
      <c r="C173" s="77"/>
      <c r="D173" s="77"/>
      <c r="E173" s="77"/>
      <c r="F173" s="77"/>
    </row>
    <row r="174" spans="1:6" s="50" customFormat="1">
      <c r="A174" s="80"/>
      <c r="B174" s="77"/>
      <c r="C174" s="77"/>
      <c r="D174" s="77"/>
      <c r="E174" s="77"/>
      <c r="F174" s="77"/>
    </row>
    <row r="175" spans="1:6" s="50" customFormat="1">
      <c r="A175" s="80"/>
      <c r="B175" s="77"/>
      <c r="C175" s="77"/>
      <c r="D175" s="77"/>
      <c r="E175" s="77"/>
      <c r="F175" s="77"/>
    </row>
    <row r="176" spans="1:6" s="8" customFormat="1" ht="15" thickBot="1">
      <c r="A176" s="82"/>
    </row>
  </sheetData>
  <mergeCells count="1">
    <mergeCell ref="G68:H68"/>
  </mergeCells>
  <pageMargins left="0.7" right="0.7" top="0.78740157500000008" bottom="0.78740157500000008" header="0.3" footer="0.3"/>
  <pageSetup paperSize="9" firstPageNumber="4294967295" orientation="portrait"/>
  <drawing r:id="rId1"/>
  <tableParts count="7">
    <tablePart r:id="rId2"/>
    <tablePart r:id="rId3"/>
    <tablePart r:id="rId4"/>
    <tablePart r:id="rId5"/>
    <tablePart r:id="rId6"/>
    <tablePart r:id="rId7"/>
    <tablePart r:id="rId8"/>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3:P131"/>
  <sheetViews>
    <sheetView topLeftCell="A93" zoomScale="68" workbookViewId="0">
      <selection activeCell="C106" sqref="C106"/>
    </sheetView>
  </sheetViews>
  <sheetFormatPr baseColWidth="10" defaultRowHeight="14.5"/>
  <cols>
    <col min="1" max="1" width="48" customWidth="1"/>
    <col min="2" max="2" width="31.90625" customWidth="1"/>
  </cols>
  <sheetData>
    <row r="3" spans="1:12">
      <c r="A3" t="s">
        <v>510</v>
      </c>
      <c r="B3" t="s">
        <v>298</v>
      </c>
      <c r="C3" t="s">
        <v>299</v>
      </c>
      <c r="E3" s="10"/>
      <c r="F3" s="10"/>
      <c r="G3" s="10"/>
      <c r="H3" s="10"/>
      <c r="I3" s="10"/>
      <c r="J3" s="10"/>
      <c r="K3" s="10"/>
      <c r="L3" s="10"/>
    </row>
    <row r="4" spans="1:12">
      <c r="A4" s="3" t="s">
        <v>300</v>
      </c>
      <c r="B4">
        <f>COUNTIF('0 - Rohdaten'!J$2:J$95,"N/A")</f>
        <v>0</v>
      </c>
      <c r="C4" s="7">
        <f>tbl_GQ01[[#This Row],[Absolute Häufigkeit]]/94</f>
        <v>0</v>
      </c>
      <c r="E4" s="10"/>
      <c r="F4" s="10"/>
      <c r="G4" s="10"/>
      <c r="H4" s="10"/>
      <c r="I4" s="10"/>
      <c r="J4" s="10"/>
      <c r="K4" s="10"/>
      <c r="L4" s="10"/>
    </row>
    <row r="5" spans="1:12">
      <c r="A5" s="3" t="s">
        <v>371</v>
      </c>
      <c r="B5">
        <f>COUNTIF('0 - Rohdaten'!E$2:E$95,"Ja")</f>
        <v>0</v>
      </c>
      <c r="C5" s="7">
        <f>tbl_GQ01[[#This Row],[Absolute Häufigkeit]]/94</f>
        <v>0</v>
      </c>
      <c r="E5" s="10"/>
      <c r="F5" s="10"/>
      <c r="G5" s="10"/>
      <c r="H5" s="10"/>
      <c r="I5" s="10"/>
      <c r="J5" s="10"/>
      <c r="K5" s="10"/>
      <c r="L5" s="10"/>
    </row>
    <row r="6" spans="1:12">
      <c r="A6" s="3" t="s">
        <v>370</v>
      </c>
      <c r="B6">
        <f>COUNTIF('0 - Rohdaten'!J$2:J$95,"Ja")</f>
        <v>1</v>
      </c>
      <c r="C6" s="7">
        <f>tbl_GQ01[[#This Row],[Absolute Häufigkeit]]/94</f>
        <v>1.0638297872340425E-2</v>
      </c>
      <c r="E6" s="10"/>
      <c r="F6" s="10"/>
      <c r="G6" s="10"/>
      <c r="H6" s="10"/>
      <c r="I6" s="10"/>
      <c r="J6" s="10"/>
      <c r="K6" s="10"/>
      <c r="L6" s="10"/>
    </row>
    <row r="7" spans="1:12">
      <c r="A7" s="3" t="s">
        <v>309</v>
      </c>
      <c r="B7">
        <f>COUNTA('0 - Rohdaten'!K:K)</f>
        <v>3</v>
      </c>
      <c r="C7" s="7">
        <f>tbl_GQ01[[#This Row],[Absolute Häufigkeit]]/94</f>
        <v>3.1914893617021274E-2</v>
      </c>
      <c r="E7" s="10"/>
      <c r="F7" s="10"/>
      <c r="G7" s="10"/>
      <c r="H7" s="10"/>
      <c r="I7" s="10"/>
      <c r="J7" s="10"/>
      <c r="K7" s="10"/>
      <c r="L7" s="10"/>
    </row>
    <row r="8" spans="1:12">
      <c r="A8" s="3" t="s">
        <v>511</v>
      </c>
      <c r="B8">
        <f>COUNTIF('0 - Rohdaten'!H$2:H$95,"Ja")</f>
        <v>9</v>
      </c>
      <c r="C8" s="7">
        <f>tbl_GQ01[[#This Row],[Absolute Häufigkeit]]/94</f>
        <v>9.5744680851063829E-2</v>
      </c>
      <c r="E8" s="10"/>
      <c r="F8" s="10"/>
      <c r="G8" s="10"/>
      <c r="H8" s="10"/>
      <c r="I8" s="10"/>
      <c r="J8" s="10"/>
      <c r="K8" s="10"/>
      <c r="L8" s="10"/>
    </row>
    <row r="9" spans="1:12" ht="13.5" customHeight="1">
      <c r="A9" s="3" t="s">
        <v>512</v>
      </c>
      <c r="B9">
        <f>COUNTIF('0 - Rohdaten'!F$2:F$95,"Ja")</f>
        <v>12</v>
      </c>
      <c r="C9" s="7">
        <f>tbl_GQ01[[#This Row],[Absolute Häufigkeit]]/94</f>
        <v>0.1276595744680851</v>
      </c>
      <c r="E9" s="10"/>
      <c r="F9" s="10"/>
      <c r="G9" s="10"/>
      <c r="H9" s="10"/>
      <c r="I9" s="10"/>
      <c r="J9" s="10"/>
      <c r="K9" s="10"/>
      <c r="L9" s="10"/>
    </row>
    <row r="10" spans="1:12" ht="14.5" customHeight="1">
      <c r="A10" s="3" t="s">
        <v>513</v>
      </c>
      <c r="B10">
        <f>COUNTIF('0 - Rohdaten'!G$2:G$95,"Ja")</f>
        <v>13</v>
      </c>
      <c r="C10" s="7">
        <f>tbl_GQ01[[#This Row],[Absolute Häufigkeit]]/94</f>
        <v>0.13829787234042554</v>
      </c>
      <c r="E10" s="10"/>
      <c r="F10" s="10"/>
      <c r="G10" s="10"/>
      <c r="H10" s="10"/>
      <c r="I10" s="10"/>
      <c r="J10" s="10"/>
      <c r="K10" s="10"/>
      <c r="L10" s="10"/>
    </row>
    <row r="11" spans="1:12">
      <c r="A11" s="3" t="s">
        <v>514</v>
      </c>
      <c r="B11">
        <f>COUNTIF('0 - Rohdaten'!I$2:I$95,"Ja")</f>
        <v>22</v>
      </c>
      <c r="C11" s="7">
        <f>tbl_GQ01[[#This Row],[Absolute Häufigkeit]]/94</f>
        <v>0.23404255319148937</v>
      </c>
      <c r="E11" s="10"/>
      <c r="F11" s="10"/>
      <c r="G11" s="10"/>
      <c r="H11" s="10"/>
      <c r="I11" s="10"/>
      <c r="J11" s="10"/>
      <c r="K11" s="10"/>
      <c r="L11" s="10"/>
    </row>
    <row r="12" spans="1:12">
      <c r="A12" s="3" t="s">
        <v>376</v>
      </c>
      <c r="B12">
        <f>COUNTIF('0 - Rohdaten'!D$2:D$95,"Ja")</f>
        <v>49</v>
      </c>
      <c r="C12" s="7">
        <f>tbl_GQ01[[#This Row],[Absolute Häufigkeit]]/94</f>
        <v>0.52127659574468088</v>
      </c>
      <c r="E12" s="10"/>
      <c r="F12" s="10"/>
      <c r="G12" s="10"/>
      <c r="H12" s="10"/>
      <c r="I12" s="10"/>
      <c r="J12" s="10"/>
      <c r="K12" s="10"/>
      <c r="L12" s="10"/>
    </row>
    <row r="13" spans="1:12">
      <c r="A13" s="38" t="s">
        <v>296</v>
      </c>
      <c r="B13" s="6">
        <f>SUM(B4:B12)</f>
        <v>109</v>
      </c>
      <c r="C13" s="13"/>
      <c r="E13" s="10"/>
      <c r="F13" s="10"/>
      <c r="G13" s="10"/>
      <c r="H13" s="10"/>
      <c r="I13" s="10"/>
      <c r="J13" s="10"/>
      <c r="K13" s="10"/>
      <c r="L13" s="10"/>
    </row>
    <row r="14" spans="1:12">
      <c r="A14" s="3" t="s">
        <v>377</v>
      </c>
      <c r="C14" s="7"/>
    </row>
    <row r="31" spans="1:1">
      <c r="A31" s="39" t="s">
        <v>309</v>
      </c>
    </row>
    <row r="32" spans="1:1">
      <c r="A32" s="2" t="s">
        <v>204</v>
      </c>
    </row>
    <row r="33" spans="1:3">
      <c r="A33" s="2" t="s">
        <v>241</v>
      </c>
    </row>
    <row r="34" spans="1:3" s="8" customFormat="1"/>
    <row r="36" spans="1:3">
      <c r="A36" t="s">
        <v>515</v>
      </c>
      <c r="B36" t="s">
        <v>298</v>
      </c>
      <c r="C36" t="s">
        <v>299</v>
      </c>
    </row>
    <row r="37" spans="1:3">
      <c r="A37" t="s">
        <v>516</v>
      </c>
      <c r="B37">
        <f>COUNTIF('0 - Rohdaten'!EY:EY,1)</f>
        <v>75</v>
      </c>
      <c r="C37" s="7">
        <f t="shared" ref="C37:C39" si="0">B37/SUM(B$37:B$39)</f>
        <v>0.94936708860759489</v>
      </c>
    </row>
    <row r="38" spans="1:3">
      <c r="A38" t="s">
        <v>517</v>
      </c>
      <c r="B38">
        <f>COUNTIF('0 - Rohdaten'!EY:EY,2)</f>
        <v>0</v>
      </c>
      <c r="C38" s="7">
        <f t="shared" si="0"/>
        <v>0</v>
      </c>
    </row>
    <row r="39" spans="1:3">
      <c r="A39" t="s">
        <v>518</v>
      </c>
      <c r="B39">
        <f>COUNTIF('0 - Rohdaten'!EY:EY,3)</f>
        <v>4</v>
      </c>
      <c r="C39" s="7">
        <f t="shared" si="0"/>
        <v>5.0632911392405063E-2</v>
      </c>
    </row>
    <row r="40" spans="1:3">
      <c r="A40" s="6" t="s">
        <v>296</v>
      </c>
      <c r="B40" s="6">
        <f>SUM(B37:B39)</f>
        <v>79</v>
      </c>
      <c r="C40" s="13">
        <f>SUM(C37:C39)</f>
        <v>1</v>
      </c>
    </row>
    <row r="58" spans="1:3" s="8" customFormat="1"/>
    <row r="60" spans="1:3">
      <c r="A60" t="s">
        <v>519</v>
      </c>
      <c r="B60" t="s">
        <v>298</v>
      </c>
      <c r="C60" t="s">
        <v>299</v>
      </c>
    </row>
    <row r="61" spans="1:3">
      <c r="A61" t="s">
        <v>144</v>
      </c>
      <c r="B61">
        <f>COUNTIF('0 - Rohdaten'!EZ:EZ,"Baden-Württemberg")</f>
        <v>8</v>
      </c>
      <c r="C61" s="7">
        <f t="shared" ref="C61:C77" si="1">B61/SUM(B$61:B$77)</f>
        <v>8.5106382978723402E-2</v>
      </c>
    </row>
    <row r="62" spans="1:3">
      <c r="A62" t="s">
        <v>169</v>
      </c>
      <c r="B62">
        <f>COUNTIF('0 - Rohdaten'!EZ:EZ,"Bayern")</f>
        <v>7</v>
      </c>
      <c r="C62" s="7">
        <f t="shared" si="1"/>
        <v>7.4468085106382975E-2</v>
      </c>
    </row>
    <row r="63" spans="1:3">
      <c r="A63" t="s">
        <v>206</v>
      </c>
      <c r="B63">
        <f>COUNTIF('0 - Rohdaten'!EZ:EZ,"Berlin")</f>
        <v>2</v>
      </c>
      <c r="C63" s="7">
        <f t="shared" si="1"/>
        <v>2.1276595744680851E-2</v>
      </c>
    </row>
    <row r="64" spans="1:3">
      <c r="A64" t="s">
        <v>188</v>
      </c>
      <c r="B64">
        <f>COUNTIF('0 - Rohdaten'!EZ:EZ,"Brandenburg")</f>
        <v>4</v>
      </c>
      <c r="C64" s="7">
        <f t="shared" si="1"/>
        <v>4.2553191489361701E-2</v>
      </c>
    </row>
    <row r="65" spans="1:3">
      <c r="A65" t="s">
        <v>201</v>
      </c>
      <c r="B65">
        <f>COUNTIF('0 - Rohdaten'!EZ:EZ,"Bremen")</f>
        <v>1</v>
      </c>
      <c r="C65" s="7">
        <f t="shared" si="1"/>
        <v>1.0638297872340425E-2</v>
      </c>
    </row>
    <row r="66" spans="1:3">
      <c r="A66" t="s">
        <v>154</v>
      </c>
      <c r="B66">
        <f>COUNTIF('0 - Rohdaten'!EZ:EZ,"Hamburg")</f>
        <v>4</v>
      </c>
      <c r="C66" s="7">
        <f t="shared" si="1"/>
        <v>4.2553191489361701E-2</v>
      </c>
    </row>
    <row r="67" spans="1:3">
      <c r="A67" t="s">
        <v>172</v>
      </c>
      <c r="B67">
        <f>COUNTIF('0 - Rohdaten'!EZ:EZ,"Hessen")</f>
        <v>10</v>
      </c>
      <c r="C67" s="7">
        <f t="shared" si="1"/>
        <v>0.10638297872340426</v>
      </c>
    </row>
    <row r="68" spans="1:3">
      <c r="A68" t="s">
        <v>218</v>
      </c>
      <c r="B68">
        <f>COUNTIF('0 - Rohdaten'!EZ:EZ,"Mecklenburg-Vorpommern")</f>
        <v>1</v>
      </c>
      <c r="C68" s="7">
        <f t="shared" si="1"/>
        <v>1.0638297872340425E-2</v>
      </c>
    </row>
    <row r="69" spans="1:3">
      <c r="A69" t="s">
        <v>156</v>
      </c>
      <c r="B69">
        <f>COUNTIF('0 - Rohdaten'!EZ:EZ,"Niedersachsen")</f>
        <v>9</v>
      </c>
      <c r="C69" s="7">
        <f t="shared" si="1"/>
        <v>9.5744680851063829E-2</v>
      </c>
    </row>
    <row r="70" spans="1:3">
      <c r="A70" t="s">
        <v>151</v>
      </c>
      <c r="B70">
        <f>COUNTIF('0 - Rohdaten'!EZ:EZ,"Nordrhein Westfalen")</f>
        <v>12</v>
      </c>
      <c r="C70" s="7">
        <f t="shared" si="1"/>
        <v>0.1276595744680851</v>
      </c>
    </row>
    <row r="71" spans="1:3">
      <c r="A71" t="s">
        <v>181</v>
      </c>
      <c r="B71">
        <f>COUNTIF('0 - Rohdaten'!EZ:EZ,"Rheinland-Pfalz")</f>
        <v>2</v>
      </c>
      <c r="C71" s="7">
        <f t="shared" si="1"/>
        <v>2.1276595744680851E-2</v>
      </c>
    </row>
    <row r="72" spans="1:3">
      <c r="A72" t="s">
        <v>520</v>
      </c>
      <c r="B72">
        <f>COUNTIF('0 - Rohdaten'!EZ:EZ,"Saarland")</f>
        <v>0</v>
      </c>
      <c r="C72" s="7">
        <f t="shared" si="1"/>
        <v>0</v>
      </c>
    </row>
    <row r="73" spans="1:3">
      <c r="A73" t="s">
        <v>196</v>
      </c>
      <c r="B73">
        <f>COUNTIF('0 - Rohdaten'!EZ:EZ,"Sachsen")</f>
        <v>4</v>
      </c>
      <c r="C73" s="7">
        <f t="shared" si="1"/>
        <v>4.2553191489361701E-2</v>
      </c>
    </row>
    <row r="74" spans="1:3">
      <c r="A74" t="s">
        <v>521</v>
      </c>
      <c r="B74">
        <f>COUNTIF('0 - Rohdaten'!EZ:EZ,"Sachsen-Anhalt")</f>
        <v>0</v>
      </c>
      <c r="C74" s="7">
        <f t="shared" si="1"/>
        <v>0</v>
      </c>
    </row>
    <row r="75" spans="1:3">
      <c r="A75" t="s">
        <v>152</v>
      </c>
      <c r="B75">
        <f>COUNTIF('0 - Rohdaten'!EZ:EZ,"Schleswig-Holstein")</f>
        <v>2</v>
      </c>
      <c r="C75" s="7">
        <f t="shared" si="1"/>
        <v>2.1276595744680851E-2</v>
      </c>
    </row>
    <row r="76" spans="1:3">
      <c r="A76" t="s">
        <v>186</v>
      </c>
      <c r="B76">
        <f>COUNTIF('0 - Rohdaten'!EZ:EZ,"Thüringen")</f>
        <v>4</v>
      </c>
      <c r="C76" s="7">
        <f t="shared" si="1"/>
        <v>4.2553191489361701E-2</v>
      </c>
    </row>
    <row r="77" spans="1:3">
      <c r="A77" t="s">
        <v>300</v>
      </c>
      <c r="B77">
        <f>COUNTIF('0 - Rohdaten'!EZ:EZ,"0")</f>
        <v>24</v>
      </c>
      <c r="C77" s="7">
        <f t="shared" si="1"/>
        <v>0.25531914893617019</v>
      </c>
    </row>
    <row r="78" spans="1:3">
      <c r="A78" s="6" t="s">
        <v>296</v>
      </c>
      <c r="B78" s="6">
        <f>SUM(B61:B77)</f>
        <v>94</v>
      </c>
      <c r="C78" s="13">
        <f>SUM(C61:C77)</f>
        <v>1</v>
      </c>
    </row>
    <row r="96" s="8" customFormat="1"/>
    <row r="98" spans="1:16">
      <c r="A98" s="159" t="s">
        <v>802</v>
      </c>
      <c r="B98" s="160"/>
      <c r="C98" s="150"/>
      <c r="D98" s="150"/>
      <c r="E98" s="150"/>
      <c r="F98" s="150"/>
      <c r="G98" s="150"/>
      <c r="H98" s="150"/>
      <c r="I98" s="150"/>
      <c r="J98" s="150"/>
      <c r="K98" s="150"/>
      <c r="L98" s="150"/>
      <c r="M98" s="150"/>
      <c r="N98" s="150"/>
      <c r="O98" s="150"/>
      <c r="P98" s="150"/>
    </row>
    <row r="99" spans="1:16" s="2" customFormat="1">
      <c r="A99" s="161" t="s">
        <v>187</v>
      </c>
      <c r="B99" s="161"/>
      <c r="C99" s="161"/>
      <c r="D99" s="161"/>
      <c r="E99" s="161"/>
      <c r="F99" s="161"/>
      <c r="G99" s="161"/>
      <c r="H99" s="161"/>
      <c r="I99" s="161"/>
      <c r="J99" s="161"/>
      <c r="K99" s="161"/>
      <c r="L99" s="161"/>
      <c r="M99" s="161"/>
      <c r="N99" s="161"/>
      <c r="O99" s="161"/>
      <c r="P99" s="161"/>
    </row>
    <row r="100" spans="1:16" s="2" customFormat="1" ht="42" customHeight="1">
      <c r="A100" s="133" t="s">
        <v>801</v>
      </c>
      <c r="B100" s="133"/>
      <c r="C100" s="133"/>
      <c r="D100" s="133"/>
      <c r="E100" s="133"/>
      <c r="F100" s="133"/>
      <c r="G100" s="133"/>
      <c r="H100" s="133"/>
      <c r="I100" s="133"/>
      <c r="J100" s="133"/>
      <c r="K100" s="133"/>
      <c r="L100" s="133"/>
      <c r="M100" s="133"/>
      <c r="N100" s="133"/>
      <c r="O100" s="133"/>
    </row>
    <row r="101" spans="1:16" s="2" customFormat="1" ht="60.5" customHeight="1">
      <c r="A101" s="162" t="s">
        <v>803</v>
      </c>
      <c r="B101" s="163"/>
      <c r="C101" s="163"/>
      <c r="D101" s="163"/>
      <c r="E101" s="163"/>
      <c r="F101" s="163"/>
      <c r="G101" s="163"/>
      <c r="H101" s="163"/>
      <c r="I101" s="163"/>
      <c r="J101" s="163"/>
      <c r="K101" s="163"/>
      <c r="L101" s="163"/>
      <c r="M101" s="163"/>
      <c r="N101" s="163"/>
      <c r="O101" s="163"/>
      <c r="P101" s="137"/>
    </row>
    <row r="102" spans="1:16" s="2" customFormat="1">
      <c r="A102" s="132" t="s">
        <v>255</v>
      </c>
      <c r="B102" s="132"/>
      <c r="C102" s="132"/>
      <c r="D102" s="132"/>
      <c r="E102" s="132"/>
      <c r="F102" s="132"/>
      <c r="G102" s="132"/>
      <c r="H102" s="132"/>
      <c r="I102" s="132"/>
      <c r="J102" s="132"/>
      <c r="K102" s="132"/>
      <c r="L102" s="132"/>
      <c r="M102" s="132"/>
      <c r="N102" s="132"/>
      <c r="O102" s="132"/>
    </row>
    <row r="103" spans="1:16" s="2" customFormat="1">
      <c r="A103" s="164" t="s">
        <v>807</v>
      </c>
      <c r="B103" s="165"/>
      <c r="C103" s="165"/>
      <c r="D103" s="165"/>
      <c r="E103" s="165"/>
      <c r="F103" s="165"/>
      <c r="G103" s="165"/>
      <c r="H103" s="165"/>
      <c r="I103" s="165"/>
      <c r="J103" s="165"/>
      <c r="K103" s="165"/>
      <c r="L103" s="165"/>
      <c r="M103" s="165"/>
      <c r="N103" s="165"/>
      <c r="O103" s="165"/>
      <c r="P103" s="137"/>
    </row>
    <row r="104" spans="1:16" s="2" customFormat="1">
      <c r="A104" s="134" t="s">
        <v>806</v>
      </c>
      <c r="B104" s="131"/>
      <c r="C104" s="131"/>
      <c r="D104" s="131"/>
      <c r="E104" s="131"/>
      <c r="F104" s="131"/>
      <c r="G104" s="131"/>
      <c r="H104" s="131"/>
      <c r="I104" s="131"/>
      <c r="J104" s="131"/>
      <c r="K104" s="131"/>
      <c r="L104" s="131"/>
      <c r="M104" s="131"/>
      <c r="N104" s="131"/>
      <c r="O104" s="131"/>
    </row>
    <row r="105" spans="1:16" s="2" customFormat="1">
      <c r="A105" s="6"/>
      <c r="B105" s="32"/>
    </row>
    <row r="106" spans="1:16" s="2" customFormat="1">
      <c r="A106" s="6"/>
      <c r="B106" s="32"/>
    </row>
    <row r="108" spans="1:16" s="8" customFormat="1" ht="15" thickBot="1"/>
    <row r="109" spans="1:16" s="79" customFormat="1">
      <c r="A109" s="78"/>
    </row>
    <row r="110" spans="1:16" s="50" customFormat="1">
      <c r="A110" s="80" t="s">
        <v>522</v>
      </c>
    </row>
    <row r="111" spans="1:16" s="50" customFormat="1">
      <c r="A111" s="80"/>
    </row>
    <row r="112" spans="1:16" s="50" customFormat="1">
      <c r="A112" s="80" t="s">
        <v>523</v>
      </c>
      <c r="B112" s="50" t="s">
        <v>524</v>
      </c>
      <c r="C112" s="50" t="s">
        <v>525</v>
      </c>
    </row>
    <row r="113" spans="1:3" s="50" customFormat="1">
      <c r="A113" s="80">
        <v>94</v>
      </c>
      <c r="B113" s="50">
        <v>51</v>
      </c>
      <c r="C113" s="50">
        <f>A113-B113</f>
        <v>43</v>
      </c>
    </row>
    <row r="114" spans="1:3" s="50" customFormat="1">
      <c r="A114" s="80"/>
      <c r="B114" s="84">
        <f>B113/A113</f>
        <v>0.54255319148936165</v>
      </c>
      <c r="C114" s="84">
        <f>C113/A113</f>
        <v>0.45744680851063829</v>
      </c>
    </row>
    <row r="115" spans="1:3" s="50" customFormat="1">
      <c r="A115" s="80"/>
    </row>
    <row r="116" spans="1:3" s="50" customFormat="1">
      <c r="A116" s="80"/>
    </row>
    <row r="117" spans="1:3" s="50" customFormat="1">
      <c r="A117" s="80"/>
    </row>
    <row r="118" spans="1:3" s="50" customFormat="1">
      <c r="A118" s="80"/>
    </row>
    <row r="119" spans="1:3" s="50" customFormat="1">
      <c r="A119" s="80"/>
    </row>
    <row r="120" spans="1:3" s="50" customFormat="1">
      <c r="A120" s="80"/>
    </row>
    <row r="121" spans="1:3" s="50" customFormat="1">
      <c r="A121" s="80"/>
    </row>
    <row r="122" spans="1:3" s="50" customFormat="1">
      <c r="A122" s="80"/>
    </row>
    <row r="123" spans="1:3" s="50" customFormat="1">
      <c r="A123" s="80"/>
    </row>
    <row r="124" spans="1:3" s="50" customFormat="1">
      <c r="A124" s="80"/>
    </row>
    <row r="125" spans="1:3" s="50" customFormat="1">
      <c r="A125" s="80"/>
    </row>
    <row r="126" spans="1:3" s="50" customFormat="1">
      <c r="A126" s="80"/>
    </row>
    <row r="127" spans="1:3" s="50" customFormat="1">
      <c r="A127" s="80"/>
    </row>
    <row r="128" spans="1:3" s="50" customFormat="1">
      <c r="A128" s="80"/>
    </row>
    <row r="129" spans="1:1" s="50" customFormat="1">
      <c r="A129" s="80"/>
    </row>
    <row r="130" spans="1:1" s="50" customFormat="1">
      <c r="A130" s="80"/>
    </row>
    <row r="131" spans="1:1" s="8" customFormat="1" ht="15" thickBot="1">
      <c r="A131" s="82"/>
    </row>
  </sheetData>
  <mergeCells count="6">
    <mergeCell ref="A104:O104"/>
    <mergeCell ref="A99:P99"/>
    <mergeCell ref="A100:O100"/>
    <mergeCell ref="A101:O101"/>
    <mergeCell ref="A102:O102"/>
    <mergeCell ref="A103:O103"/>
  </mergeCells>
  <pageMargins left="0.7" right="0.7" top="0.78740157500000008" bottom="0.78740157500000008" header="0.3" footer="0.3"/>
  <pageSetup paperSize="9" firstPageNumber="4294967295" orientation="portrait"/>
  <drawing r:id="rId1"/>
  <tableParts count="3">
    <tablePart r:id="rId2"/>
    <tablePart r:id="rId3"/>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193"/>
  <sheetViews>
    <sheetView tabSelected="1" zoomScale="49" zoomScaleNormal="72" workbookViewId="0">
      <selection activeCell="J32" sqref="J32"/>
    </sheetView>
  </sheetViews>
  <sheetFormatPr baseColWidth="10" defaultRowHeight="14.5"/>
  <cols>
    <col min="1" max="1" width="72.6328125" customWidth="1"/>
    <col min="6" max="6" width="14.1796875" customWidth="1"/>
  </cols>
  <sheetData>
    <row r="1" spans="1:6" s="79" customFormat="1">
      <c r="A1" s="78"/>
    </row>
    <row r="2" spans="1:6" s="50" customFormat="1">
      <c r="A2" s="109" t="s">
        <v>526</v>
      </c>
    </row>
    <row r="3" spans="1:6" s="50" customFormat="1">
      <c r="A3" s="80" t="s">
        <v>527</v>
      </c>
      <c r="B3" s="50" t="s">
        <v>528</v>
      </c>
      <c r="C3" s="50" t="s">
        <v>529</v>
      </c>
      <c r="D3" s="50" t="s">
        <v>530</v>
      </c>
      <c r="E3" s="50" t="s">
        <v>531</v>
      </c>
      <c r="F3" s="50" t="s">
        <v>532</v>
      </c>
    </row>
    <row r="4" spans="1:6" s="50" customFormat="1">
      <c r="A4" s="80" t="s">
        <v>376</v>
      </c>
      <c r="B4" s="50">
        <f>COUNTIFS($A$99:$A$192,1,$B$99:$B$192,"Ja")</f>
        <v>3</v>
      </c>
      <c r="C4" s="50">
        <f>COUNTIFS($A$99:$A$192,5,$B$99:$B$192,"Ja")</f>
        <v>42</v>
      </c>
      <c r="D4" s="50">
        <f>COUNTIFS($A$99:$A$192,6,$B$99:$B$192,"Ja")</f>
        <v>20</v>
      </c>
      <c r="E4" s="50">
        <f>COUNTIFS($A$99:$A$192,10,$B$99:$B$192,"Ja")</f>
        <v>2</v>
      </c>
      <c r="F4" s="50">
        <f>COUNTIFS($A$99:$A$192,"",$B$99:$B$192,"Ja")</f>
        <v>4</v>
      </c>
    </row>
    <row r="5" spans="1:6" s="50" customFormat="1">
      <c r="A5" s="80" t="s">
        <v>513</v>
      </c>
      <c r="B5" s="50">
        <f>COUNTIFS($A$99:$A$192,1,$C$99:$C$192,"Ja")</f>
        <v>1</v>
      </c>
      <c r="C5" s="50">
        <f>COUNTIFS($A$99:$A$192,5,$C$99:$C$192,"Ja")</f>
        <v>38</v>
      </c>
      <c r="D5" s="50">
        <f>COUNTIFS($A$99:$A$192,6,$C$99:$C$192,"Ja")</f>
        <v>19</v>
      </c>
      <c r="E5" s="50">
        <f>COUNTIFS($A$99:$A$192,1,$C$99:$C$192,"Ja")</f>
        <v>1</v>
      </c>
      <c r="F5" s="50">
        <f>COUNTIFS($A$99:$A$192,"",$C$99:$C$192,"Ja")</f>
        <v>2</v>
      </c>
    </row>
    <row r="6" spans="1:6" s="50" customFormat="1">
      <c r="A6" s="80" t="s">
        <v>533</v>
      </c>
      <c r="B6" s="50">
        <f>COUNTIFS($A$99:$A$192,1,$D$99:$D$192,"Ja")</f>
        <v>0</v>
      </c>
      <c r="C6" s="50">
        <f>COUNTIFS($A$99:$A$192,5,$D$99:$D$192,"Ja")</f>
        <v>1</v>
      </c>
      <c r="D6" s="50">
        <f>COUNTIFS($A$99:$A$192,6,$D$99:$D$192,"Ja")</f>
        <v>6</v>
      </c>
      <c r="E6" s="50">
        <f>COUNTIFS($A$99:$A$192,10,$D$99:$D$192,"Ja")</f>
        <v>0</v>
      </c>
      <c r="F6" s="50">
        <f>COUNTIFS($A$99:$A$192,"",$D$99:$D$192,"Ja")</f>
        <v>0</v>
      </c>
    </row>
    <row r="7" spans="1:6" s="50" customFormat="1">
      <c r="A7" s="80" t="s">
        <v>534</v>
      </c>
      <c r="B7" s="50">
        <f>COUNTIFS($A$99:$A$192,1,$E$99:$E$192,"Ja")</f>
        <v>0</v>
      </c>
      <c r="C7" s="50">
        <f>COUNTIFS($A$99:$A$192,5,$E$99:$E$192,"Ja")</f>
        <v>4</v>
      </c>
      <c r="D7" s="50">
        <f>COUNTIFS($A$99:$A$192,6,$E$99:$E$192,"Ja")</f>
        <v>2</v>
      </c>
      <c r="E7" s="50">
        <f>COUNTIFS($A$99:$A$192,10,$E$99:$E$192,"Ja")</f>
        <v>2</v>
      </c>
      <c r="F7" s="50">
        <f>COUNTIFS($A$99:$A$192,"",$E$99:$E$192,"Ja")</f>
        <v>0</v>
      </c>
    </row>
    <row r="8" spans="1:6" s="50" customFormat="1">
      <c r="A8" s="80" t="s">
        <v>372</v>
      </c>
      <c r="B8" s="50">
        <f>COUNTIFS($A$99:$A$192,1,$F$99:$F$192,"Ja")</f>
        <v>0</v>
      </c>
      <c r="C8" s="50">
        <f>COUNTIFS($A$99:$A$192,5,$F$99:$F$192,"Ja")</f>
        <v>11</v>
      </c>
      <c r="D8" s="50">
        <f>COUNTIFS($A$99:$A$192,6,$F$99:$F$192,"Ja")</f>
        <v>6</v>
      </c>
      <c r="E8" s="50">
        <f>COUNTIFS($A$99:$A$192,10,$F$99:$F$192,"Ja")</f>
        <v>1</v>
      </c>
      <c r="F8" s="50">
        <f>COUNTIFS($A$99:$A$192,"",$F$99:$F$192,"Ja")</f>
        <v>2</v>
      </c>
    </row>
    <row r="9" spans="1:6" s="50" customFormat="1">
      <c r="A9" s="80" t="s">
        <v>371</v>
      </c>
      <c r="B9" s="50">
        <f>COUNTIFS($A$99:$A$192,1,$G$99:$G$192,"Ja")</f>
        <v>3</v>
      </c>
      <c r="C9" s="50">
        <f>COUNTIFS($A$99:$A$192,5,$G$99:$G$192,"Ja")</f>
        <v>19</v>
      </c>
      <c r="D9" s="50">
        <f>COUNTIFS($A$99:$A$192,6,$G$99:$G$192,"Ja")</f>
        <v>3</v>
      </c>
      <c r="E9" s="50">
        <f>COUNTIFS($A$99:$A$192,10,$G$99:$G$192,"Ja")</f>
        <v>2</v>
      </c>
      <c r="F9" s="50">
        <f>COUNTIFS($A$99:$A$192,"",$G$99:$G$192,"Ja")</f>
        <v>1</v>
      </c>
    </row>
    <row r="10" spans="1:6" s="50" customFormat="1">
      <c r="A10" s="80" t="s">
        <v>370</v>
      </c>
      <c r="B10" s="50">
        <f>COUNTIFS($A$99:$A$192,1,$H$99:$H$192,"Ja")</f>
        <v>0</v>
      </c>
      <c r="C10" s="50">
        <f>COUNTIFS($A$99:$A$192,5,$H$99:$H$192,"Ja")</f>
        <v>9</v>
      </c>
      <c r="D10" s="50">
        <f>COUNTIFS($A$99:$A$192,6,$H$99:$H$192,"Ja")</f>
        <v>1</v>
      </c>
      <c r="E10" s="50">
        <f>COUNTIFS($A$99:$A$192,10,$H$99:$H$192,"Ja")</f>
        <v>0</v>
      </c>
      <c r="F10" s="50">
        <f>COUNTIFS($A$99:$A$192,"",$H$99:$H$192,"Ja")</f>
        <v>0</v>
      </c>
    </row>
    <row r="11" spans="1:6" s="50" customFormat="1">
      <c r="A11" s="80" t="s">
        <v>369</v>
      </c>
      <c r="B11" s="50">
        <f>COUNTIFS($A$99:$A$192,1,$I$99:$I$192,"Ja")</f>
        <v>1</v>
      </c>
      <c r="C11" s="50">
        <f>COUNTIFS($A$99:$A$192,5,$I$99:$I$192,"Ja")</f>
        <v>18</v>
      </c>
      <c r="D11" s="50">
        <f>COUNTIFS($A$99:$A$192,6,$I$99:$I$192,"Ja")</f>
        <v>15</v>
      </c>
      <c r="E11" s="50">
        <f>COUNTIFS($A$99:$A$192,10,$I$99:$I$192,"Ja")</f>
        <v>2</v>
      </c>
      <c r="F11" s="50">
        <f>COUNTIFS($A$99:$A$192,"",$I$99:$I$192,"Ja")</f>
        <v>2</v>
      </c>
    </row>
    <row r="12" spans="1:6" s="50" customFormat="1">
      <c r="A12" s="80"/>
    </row>
    <row r="13" spans="1:6" s="50" customFormat="1">
      <c r="A13" s="80"/>
    </row>
    <row r="14" spans="1:6" s="50" customFormat="1">
      <c r="A14" s="80"/>
    </row>
    <row r="15" spans="1:6" s="50" customFormat="1">
      <c r="A15" s="80"/>
    </row>
    <row r="16" spans="1:6" s="50" customFormat="1">
      <c r="A16" s="80"/>
    </row>
    <row r="17" spans="1:1" s="50" customFormat="1">
      <c r="A17" s="80"/>
    </row>
    <row r="18" spans="1:1" s="50" customFormat="1">
      <c r="A18" s="80"/>
    </row>
    <row r="19" spans="1:1" s="50" customFormat="1">
      <c r="A19" s="80"/>
    </row>
    <row r="20" spans="1:1" s="50" customFormat="1">
      <c r="A20" s="80"/>
    </row>
    <row r="21" spans="1:1" s="50" customFormat="1">
      <c r="A21" s="80"/>
    </row>
    <row r="22" spans="1:1" s="50" customFormat="1">
      <c r="A22" s="80"/>
    </row>
    <row r="23" spans="1:1" s="50" customFormat="1">
      <c r="A23" s="80"/>
    </row>
    <row r="24" spans="1:1" s="50" customFormat="1">
      <c r="A24" s="80"/>
    </row>
    <row r="25" spans="1:1" s="50" customFormat="1">
      <c r="A25" s="80"/>
    </row>
    <row r="26" spans="1:1" s="50" customFormat="1">
      <c r="A26" s="80"/>
    </row>
    <row r="27" spans="1:1" s="50" customFormat="1">
      <c r="A27" s="80"/>
    </row>
    <row r="28" spans="1:1" s="50" customFormat="1">
      <c r="A28" s="80"/>
    </row>
    <row r="29" spans="1:1" s="50" customFormat="1">
      <c r="A29" s="80"/>
    </row>
    <row r="30" spans="1:1" s="50" customFormat="1">
      <c r="A30" s="80"/>
    </row>
    <row r="31" spans="1:1" s="8" customFormat="1" ht="15" thickBot="1">
      <c r="A31" s="82"/>
    </row>
    <row r="32" spans="1:1" s="79" customFormat="1">
      <c r="A32" s="78"/>
    </row>
    <row r="33" spans="1:6" s="50" customFormat="1">
      <c r="A33" s="80"/>
    </row>
    <row r="34" spans="1:6" s="50" customFormat="1">
      <c r="A34" s="109" t="s">
        <v>535</v>
      </c>
    </row>
    <row r="35" spans="1:6" s="50" customFormat="1">
      <c r="A35" s="80" t="s">
        <v>536</v>
      </c>
      <c r="B35" s="50" t="s">
        <v>528</v>
      </c>
      <c r="C35" s="50" t="s">
        <v>529</v>
      </c>
      <c r="D35" s="50" t="s">
        <v>537</v>
      </c>
      <c r="E35" s="50" t="s">
        <v>538</v>
      </c>
      <c r="F35" s="50" t="s">
        <v>532</v>
      </c>
    </row>
    <row r="36" spans="1:6" s="50" customFormat="1">
      <c r="A36" s="80" t="s">
        <v>136</v>
      </c>
      <c r="B36" s="50">
        <f>COUNTIFS($A$98:$A$192,1,$J$98:$J$192,1)</f>
        <v>2</v>
      </c>
      <c r="C36" s="50">
        <f>COUNTIFS($A$98:$A$192,5,$J$98:$J$192,1)</f>
        <v>39</v>
      </c>
      <c r="D36" s="50">
        <f>COUNTIFS($A$98:$A$192,6,$J$98:$J$192,1)</f>
        <v>19</v>
      </c>
      <c r="E36" s="50">
        <f>COUNTIFS($A$98:$A$192,10,$J$98:$J$192,1)</f>
        <v>2</v>
      </c>
      <c r="F36" s="50">
        <f>COUNTIFS($A$98:$A$192,"",$J$98:$J$192,1)</f>
        <v>0</v>
      </c>
    </row>
    <row r="37" spans="1:6" s="50" customFormat="1">
      <c r="A37" s="80" t="s">
        <v>137</v>
      </c>
      <c r="B37" s="50">
        <f>COUNTIFS($A$98:$A$192,1,$J$98:$J$192,2)</f>
        <v>0</v>
      </c>
      <c r="C37" s="50">
        <f>COUNTIFS($A$98:$A$192,5,$J$98:$J$192,2)</f>
        <v>5</v>
      </c>
      <c r="D37" s="50">
        <f>COUNTIFS($A$98:$A$192,6,$J$98:$J$192,2)</f>
        <v>0</v>
      </c>
      <c r="E37" s="50">
        <f>COUNTIFS($A$98:$A$192,10,$J$98:$J$192,2)</f>
        <v>0</v>
      </c>
      <c r="F37" s="50">
        <f>COUNTIFS($A$98:$A$192,"",$J$98:$J$192,2)</f>
        <v>2</v>
      </c>
    </row>
    <row r="38" spans="1:6" s="50" customFormat="1">
      <c r="A38" s="80" t="s">
        <v>422</v>
      </c>
      <c r="B38" s="50">
        <f>COUNTIFS($A$98:$A$192,1,$J$98:$J$192,3)</f>
        <v>1</v>
      </c>
      <c r="C38" s="50">
        <f>COUNTIFS($A$98:$A$192,5,$J$98:$J$192,3)</f>
        <v>7</v>
      </c>
      <c r="D38" s="50">
        <f>COUNTIFS($A$98:$A$192,6,$J$98:$J$192,3)</f>
        <v>2</v>
      </c>
      <c r="E38" s="50">
        <f>COUNTIFS($A$98:$A$192,10,$J$98:$J$192,3)</f>
        <v>0</v>
      </c>
      <c r="F38" s="50">
        <f>COUNTIFS($A$98:$A$192,"",$J$98:$J$192,3)</f>
        <v>0</v>
      </c>
    </row>
    <row r="39" spans="1:6" s="50" customFormat="1" ht="19.5" customHeight="1">
      <c r="A39" s="110" t="s">
        <v>420</v>
      </c>
      <c r="B39" s="50">
        <f>COUNTIFS($A$98:$A$192,1,$J$98:$J$192,4)</f>
        <v>0</v>
      </c>
      <c r="C39" s="50">
        <f>COUNTIFS($A$98:$A$192,5,$J$98:$J$192,4)</f>
        <v>1</v>
      </c>
      <c r="D39" s="50">
        <f>COUNTIFS($A$98:$A$192,6,$J$98:$J$192,4)</f>
        <v>0</v>
      </c>
      <c r="E39" s="50">
        <f>COUNTIFS($A$98:$A$192,10,$J$98:$J$192,4)</f>
        <v>0</v>
      </c>
      <c r="F39" s="50">
        <f>COUNTIFS($A$98:$A$192,"",$J$98:$J$192,4)</f>
        <v>0</v>
      </c>
    </row>
    <row r="40" spans="1:6" s="50" customFormat="1" ht="19.5" customHeight="1">
      <c r="A40" s="110" t="s">
        <v>421</v>
      </c>
      <c r="B40" s="50">
        <f>COUNTIFS($A$98:$A$192,1,$J$98:$J$192,5)</f>
        <v>1</v>
      </c>
      <c r="C40" s="50">
        <f>COUNTIFS($A$98:$A$192,5,$J$98:$J$192,5)</f>
        <v>0</v>
      </c>
      <c r="D40" s="50">
        <f>COUNTIFS($A$98:$A$192,6,$J$98:$J$192,5)</f>
        <v>1</v>
      </c>
      <c r="E40" s="50">
        <f>COUNTIFS($A$98:$A$192,10,$J$98:$J$192,5)</f>
        <v>0</v>
      </c>
      <c r="F40" s="50">
        <f>COUNTIFS($A$98:$A$192,"",$J$98:$J$192,5)</f>
        <v>0</v>
      </c>
    </row>
    <row r="41" spans="1:6" s="50" customFormat="1">
      <c r="A41" s="80" t="s">
        <v>295</v>
      </c>
      <c r="B41" s="50">
        <f>COUNTIFS($A$98:$A$192,1,$J$98:$J$192,"")</f>
        <v>0</v>
      </c>
      <c r="C41" s="50">
        <f>COUNTIFS($A$98:$A$192,5,$J$98:$J$192,"")</f>
        <v>2</v>
      </c>
      <c r="D41" s="50">
        <f>COUNTIFS($A$98:$A$192,6,$J$98:$J$192,"")</f>
        <v>0</v>
      </c>
      <c r="E41" s="50">
        <f>COUNTIFS($A$98:$A$192,10,$J$98:$J$192,"")</f>
        <v>0</v>
      </c>
      <c r="F41" s="50">
        <f>COUNTIFS($A$98:$A$192,"",$J$98:$J$192,"")</f>
        <v>10</v>
      </c>
    </row>
    <row r="42" spans="1:6" s="50" customFormat="1">
      <c r="A42" s="80"/>
    </row>
    <row r="43" spans="1:6" s="50" customFormat="1">
      <c r="A43" s="80"/>
    </row>
    <row r="44" spans="1:6" s="50" customFormat="1">
      <c r="A44" s="80"/>
    </row>
    <row r="45" spans="1:6" s="50" customFormat="1">
      <c r="A45" s="80"/>
    </row>
    <row r="46" spans="1:6" s="50" customFormat="1">
      <c r="A46" s="80"/>
    </row>
    <row r="47" spans="1:6" s="50" customFormat="1">
      <c r="A47" s="80"/>
    </row>
    <row r="48" spans="1:6" s="50" customFormat="1">
      <c r="A48" s="80"/>
    </row>
    <row r="49" spans="1:6" s="50" customFormat="1">
      <c r="A49" s="80"/>
    </row>
    <row r="50" spans="1:6" s="50" customFormat="1">
      <c r="A50" s="80"/>
    </row>
    <row r="51" spans="1:6" s="50" customFormat="1">
      <c r="A51" s="80"/>
    </row>
    <row r="52" spans="1:6" s="50" customFormat="1">
      <c r="A52" s="80"/>
    </row>
    <row r="53" spans="1:6" s="50" customFormat="1">
      <c r="A53" s="80"/>
    </row>
    <row r="54" spans="1:6" s="50" customFormat="1">
      <c r="A54" s="80"/>
    </row>
    <row r="55" spans="1:6" s="50" customFormat="1">
      <c r="A55" s="80"/>
    </row>
    <row r="56" spans="1:6" s="50" customFormat="1">
      <c r="A56" s="80"/>
    </row>
    <row r="57" spans="1:6" s="50" customFormat="1">
      <c r="A57" s="80"/>
    </row>
    <row r="58" spans="1:6" s="50" customFormat="1">
      <c r="A58" s="80"/>
    </row>
    <row r="59" spans="1:6" s="50" customFormat="1">
      <c r="A59" s="80"/>
    </row>
    <row r="60" spans="1:6" s="8" customFormat="1" ht="15" thickBot="1">
      <c r="A60" s="82"/>
    </row>
    <row r="61" spans="1:6" s="79" customFormat="1">
      <c r="A61" s="78"/>
    </row>
    <row r="62" spans="1:6" s="50" customFormat="1">
      <c r="A62" s="80"/>
    </row>
    <row r="63" spans="1:6" s="50" customFormat="1">
      <c r="A63" s="109" t="s">
        <v>539</v>
      </c>
    </row>
    <row r="64" spans="1:6" s="50" customFormat="1">
      <c r="A64" s="80" t="s">
        <v>540</v>
      </c>
      <c r="B64" s="50" t="s">
        <v>528</v>
      </c>
      <c r="C64" s="50" t="s">
        <v>529</v>
      </c>
      <c r="D64" s="50" t="s">
        <v>537</v>
      </c>
      <c r="E64" s="50" t="s">
        <v>531</v>
      </c>
      <c r="F64" s="50" t="s">
        <v>532</v>
      </c>
    </row>
    <row r="65" spans="1:6" s="50" customFormat="1">
      <c r="A65" s="80" t="s">
        <v>391</v>
      </c>
      <c r="B65" s="50">
        <f>COUNTIFS($A$98:$A$192,1,$K$98:$K$192,"Ja")</f>
        <v>1</v>
      </c>
      <c r="C65" s="50">
        <f>COUNTIFS($A$98:$A$192,5,$K$98:$K$192,"Ja")</f>
        <v>34</v>
      </c>
      <c r="D65" s="50">
        <f>COUNTIFS($A$98:$A$192,6,$K$98:$K$192,"Ja")</f>
        <v>17</v>
      </c>
      <c r="E65" s="50">
        <f>COUNTIFS($A$98:$A$192,10,$K$98:$K$192,"Ja")</f>
        <v>2</v>
      </c>
      <c r="F65" s="50">
        <f>COUNTIFS($A$98:$A$192,"",$K$98:$K$192,"Ja")</f>
        <v>1</v>
      </c>
    </row>
    <row r="66" spans="1:6" s="50" customFormat="1">
      <c r="A66" s="80" t="s">
        <v>541</v>
      </c>
      <c r="B66" s="50">
        <f>COUNTIFS($A$98:$A$192,1,$L$98:$L$192,"Ja")</f>
        <v>2</v>
      </c>
      <c r="C66" s="50">
        <f>COUNTIFS($A$98:$A$192,5,$L$98:$L$192,"Ja")</f>
        <v>34</v>
      </c>
      <c r="D66" s="50">
        <f>COUNTIFS($A$98:$A$192,6,$L$98:$L$192,"Ja")</f>
        <v>18</v>
      </c>
      <c r="E66" s="50">
        <f>COUNTIFS($A$98:$A$192,10,$L$98:$L$192,"Ja")</f>
        <v>2</v>
      </c>
      <c r="F66" s="50">
        <f>COUNTIFS($A$98:$A$192,"",$L$98:$L$192,"Ja")</f>
        <v>2</v>
      </c>
    </row>
    <row r="67" spans="1:6" s="50" customFormat="1">
      <c r="A67" s="80" t="s">
        <v>542</v>
      </c>
      <c r="B67" s="50">
        <f>COUNTIFS($A$98:$A$192,1,$M$98:$M$192,"Ja")</f>
        <v>1</v>
      </c>
      <c r="C67" s="50">
        <f>COUNTIFS($A$98:$A$192,5,$M$98:$M$192,"Ja")</f>
        <v>26</v>
      </c>
      <c r="D67" s="50">
        <f>COUNTIFS($A$98:$A$192,6,$M$98:$M$192,"Ja")</f>
        <v>16</v>
      </c>
      <c r="E67" s="50">
        <f>COUNTIFS($A$98:$A$192,10,$M$98:$M$192,"Ja")</f>
        <v>1</v>
      </c>
      <c r="F67" s="50">
        <f>COUNTIFS($A$98:$A$192,"",$M$98:$M$192,"Ja")</f>
        <v>1</v>
      </c>
    </row>
    <row r="68" spans="1:6" s="50" customFormat="1">
      <c r="A68" s="80" t="s">
        <v>543</v>
      </c>
      <c r="B68" s="50">
        <f>COUNTIFS($A$98:$A$192,1,$N$98:$N$192,"Ja")</f>
        <v>1</v>
      </c>
      <c r="C68" s="50">
        <f>COUNTIFS($A$98:$A$192,5,$N$98:$N$192,"Ja")</f>
        <v>8</v>
      </c>
      <c r="D68" s="50">
        <f>COUNTIFS($A$98:$A$192,6,$N$98:$N$192,"Ja")</f>
        <v>13</v>
      </c>
      <c r="E68" s="50">
        <f>COUNTIFS($A$98:$A$192,10,$N$98:$N$192,"Ja")</f>
        <v>0</v>
      </c>
      <c r="F68" s="50">
        <f>COUNTIFS($A$98:$A$192,"",$N$98:$N$192,"Ja")</f>
        <v>0</v>
      </c>
    </row>
    <row r="69" spans="1:6" s="50" customFormat="1">
      <c r="A69" s="80" t="s">
        <v>544</v>
      </c>
      <c r="B69" s="50">
        <f>COUNTIFS($A$98:$A$192,1,$O$98:$O$192,"Ja")</f>
        <v>3</v>
      </c>
      <c r="C69" s="50">
        <f>COUNTIFS($A$98:$A$192,5,$O$98:$O$192,"Ja")</f>
        <v>31</v>
      </c>
      <c r="D69" s="50">
        <f>COUNTIFS($A$98:$A$192,6,$O$98:$O$192,"Ja")</f>
        <v>8</v>
      </c>
      <c r="E69" s="50">
        <f>COUNTIFS($A$98:$A$192,10,$O$98:$O$192,"Ja")</f>
        <v>1</v>
      </c>
      <c r="F69" s="50">
        <f>COUNTIFS($A$98:$A$192,"",$O$98:$O$192,"Ja")</f>
        <v>1</v>
      </c>
    </row>
    <row r="70" spans="1:6" s="50" customFormat="1">
      <c r="A70" s="80" t="s">
        <v>545</v>
      </c>
      <c r="B70" s="50">
        <f>COUNTIFS($A$98:$A$192,1,$P$98:$P$192,"Ja")</f>
        <v>0</v>
      </c>
      <c r="C70" s="50">
        <f>COUNTIFS($A$98:$A$192,5,$P$98:$P$192,"Ja")</f>
        <v>4</v>
      </c>
      <c r="D70" s="50">
        <f>COUNTIFS($A$98:$A$192,6,$P$98:$P$192,"Ja")</f>
        <v>1</v>
      </c>
      <c r="E70" s="50">
        <f>COUNTIFS($A$98:$A$192,10,$P$98:$P$192,"Ja")</f>
        <v>0</v>
      </c>
      <c r="F70" s="50">
        <f>COUNTIFS($A$98:$A$192,"",$P$98:$P$192,"Ja")</f>
        <v>0</v>
      </c>
    </row>
    <row r="71" spans="1:6" s="50" customFormat="1">
      <c r="A71" s="80"/>
    </row>
    <row r="72" spans="1:6" s="50" customFormat="1">
      <c r="A72" s="80"/>
    </row>
    <row r="73" spans="1:6" s="50" customFormat="1">
      <c r="A73" s="80"/>
    </row>
    <row r="74" spans="1:6" s="50" customFormat="1">
      <c r="A74" s="80"/>
    </row>
    <row r="75" spans="1:6" s="50" customFormat="1">
      <c r="A75" s="80"/>
    </row>
    <row r="76" spans="1:6" s="50" customFormat="1">
      <c r="A76" s="80"/>
    </row>
    <row r="77" spans="1:6" s="50" customFormat="1">
      <c r="A77" s="80"/>
    </row>
    <row r="78" spans="1:6" s="50" customFormat="1">
      <c r="A78" s="80"/>
    </row>
    <row r="79" spans="1:6" s="50" customFormat="1">
      <c r="A79" s="80"/>
    </row>
    <row r="80" spans="1:6" s="50" customFormat="1">
      <c r="A80" s="80"/>
    </row>
    <row r="81" spans="1:1" s="50" customFormat="1">
      <c r="A81" s="80"/>
    </row>
    <row r="82" spans="1:1" s="50" customFormat="1">
      <c r="A82" s="80"/>
    </row>
    <row r="83" spans="1:1" s="50" customFormat="1">
      <c r="A83" s="80"/>
    </row>
    <row r="84" spans="1:1" s="50" customFormat="1">
      <c r="A84" s="80"/>
    </row>
    <row r="85" spans="1:1" s="50" customFormat="1">
      <c r="A85" s="80"/>
    </row>
    <row r="86" spans="1:1" s="50" customFormat="1">
      <c r="A86" s="80"/>
    </row>
    <row r="87" spans="1:1" s="50" customFormat="1">
      <c r="A87" s="80"/>
    </row>
    <row r="88" spans="1:1" s="50" customFormat="1">
      <c r="A88" s="80"/>
    </row>
    <row r="89" spans="1:1" s="50" customFormat="1">
      <c r="A89" s="80"/>
    </row>
    <row r="90" spans="1:1" s="50" customFormat="1">
      <c r="A90" s="80"/>
    </row>
    <row r="91" spans="1:1" s="50" customFormat="1">
      <c r="A91" s="80"/>
    </row>
    <row r="92" spans="1:1" s="50" customFormat="1">
      <c r="A92" s="80"/>
    </row>
    <row r="93" spans="1:1" s="50" customFormat="1">
      <c r="A93" s="80"/>
    </row>
    <row r="94" spans="1:1" s="50" customFormat="1">
      <c r="A94" s="80"/>
    </row>
    <row r="95" spans="1:1" s="8" customFormat="1" ht="15" thickBot="1">
      <c r="A95" s="82"/>
    </row>
    <row r="96" spans="1:1" hidden="1"/>
    <row r="97" spans="1:16" hidden="1">
      <c r="A97" s="39" t="s">
        <v>546</v>
      </c>
    </row>
    <row r="98" spans="1:16" hidden="1">
      <c r="A98" s="40" t="s">
        <v>24</v>
      </c>
      <c r="B98" s="40" t="s">
        <v>94</v>
      </c>
      <c r="C98" s="40" t="s">
        <v>95</v>
      </c>
      <c r="D98" s="40" t="s">
        <v>96</v>
      </c>
      <c r="E98" s="40" t="s">
        <v>97</v>
      </c>
      <c r="F98" s="40" t="s">
        <v>98</v>
      </c>
      <c r="G98" s="40" t="s">
        <v>99</v>
      </c>
      <c r="H98" s="40" t="s">
        <v>100</v>
      </c>
      <c r="I98" s="40" t="s">
        <v>101</v>
      </c>
      <c r="J98" s="40" t="s">
        <v>38</v>
      </c>
      <c r="K98" s="40" t="s">
        <v>104</v>
      </c>
      <c r="L98" s="40" t="s">
        <v>105</v>
      </c>
      <c r="M98" s="40" t="s">
        <v>106</v>
      </c>
      <c r="N98" s="40" t="s">
        <v>107</v>
      </c>
      <c r="O98" s="40" t="s">
        <v>108</v>
      </c>
      <c r="P98" s="40" t="s">
        <v>109</v>
      </c>
    </row>
    <row r="99" spans="1:16" hidden="1">
      <c r="A99" s="41">
        <v>5</v>
      </c>
      <c r="B99" s="41" t="s">
        <v>136</v>
      </c>
      <c r="C99" s="41" t="s">
        <v>136</v>
      </c>
      <c r="D99" s="41" t="s">
        <v>137</v>
      </c>
      <c r="E99" s="41" t="s">
        <v>137</v>
      </c>
      <c r="F99" s="41" t="s">
        <v>137</v>
      </c>
      <c r="G99" s="41" t="s">
        <v>137</v>
      </c>
      <c r="H99" s="41" t="s">
        <v>137</v>
      </c>
      <c r="I99" s="41" t="s">
        <v>136</v>
      </c>
      <c r="J99" s="41">
        <v>1</v>
      </c>
      <c r="K99" s="41" t="s">
        <v>136</v>
      </c>
      <c r="L99" s="41" t="s">
        <v>137</v>
      </c>
      <c r="M99" s="41" t="s">
        <v>136</v>
      </c>
      <c r="N99" s="41" t="s">
        <v>137</v>
      </c>
      <c r="O99" s="41" t="s">
        <v>136</v>
      </c>
      <c r="P99" s="41" t="s">
        <v>137</v>
      </c>
    </row>
    <row r="100" spans="1:16" hidden="1">
      <c r="A100" s="2">
        <v>5</v>
      </c>
      <c r="B100" s="2" t="s">
        <v>136</v>
      </c>
      <c r="C100" s="2" t="s">
        <v>136</v>
      </c>
      <c r="D100" s="2" t="s">
        <v>137</v>
      </c>
      <c r="E100" s="2" t="s">
        <v>137</v>
      </c>
      <c r="F100" s="2" t="s">
        <v>137</v>
      </c>
      <c r="G100" s="2" t="s">
        <v>137</v>
      </c>
      <c r="H100" s="2" t="s">
        <v>137</v>
      </c>
      <c r="I100" s="2" t="s">
        <v>137</v>
      </c>
      <c r="J100" s="2">
        <v>3</v>
      </c>
      <c r="K100" s="2" t="s">
        <v>137</v>
      </c>
      <c r="L100" s="2" t="s">
        <v>136</v>
      </c>
      <c r="M100" s="2" t="s">
        <v>137</v>
      </c>
      <c r="N100" s="2" t="s">
        <v>137</v>
      </c>
      <c r="O100" s="2" t="s">
        <v>137</v>
      </c>
      <c r="P100" s="2" t="s">
        <v>137</v>
      </c>
    </row>
    <row r="101" spans="1:16" hidden="1">
      <c r="A101" s="41"/>
      <c r="B101" s="41" t="s">
        <v>137</v>
      </c>
      <c r="C101" s="41" t="s">
        <v>137</v>
      </c>
      <c r="D101" s="41" t="s">
        <v>137</v>
      </c>
      <c r="E101" s="41" t="s">
        <v>137</v>
      </c>
      <c r="F101" s="41" t="s">
        <v>137</v>
      </c>
      <c r="G101" s="41" t="s">
        <v>137</v>
      </c>
      <c r="H101" s="41" t="s">
        <v>137</v>
      </c>
      <c r="I101" s="41" t="s">
        <v>137</v>
      </c>
      <c r="J101" s="41"/>
      <c r="K101" s="41" t="s">
        <v>137</v>
      </c>
      <c r="L101" s="41" t="s">
        <v>137</v>
      </c>
      <c r="M101" s="41" t="s">
        <v>137</v>
      </c>
      <c r="N101" s="41" t="s">
        <v>137</v>
      </c>
      <c r="O101" s="41" t="s">
        <v>137</v>
      </c>
      <c r="P101" s="41" t="s">
        <v>137</v>
      </c>
    </row>
    <row r="102" spans="1:16" hidden="1">
      <c r="A102" s="2">
        <v>6</v>
      </c>
      <c r="B102" s="2" t="s">
        <v>136</v>
      </c>
      <c r="C102" s="2" t="s">
        <v>136</v>
      </c>
      <c r="D102" s="2" t="s">
        <v>137</v>
      </c>
      <c r="E102" s="2" t="s">
        <v>137</v>
      </c>
      <c r="F102" s="2" t="s">
        <v>136</v>
      </c>
      <c r="G102" s="2" t="s">
        <v>137</v>
      </c>
      <c r="H102" s="2" t="s">
        <v>137</v>
      </c>
      <c r="I102" s="2" t="s">
        <v>136</v>
      </c>
      <c r="J102" s="2">
        <v>1</v>
      </c>
      <c r="K102" s="2" t="s">
        <v>136</v>
      </c>
      <c r="L102" s="2" t="s">
        <v>137</v>
      </c>
      <c r="M102" s="2" t="s">
        <v>136</v>
      </c>
      <c r="N102" s="2" t="s">
        <v>136</v>
      </c>
      <c r="O102" s="2" t="s">
        <v>136</v>
      </c>
      <c r="P102" s="2" t="s">
        <v>137</v>
      </c>
    </row>
    <row r="103" spans="1:16" hidden="1">
      <c r="A103" s="41">
        <v>6</v>
      </c>
      <c r="B103" s="41" t="s">
        <v>136</v>
      </c>
      <c r="C103" s="41" t="s">
        <v>136</v>
      </c>
      <c r="D103" s="41" t="s">
        <v>137</v>
      </c>
      <c r="E103" s="41" t="s">
        <v>137</v>
      </c>
      <c r="F103" s="41" t="s">
        <v>137</v>
      </c>
      <c r="G103" s="41" t="s">
        <v>137</v>
      </c>
      <c r="H103" s="41" t="s">
        <v>137</v>
      </c>
      <c r="I103" s="41" t="s">
        <v>136</v>
      </c>
      <c r="J103" s="41">
        <v>1</v>
      </c>
      <c r="K103" s="41" t="s">
        <v>136</v>
      </c>
      <c r="L103" s="41" t="s">
        <v>136</v>
      </c>
      <c r="M103" s="41" t="s">
        <v>136</v>
      </c>
      <c r="N103" s="41" t="s">
        <v>136</v>
      </c>
      <c r="O103" s="41" t="s">
        <v>137</v>
      </c>
      <c r="P103" s="41" t="s">
        <v>137</v>
      </c>
    </row>
    <row r="104" spans="1:16" hidden="1">
      <c r="A104" s="2">
        <v>5</v>
      </c>
      <c r="B104" s="2" t="s">
        <v>136</v>
      </c>
      <c r="C104" s="2" t="s">
        <v>136</v>
      </c>
      <c r="D104" s="2" t="s">
        <v>137</v>
      </c>
      <c r="E104" s="2" t="s">
        <v>137</v>
      </c>
      <c r="F104" s="2" t="s">
        <v>137</v>
      </c>
      <c r="G104" s="2" t="s">
        <v>137</v>
      </c>
      <c r="H104" s="2" t="s">
        <v>136</v>
      </c>
      <c r="I104" s="2" t="s">
        <v>136</v>
      </c>
      <c r="J104" s="2">
        <v>3</v>
      </c>
      <c r="K104" s="2" t="s">
        <v>136</v>
      </c>
      <c r="L104" s="2" t="s">
        <v>136</v>
      </c>
      <c r="M104" s="2" t="s">
        <v>136</v>
      </c>
      <c r="N104" s="2" t="s">
        <v>137</v>
      </c>
      <c r="O104" s="2" t="s">
        <v>137</v>
      </c>
      <c r="P104" s="2" t="s">
        <v>137</v>
      </c>
    </row>
    <row r="105" spans="1:16" hidden="1">
      <c r="A105" s="41">
        <v>5</v>
      </c>
      <c r="B105" s="41" t="s">
        <v>137</v>
      </c>
      <c r="C105" s="41" t="s">
        <v>137</v>
      </c>
      <c r="D105" s="41" t="s">
        <v>137</v>
      </c>
      <c r="E105" s="41" t="s">
        <v>137</v>
      </c>
      <c r="F105" s="41" t="s">
        <v>137</v>
      </c>
      <c r="G105" s="41" t="s">
        <v>137</v>
      </c>
      <c r="H105" s="41" t="s">
        <v>137</v>
      </c>
      <c r="I105" s="41" t="s">
        <v>136</v>
      </c>
      <c r="J105" s="41">
        <v>4</v>
      </c>
      <c r="K105" s="41" t="s">
        <v>137</v>
      </c>
      <c r="L105" s="41" t="s">
        <v>136</v>
      </c>
      <c r="M105" s="41" t="s">
        <v>137</v>
      </c>
      <c r="N105" s="41" t="s">
        <v>137</v>
      </c>
      <c r="O105" s="41" t="s">
        <v>136</v>
      </c>
      <c r="P105" s="41" t="s">
        <v>137</v>
      </c>
    </row>
    <row r="106" spans="1:16" hidden="1">
      <c r="A106" s="2">
        <v>5</v>
      </c>
      <c r="B106" s="2" t="s">
        <v>136</v>
      </c>
      <c r="C106" s="2" t="s">
        <v>136</v>
      </c>
      <c r="D106" s="2" t="s">
        <v>137</v>
      </c>
      <c r="E106" s="2" t="s">
        <v>137</v>
      </c>
      <c r="F106" s="2" t="s">
        <v>137</v>
      </c>
      <c r="G106" s="2" t="s">
        <v>137</v>
      </c>
      <c r="H106" s="2" t="s">
        <v>137</v>
      </c>
      <c r="I106" s="2" t="s">
        <v>137</v>
      </c>
      <c r="J106" s="2">
        <v>1</v>
      </c>
      <c r="K106" s="2" t="s">
        <v>137</v>
      </c>
      <c r="L106" s="2" t="s">
        <v>136</v>
      </c>
      <c r="M106" s="2" t="s">
        <v>137</v>
      </c>
      <c r="N106" s="2" t="s">
        <v>137</v>
      </c>
      <c r="O106" s="2" t="s">
        <v>137</v>
      </c>
      <c r="P106" s="2" t="s">
        <v>137</v>
      </c>
    </row>
    <row r="107" spans="1:16" hidden="1">
      <c r="A107" s="41"/>
      <c r="B107" s="41" t="s">
        <v>142</v>
      </c>
      <c r="C107" s="41" t="s">
        <v>142</v>
      </c>
      <c r="D107" s="41" t="s">
        <v>142</v>
      </c>
      <c r="E107" s="41" t="s">
        <v>142</v>
      </c>
      <c r="F107" s="41" t="s">
        <v>142</v>
      </c>
      <c r="G107" s="41" t="s">
        <v>142</v>
      </c>
      <c r="H107" s="41" t="s">
        <v>142</v>
      </c>
      <c r="I107" s="41" t="s">
        <v>142</v>
      </c>
      <c r="J107" s="41"/>
      <c r="K107" s="41" t="s">
        <v>142</v>
      </c>
      <c r="L107" s="41" t="s">
        <v>142</v>
      </c>
      <c r="M107" s="41" t="s">
        <v>142</v>
      </c>
      <c r="N107" s="41" t="s">
        <v>142</v>
      </c>
      <c r="O107" s="41" t="s">
        <v>142</v>
      </c>
      <c r="P107" s="41" t="s">
        <v>142</v>
      </c>
    </row>
    <row r="108" spans="1:16" hidden="1">
      <c r="A108" s="2"/>
      <c r="B108" s="2" t="s">
        <v>136</v>
      </c>
      <c r="C108" s="2" t="s">
        <v>136</v>
      </c>
      <c r="D108" s="2" t="s">
        <v>137</v>
      </c>
      <c r="E108" s="2" t="s">
        <v>137</v>
      </c>
      <c r="F108" s="2" t="s">
        <v>136</v>
      </c>
      <c r="G108" s="2" t="s">
        <v>137</v>
      </c>
      <c r="H108" s="2" t="s">
        <v>137</v>
      </c>
      <c r="I108" s="2" t="s">
        <v>136</v>
      </c>
      <c r="J108" s="2"/>
      <c r="K108" s="2" t="s">
        <v>136</v>
      </c>
      <c r="L108" s="2" t="s">
        <v>137</v>
      </c>
      <c r="M108" s="2" t="s">
        <v>136</v>
      </c>
      <c r="N108" s="2" t="s">
        <v>137</v>
      </c>
      <c r="O108" s="2" t="s">
        <v>137</v>
      </c>
      <c r="P108" s="2" t="s">
        <v>137</v>
      </c>
    </row>
    <row r="109" spans="1:16" hidden="1">
      <c r="A109" s="41">
        <v>6</v>
      </c>
      <c r="B109" s="41" t="s">
        <v>136</v>
      </c>
      <c r="C109" s="41" t="s">
        <v>136</v>
      </c>
      <c r="D109" s="41" t="s">
        <v>137</v>
      </c>
      <c r="E109" s="41" t="s">
        <v>137</v>
      </c>
      <c r="F109" s="41" t="s">
        <v>137</v>
      </c>
      <c r="G109" s="41" t="s">
        <v>137</v>
      </c>
      <c r="H109" s="41" t="s">
        <v>137</v>
      </c>
      <c r="I109" s="41" t="s">
        <v>136</v>
      </c>
      <c r="J109" s="41">
        <v>1</v>
      </c>
      <c r="K109" s="41" t="s">
        <v>137</v>
      </c>
      <c r="L109" s="41" t="s">
        <v>136</v>
      </c>
      <c r="M109" s="41" t="s">
        <v>136</v>
      </c>
      <c r="N109" s="41" t="s">
        <v>136</v>
      </c>
      <c r="O109" s="41" t="s">
        <v>137</v>
      </c>
      <c r="P109" s="41" t="s">
        <v>137</v>
      </c>
    </row>
    <row r="110" spans="1:16" hidden="1">
      <c r="A110" s="2">
        <v>6</v>
      </c>
      <c r="B110" s="2" t="s">
        <v>136</v>
      </c>
      <c r="C110" s="2" t="s">
        <v>137</v>
      </c>
      <c r="D110" s="2" t="s">
        <v>137</v>
      </c>
      <c r="E110" s="2" t="s">
        <v>137</v>
      </c>
      <c r="F110" s="2" t="s">
        <v>137</v>
      </c>
      <c r="G110" s="2" t="s">
        <v>137</v>
      </c>
      <c r="H110" s="2" t="s">
        <v>137</v>
      </c>
      <c r="I110" s="2" t="s">
        <v>137</v>
      </c>
      <c r="J110" s="2">
        <v>3</v>
      </c>
      <c r="K110" s="2" t="s">
        <v>137</v>
      </c>
      <c r="L110" s="2" t="s">
        <v>137</v>
      </c>
      <c r="M110" s="2" t="s">
        <v>137</v>
      </c>
      <c r="N110" s="2" t="s">
        <v>137</v>
      </c>
      <c r="O110" s="2" t="s">
        <v>137</v>
      </c>
      <c r="P110" s="2" t="s">
        <v>136</v>
      </c>
    </row>
    <row r="111" spans="1:16" hidden="1">
      <c r="A111" s="41">
        <v>1</v>
      </c>
      <c r="B111" s="41" t="s">
        <v>137</v>
      </c>
      <c r="C111" s="41" t="s">
        <v>137</v>
      </c>
      <c r="D111" s="41" t="s">
        <v>137</v>
      </c>
      <c r="E111" s="41" t="s">
        <v>137</v>
      </c>
      <c r="F111" s="41" t="s">
        <v>137</v>
      </c>
      <c r="G111" s="41" t="s">
        <v>136</v>
      </c>
      <c r="H111" s="41" t="s">
        <v>137</v>
      </c>
      <c r="I111" s="41" t="s">
        <v>137</v>
      </c>
      <c r="J111" s="41">
        <v>5</v>
      </c>
      <c r="K111" s="41" t="s">
        <v>137</v>
      </c>
      <c r="L111" s="41" t="s">
        <v>136</v>
      </c>
      <c r="M111" s="41" t="s">
        <v>137</v>
      </c>
      <c r="N111" s="41" t="s">
        <v>137</v>
      </c>
      <c r="O111" s="41" t="s">
        <v>137</v>
      </c>
      <c r="P111" s="41" t="s">
        <v>137</v>
      </c>
    </row>
    <row r="112" spans="1:16" hidden="1">
      <c r="A112" s="2">
        <v>5</v>
      </c>
      <c r="B112" s="2" t="s">
        <v>136</v>
      </c>
      <c r="C112" s="2" t="s">
        <v>136</v>
      </c>
      <c r="D112" s="2" t="s">
        <v>137</v>
      </c>
      <c r="E112" s="2" t="s">
        <v>137</v>
      </c>
      <c r="F112" s="2" t="s">
        <v>137</v>
      </c>
      <c r="G112" s="2" t="s">
        <v>137</v>
      </c>
      <c r="H112" s="2" t="s">
        <v>137</v>
      </c>
      <c r="I112" s="2" t="s">
        <v>137</v>
      </c>
      <c r="J112" s="2">
        <v>1</v>
      </c>
      <c r="K112" s="2" t="s">
        <v>136</v>
      </c>
      <c r="L112" s="2" t="s">
        <v>137</v>
      </c>
      <c r="M112" s="2" t="s">
        <v>137</v>
      </c>
      <c r="N112" s="2" t="s">
        <v>137</v>
      </c>
      <c r="O112" s="2" t="s">
        <v>137</v>
      </c>
      <c r="P112" s="2" t="s">
        <v>137</v>
      </c>
    </row>
    <row r="113" spans="1:16" hidden="1">
      <c r="A113" s="41">
        <v>5</v>
      </c>
      <c r="B113" s="41" t="s">
        <v>136</v>
      </c>
      <c r="C113" s="41" t="s">
        <v>137</v>
      </c>
      <c r="D113" s="41" t="s">
        <v>137</v>
      </c>
      <c r="E113" s="41" t="s">
        <v>137</v>
      </c>
      <c r="F113" s="41" t="s">
        <v>137</v>
      </c>
      <c r="G113" s="41" t="s">
        <v>137</v>
      </c>
      <c r="H113" s="41" t="s">
        <v>137</v>
      </c>
      <c r="I113" s="41" t="s">
        <v>137</v>
      </c>
      <c r="J113" s="41">
        <v>1</v>
      </c>
      <c r="K113" s="41" t="s">
        <v>136</v>
      </c>
      <c r="L113" s="41" t="s">
        <v>136</v>
      </c>
      <c r="M113" s="41" t="s">
        <v>137</v>
      </c>
      <c r="N113" s="41" t="s">
        <v>137</v>
      </c>
      <c r="O113" s="41" t="s">
        <v>136</v>
      </c>
      <c r="P113" s="41" t="s">
        <v>137</v>
      </c>
    </row>
    <row r="114" spans="1:16" hidden="1">
      <c r="A114" s="2"/>
      <c r="B114" s="2" t="s">
        <v>136</v>
      </c>
      <c r="C114" s="2" t="s">
        <v>136</v>
      </c>
      <c r="D114" s="2" t="s">
        <v>137</v>
      </c>
      <c r="E114" s="2" t="s">
        <v>137</v>
      </c>
      <c r="F114" s="2" t="s">
        <v>137</v>
      </c>
      <c r="G114" s="2" t="s">
        <v>137</v>
      </c>
      <c r="H114" s="2" t="s">
        <v>137</v>
      </c>
      <c r="I114" s="2" t="s">
        <v>137</v>
      </c>
      <c r="J114" s="2"/>
      <c r="K114" s="2" t="s">
        <v>137</v>
      </c>
      <c r="L114" s="2" t="s">
        <v>136</v>
      </c>
      <c r="M114" s="2" t="s">
        <v>137</v>
      </c>
      <c r="N114" s="2" t="s">
        <v>137</v>
      </c>
      <c r="O114" s="2" t="s">
        <v>137</v>
      </c>
      <c r="P114" s="2" t="s">
        <v>137</v>
      </c>
    </row>
    <row r="115" spans="1:16" hidden="1">
      <c r="A115" s="41">
        <v>6</v>
      </c>
      <c r="B115" s="41" t="s">
        <v>136</v>
      </c>
      <c r="C115" s="41" t="s">
        <v>136</v>
      </c>
      <c r="D115" s="41" t="s">
        <v>136</v>
      </c>
      <c r="E115" s="41" t="s">
        <v>137</v>
      </c>
      <c r="F115" s="41" t="s">
        <v>137</v>
      </c>
      <c r="G115" s="41" t="s">
        <v>137</v>
      </c>
      <c r="H115" s="41" t="s">
        <v>137</v>
      </c>
      <c r="I115" s="41" t="s">
        <v>136</v>
      </c>
      <c r="J115" s="41">
        <v>1</v>
      </c>
      <c r="K115" s="41" t="s">
        <v>136</v>
      </c>
      <c r="L115" s="41" t="s">
        <v>136</v>
      </c>
      <c r="M115" s="41" t="s">
        <v>136</v>
      </c>
      <c r="N115" s="41" t="s">
        <v>137</v>
      </c>
      <c r="O115" s="41" t="s">
        <v>137</v>
      </c>
      <c r="P115" s="41" t="s">
        <v>137</v>
      </c>
    </row>
    <row r="116" spans="1:16" hidden="1">
      <c r="A116" s="2">
        <v>5</v>
      </c>
      <c r="B116" s="2" t="s">
        <v>136</v>
      </c>
      <c r="C116" s="2" t="s">
        <v>136</v>
      </c>
      <c r="D116" s="2" t="s">
        <v>137</v>
      </c>
      <c r="E116" s="2" t="s">
        <v>137</v>
      </c>
      <c r="F116" s="2" t="s">
        <v>137</v>
      </c>
      <c r="G116" s="2" t="s">
        <v>136</v>
      </c>
      <c r="H116" s="2" t="s">
        <v>137</v>
      </c>
      <c r="I116" s="2" t="s">
        <v>136</v>
      </c>
      <c r="J116" s="2">
        <v>1</v>
      </c>
      <c r="K116" s="2" t="s">
        <v>136</v>
      </c>
      <c r="L116" s="2" t="s">
        <v>136</v>
      </c>
      <c r="M116" s="2" t="s">
        <v>136</v>
      </c>
      <c r="N116" s="2" t="s">
        <v>137</v>
      </c>
      <c r="O116" s="2" t="s">
        <v>137</v>
      </c>
      <c r="P116" s="2" t="s">
        <v>137</v>
      </c>
    </row>
    <row r="117" spans="1:16" hidden="1">
      <c r="A117" s="41">
        <v>6</v>
      </c>
      <c r="B117" s="41" t="s">
        <v>136</v>
      </c>
      <c r="C117" s="41" t="s">
        <v>136</v>
      </c>
      <c r="D117" s="41" t="s">
        <v>137</v>
      </c>
      <c r="E117" s="41" t="s">
        <v>137</v>
      </c>
      <c r="F117" s="41" t="s">
        <v>137</v>
      </c>
      <c r="G117" s="41" t="s">
        <v>137</v>
      </c>
      <c r="H117" s="41" t="s">
        <v>137</v>
      </c>
      <c r="I117" s="41" t="s">
        <v>136</v>
      </c>
      <c r="J117" s="41">
        <v>1</v>
      </c>
      <c r="K117" s="41" t="s">
        <v>136</v>
      </c>
      <c r="L117" s="41" t="s">
        <v>136</v>
      </c>
      <c r="M117" s="41" t="s">
        <v>136</v>
      </c>
      <c r="N117" s="41" t="s">
        <v>137</v>
      </c>
      <c r="O117" s="41" t="s">
        <v>136</v>
      </c>
      <c r="P117" s="41" t="s">
        <v>137</v>
      </c>
    </row>
    <row r="118" spans="1:16" hidden="1">
      <c r="A118" s="2">
        <v>5</v>
      </c>
      <c r="B118" s="2" t="s">
        <v>136</v>
      </c>
      <c r="C118" s="2" t="s">
        <v>137</v>
      </c>
      <c r="D118" s="2" t="s">
        <v>137</v>
      </c>
      <c r="E118" s="2" t="s">
        <v>137</v>
      </c>
      <c r="F118" s="2" t="s">
        <v>137</v>
      </c>
      <c r="G118" s="2" t="s">
        <v>136</v>
      </c>
      <c r="H118" s="2" t="s">
        <v>136</v>
      </c>
      <c r="I118" s="2" t="s">
        <v>137</v>
      </c>
      <c r="J118" s="2">
        <v>1</v>
      </c>
      <c r="K118" s="2" t="s">
        <v>136</v>
      </c>
      <c r="L118" s="2" t="s">
        <v>137</v>
      </c>
      <c r="M118" s="2" t="s">
        <v>136</v>
      </c>
      <c r="N118" s="2" t="s">
        <v>137</v>
      </c>
      <c r="O118" s="2" t="s">
        <v>136</v>
      </c>
      <c r="P118" s="2" t="s">
        <v>137</v>
      </c>
    </row>
    <row r="119" spans="1:16" hidden="1">
      <c r="A119" s="41">
        <v>5</v>
      </c>
      <c r="B119" s="41" t="s">
        <v>136</v>
      </c>
      <c r="C119" s="41" t="s">
        <v>137</v>
      </c>
      <c r="D119" s="41" t="s">
        <v>137</v>
      </c>
      <c r="E119" s="41" t="s">
        <v>137</v>
      </c>
      <c r="F119" s="41" t="s">
        <v>137</v>
      </c>
      <c r="G119" s="41" t="s">
        <v>137</v>
      </c>
      <c r="H119" s="41" t="s">
        <v>137</v>
      </c>
      <c r="I119" s="41" t="s">
        <v>137</v>
      </c>
      <c r="J119" s="41">
        <v>1</v>
      </c>
      <c r="K119" s="41" t="s">
        <v>136</v>
      </c>
      <c r="L119" s="41" t="s">
        <v>136</v>
      </c>
      <c r="M119" s="41" t="s">
        <v>137</v>
      </c>
      <c r="N119" s="41" t="s">
        <v>137</v>
      </c>
      <c r="O119" s="41" t="s">
        <v>136</v>
      </c>
      <c r="P119" s="41" t="s">
        <v>137</v>
      </c>
    </row>
    <row r="120" spans="1:16" hidden="1">
      <c r="A120" s="2">
        <v>5</v>
      </c>
      <c r="B120" s="2" t="s">
        <v>136</v>
      </c>
      <c r="C120" s="2" t="s">
        <v>136</v>
      </c>
      <c r="D120" s="2" t="s">
        <v>137</v>
      </c>
      <c r="E120" s="2" t="s">
        <v>137</v>
      </c>
      <c r="F120" s="2" t="s">
        <v>137</v>
      </c>
      <c r="G120" s="2" t="s">
        <v>137</v>
      </c>
      <c r="H120" s="2" t="s">
        <v>137</v>
      </c>
      <c r="I120" s="2" t="s">
        <v>136</v>
      </c>
      <c r="J120" s="2">
        <v>1</v>
      </c>
      <c r="K120" s="2" t="s">
        <v>137</v>
      </c>
      <c r="L120" s="2" t="s">
        <v>136</v>
      </c>
      <c r="M120" s="2" t="s">
        <v>136</v>
      </c>
      <c r="N120" s="2" t="s">
        <v>137</v>
      </c>
      <c r="O120" s="2" t="s">
        <v>136</v>
      </c>
      <c r="P120" s="2" t="s">
        <v>137</v>
      </c>
    </row>
    <row r="121" spans="1:16" hidden="1">
      <c r="A121" s="41">
        <v>6</v>
      </c>
      <c r="B121" s="41" t="s">
        <v>137</v>
      </c>
      <c r="C121" s="41" t="s">
        <v>136</v>
      </c>
      <c r="D121" s="41" t="s">
        <v>136</v>
      </c>
      <c r="E121" s="41" t="s">
        <v>137</v>
      </c>
      <c r="F121" s="41" t="s">
        <v>137</v>
      </c>
      <c r="G121" s="41" t="s">
        <v>137</v>
      </c>
      <c r="H121" s="41" t="s">
        <v>137</v>
      </c>
      <c r="I121" s="41" t="s">
        <v>136</v>
      </c>
      <c r="J121" s="41">
        <v>1</v>
      </c>
      <c r="K121" s="41" t="s">
        <v>136</v>
      </c>
      <c r="L121" s="41" t="s">
        <v>137</v>
      </c>
      <c r="M121" s="41" t="s">
        <v>136</v>
      </c>
      <c r="N121" s="41" t="s">
        <v>136</v>
      </c>
      <c r="O121" s="41" t="s">
        <v>136</v>
      </c>
      <c r="P121" s="41" t="s">
        <v>137</v>
      </c>
    </row>
    <row r="122" spans="1:16" hidden="1">
      <c r="A122" s="2">
        <v>5</v>
      </c>
      <c r="B122" s="2" t="s">
        <v>136</v>
      </c>
      <c r="C122" s="2" t="s">
        <v>136</v>
      </c>
      <c r="D122" s="2" t="s">
        <v>137</v>
      </c>
      <c r="E122" s="2" t="s">
        <v>137</v>
      </c>
      <c r="F122" s="2" t="s">
        <v>137</v>
      </c>
      <c r="G122" s="2" t="s">
        <v>137</v>
      </c>
      <c r="H122" s="2" t="s">
        <v>137</v>
      </c>
      <c r="I122" s="2" t="s">
        <v>137</v>
      </c>
      <c r="J122" s="2">
        <v>1</v>
      </c>
      <c r="K122" s="2" t="s">
        <v>137</v>
      </c>
      <c r="L122" s="2" t="s">
        <v>136</v>
      </c>
      <c r="M122" s="2" t="s">
        <v>137</v>
      </c>
      <c r="N122" s="2" t="s">
        <v>137</v>
      </c>
      <c r="O122" s="2" t="s">
        <v>136</v>
      </c>
      <c r="P122" s="2" t="s">
        <v>137</v>
      </c>
    </row>
    <row r="123" spans="1:16" hidden="1">
      <c r="A123" s="41">
        <v>5</v>
      </c>
      <c r="B123" s="41" t="s">
        <v>136</v>
      </c>
      <c r="C123" s="41" t="s">
        <v>136</v>
      </c>
      <c r="D123" s="41" t="s">
        <v>137</v>
      </c>
      <c r="E123" s="41" t="s">
        <v>137</v>
      </c>
      <c r="F123" s="41" t="s">
        <v>136</v>
      </c>
      <c r="G123" s="41" t="s">
        <v>136</v>
      </c>
      <c r="H123" s="41" t="s">
        <v>136</v>
      </c>
      <c r="I123" s="41" t="s">
        <v>137</v>
      </c>
      <c r="J123" s="41">
        <v>1</v>
      </c>
      <c r="K123" s="41" t="s">
        <v>137</v>
      </c>
      <c r="L123" s="41" t="s">
        <v>136</v>
      </c>
      <c r="M123" s="41" t="s">
        <v>137</v>
      </c>
      <c r="N123" s="41" t="s">
        <v>137</v>
      </c>
      <c r="O123" s="41" t="s">
        <v>136</v>
      </c>
      <c r="P123" s="41" t="s">
        <v>137</v>
      </c>
    </row>
    <row r="124" spans="1:16" hidden="1">
      <c r="A124" s="2">
        <v>5</v>
      </c>
      <c r="B124" s="2" t="s">
        <v>136</v>
      </c>
      <c r="C124" s="2" t="s">
        <v>137</v>
      </c>
      <c r="D124" s="2" t="s">
        <v>137</v>
      </c>
      <c r="E124" s="2" t="s">
        <v>137</v>
      </c>
      <c r="F124" s="2" t="s">
        <v>137</v>
      </c>
      <c r="G124" s="2" t="s">
        <v>137</v>
      </c>
      <c r="H124" s="2" t="s">
        <v>137</v>
      </c>
      <c r="I124" s="2" t="s">
        <v>137</v>
      </c>
      <c r="J124" s="2">
        <v>3</v>
      </c>
      <c r="K124" s="2" t="s">
        <v>137</v>
      </c>
      <c r="L124" s="2" t="s">
        <v>136</v>
      </c>
      <c r="M124" s="2" t="s">
        <v>137</v>
      </c>
      <c r="N124" s="2" t="s">
        <v>137</v>
      </c>
      <c r="O124" s="2" t="s">
        <v>137</v>
      </c>
      <c r="P124" s="2" t="s">
        <v>136</v>
      </c>
    </row>
    <row r="125" spans="1:16" hidden="1">
      <c r="A125" s="41">
        <v>6</v>
      </c>
      <c r="B125" s="41" t="s">
        <v>136</v>
      </c>
      <c r="C125" s="41" t="s">
        <v>136</v>
      </c>
      <c r="D125" s="41" t="s">
        <v>136</v>
      </c>
      <c r="E125" s="41" t="s">
        <v>137</v>
      </c>
      <c r="F125" s="41" t="s">
        <v>137</v>
      </c>
      <c r="G125" s="41" t="s">
        <v>137</v>
      </c>
      <c r="H125" s="41" t="s">
        <v>137</v>
      </c>
      <c r="I125" s="41" t="s">
        <v>136</v>
      </c>
      <c r="J125" s="41">
        <v>5</v>
      </c>
      <c r="K125" s="41" t="s">
        <v>137</v>
      </c>
      <c r="L125" s="41" t="s">
        <v>136</v>
      </c>
      <c r="M125" s="41" t="s">
        <v>137</v>
      </c>
      <c r="N125" s="41" t="s">
        <v>137</v>
      </c>
      <c r="O125" s="41" t="s">
        <v>137</v>
      </c>
      <c r="P125" s="41" t="s">
        <v>137</v>
      </c>
    </row>
    <row r="126" spans="1:16" hidden="1">
      <c r="A126" s="2">
        <v>5</v>
      </c>
      <c r="B126" s="2" t="s">
        <v>136</v>
      </c>
      <c r="C126" s="2" t="s">
        <v>137</v>
      </c>
      <c r="D126" s="2" t="s">
        <v>137</v>
      </c>
      <c r="E126" s="2" t="s">
        <v>137</v>
      </c>
      <c r="F126" s="2" t="s">
        <v>137</v>
      </c>
      <c r="G126" s="2" t="s">
        <v>137</v>
      </c>
      <c r="H126" s="2" t="s">
        <v>137</v>
      </c>
      <c r="I126" s="2" t="s">
        <v>137</v>
      </c>
      <c r="J126" s="2">
        <v>1</v>
      </c>
      <c r="K126" s="2" t="s">
        <v>136</v>
      </c>
      <c r="L126" s="2" t="s">
        <v>137</v>
      </c>
      <c r="M126" s="2" t="s">
        <v>137</v>
      </c>
      <c r="N126" s="2" t="s">
        <v>137</v>
      </c>
      <c r="O126" s="2" t="s">
        <v>136</v>
      </c>
      <c r="P126" s="2" t="s">
        <v>137</v>
      </c>
    </row>
    <row r="127" spans="1:16" hidden="1">
      <c r="A127" s="41">
        <v>6</v>
      </c>
      <c r="B127" s="41" t="s">
        <v>136</v>
      </c>
      <c r="C127" s="41" t="s">
        <v>136</v>
      </c>
      <c r="D127" s="41" t="s">
        <v>137</v>
      </c>
      <c r="E127" s="41" t="s">
        <v>137</v>
      </c>
      <c r="F127" s="41" t="s">
        <v>137</v>
      </c>
      <c r="G127" s="41" t="s">
        <v>137</v>
      </c>
      <c r="H127" s="41" t="s">
        <v>137</v>
      </c>
      <c r="I127" s="41" t="s">
        <v>136</v>
      </c>
      <c r="J127" s="41">
        <v>1</v>
      </c>
      <c r="K127" s="41" t="s">
        <v>136</v>
      </c>
      <c r="L127" s="41" t="s">
        <v>136</v>
      </c>
      <c r="M127" s="41" t="s">
        <v>136</v>
      </c>
      <c r="N127" s="41" t="s">
        <v>136</v>
      </c>
      <c r="O127" s="41" t="s">
        <v>137</v>
      </c>
      <c r="P127" s="41" t="s">
        <v>137</v>
      </c>
    </row>
    <row r="128" spans="1:16" hidden="1">
      <c r="A128" s="2">
        <v>5</v>
      </c>
      <c r="B128" s="2" t="s">
        <v>136</v>
      </c>
      <c r="C128" s="2" t="s">
        <v>137</v>
      </c>
      <c r="D128" s="2" t="s">
        <v>137</v>
      </c>
      <c r="E128" s="2" t="s">
        <v>136</v>
      </c>
      <c r="F128" s="2" t="s">
        <v>137</v>
      </c>
      <c r="G128" s="2" t="s">
        <v>137</v>
      </c>
      <c r="H128" s="2" t="s">
        <v>137</v>
      </c>
      <c r="I128" s="2" t="s">
        <v>136</v>
      </c>
      <c r="J128" s="2">
        <v>1</v>
      </c>
      <c r="K128" s="2" t="s">
        <v>136</v>
      </c>
      <c r="L128" s="2" t="s">
        <v>137</v>
      </c>
      <c r="M128" s="2" t="s">
        <v>137</v>
      </c>
      <c r="N128" s="2" t="s">
        <v>137</v>
      </c>
      <c r="O128" s="2" t="s">
        <v>137</v>
      </c>
      <c r="P128" s="2" t="s">
        <v>137</v>
      </c>
    </row>
    <row r="129" spans="1:16" hidden="1">
      <c r="A129" s="41"/>
      <c r="B129" s="41" t="s">
        <v>142</v>
      </c>
      <c r="C129" s="41" t="s">
        <v>142</v>
      </c>
      <c r="D129" s="41" t="s">
        <v>142</v>
      </c>
      <c r="E129" s="41" t="s">
        <v>142</v>
      </c>
      <c r="F129" s="41" t="s">
        <v>142</v>
      </c>
      <c r="G129" s="41" t="s">
        <v>142</v>
      </c>
      <c r="H129" s="41" t="s">
        <v>142</v>
      </c>
      <c r="I129" s="41" t="s">
        <v>142</v>
      </c>
      <c r="J129" s="41"/>
      <c r="K129" s="41" t="s">
        <v>142</v>
      </c>
      <c r="L129" s="41" t="s">
        <v>142</v>
      </c>
      <c r="M129" s="41" t="s">
        <v>142</v>
      </c>
      <c r="N129" s="41" t="s">
        <v>142</v>
      </c>
      <c r="O129" s="41" t="s">
        <v>142</v>
      </c>
      <c r="P129" s="41" t="s">
        <v>142</v>
      </c>
    </row>
    <row r="130" spans="1:16" hidden="1">
      <c r="A130" s="2"/>
      <c r="B130" s="2" t="s">
        <v>142</v>
      </c>
      <c r="C130" s="2" t="s">
        <v>142</v>
      </c>
      <c r="D130" s="2" t="s">
        <v>142</v>
      </c>
      <c r="E130" s="2" t="s">
        <v>142</v>
      </c>
      <c r="F130" s="2" t="s">
        <v>142</v>
      </c>
      <c r="G130" s="2" t="s">
        <v>142</v>
      </c>
      <c r="H130" s="2" t="s">
        <v>142</v>
      </c>
      <c r="I130" s="2" t="s">
        <v>142</v>
      </c>
      <c r="J130" s="2"/>
      <c r="K130" s="2" t="s">
        <v>142</v>
      </c>
      <c r="L130" s="2" t="s">
        <v>142</v>
      </c>
      <c r="M130" s="2" t="s">
        <v>142</v>
      </c>
      <c r="N130" s="2" t="s">
        <v>142</v>
      </c>
      <c r="O130" s="2" t="s">
        <v>142</v>
      </c>
      <c r="P130" s="2" t="s">
        <v>142</v>
      </c>
    </row>
    <row r="131" spans="1:16" hidden="1">
      <c r="A131" s="41">
        <v>5</v>
      </c>
      <c r="B131" s="41" t="s">
        <v>136</v>
      </c>
      <c r="C131" s="41" t="s">
        <v>136</v>
      </c>
      <c r="D131" s="41" t="s">
        <v>137</v>
      </c>
      <c r="E131" s="41" t="s">
        <v>137</v>
      </c>
      <c r="F131" s="41" t="s">
        <v>137</v>
      </c>
      <c r="G131" s="41" t="s">
        <v>137</v>
      </c>
      <c r="H131" s="41" t="s">
        <v>136</v>
      </c>
      <c r="I131" s="41" t="s">
        <v>137</v>
      </c>
      <c r="J131" s="41">
        <v>1</v>
      </c>
      <c r="K131" s="41" t="s">
        <v>137</v>
      </c>
      <c r="L131" s="41" t="s">
        <v>136</v>
      </c>
      <c r="M131" s="41" t="s">
        <v>137</v>
      </c>
      <c r="N131" s="41" t="s">
        <v>137</v>
      </c>
      <c r="O131" s="41" t="s">
        <v>136</v>
      </c>
      <c r="P131" s="41" t="s">
        <v>137</v>
      </c>
    </row>
    <row r="132" spans="1:16" hidden="1">
      <c r="A132" s="2">
        <v>5</v>
      </c>
      <c r="B132" s="2" t="s">
        <v>136</v>
      </c>
      <c r="C132" s="2" t="s">
        <v>136</v>
      </c>
      <c r="D132" s="2" t="s">
        <v>137</v>
      </c>
      <c r="E132" s="2" t="s">
        <v>137</v>
      </c>
      <c r="F132" s="2" t="s">
        <v>137</v>
      </c>
      <c r="G132" s="2" t="s">
        <v>137</v>
      </c>
      <c r="H132" s="2" t="s">
        <v>137</v>
      </c>
      <c r="I132" s="2" t="s">
        <v>136</v>
      </c>
      <c r="J132" s="2">
        <v>1</v>
      </c>
      <c r="K132" s="2" t="s">
        <v>137</v>
      </c>
      <c r="L132" s="2" t="s">
        <v>137</v>
      </c>
      <c r="M132" s="2" t="s">
        <v>136</v>
      </c>
      <c r="N132" s="2" t="s">
        <v>137</v>
      </c>
      <c r="O132" s="2" t="s">
        <v>136</v>
      </c>
      <c r="P132" s="2" t="s">
        <v>137</v>
      </c>
    </row>
    <row r="133" spans="1:16" hidden="1">
      <c r="A133" s="41">
        <v>5</v>
      </c>
      <c r="B133" s="41" t="s">
        <v>137</v>
      </c>
      <c r="C133" s="41" t="s">
        <v>137</v>
      </c>
      <c r="D133" s="41" t="s">
        <v>137</v>
      </c>
      <c r="E133" s="41" t="s">
        <v>137</v>
      </c>
      <c r="F133" s="41" t="s">
        <v>137</v>
      </c>
      <c r="G133" s="41" t="s">
        <v>137</v>
      </c>
      <c r="H133" s="41" t="s">
        <v>137</v>
      </c>
      <c r="I133" s="41" t="s">
        <v>136</v>
      </c>
      <c r="J133" s="41">
        <v>1</v>
      </c>
      <c r="K133" s="41" t="s">
        <v>137</v>
      </c>
      <c r="L133" s="41" t="s">
        <v>137</v>
      </c>
      <c r="M133" s="41" t="s">
        <v>137</v>
      </c>
      <c r="N133" s="41" t="s">
        <v>137</v>
      </c>
      <c r="O133" s="41" t="s">
        <v>137</v>
      </c>
      <c r="P133" s="41" t="s">
        <v>136</v>
      </c>
    </row>
    <row r="134" spans="1:16" hidden="1">
      <c r="A134" s="2">
        <v>6</v>
      </c>
      <c r="B134" s="2" t="s">
        <v>136</v>
      </c>
      <c r="C134" s="2" t="s">
        <v>136</v>
      </c>
      <c r="D134" s="2" t="s">
        <v>136</v>
      </c>
      <c r="E134" s="2" t="s">
        <v>137</v>
      </c>
      <c r="F134" s="2" t="s">
        <v>137</v>
      </c>
      <c r="G134" s="2" t="s">
        <v>137</v>
      </c>
      <c r="H134" s="2" t="s">
        <v>137</v>
      </c>
      <c r="I134" s="2" t="s">
        <v>137</v>
      </c>
      <c r="J134" s="2">
        <v>1</v>
      </c>
      <c r="K134" s="2" t="s">
        <v>136</v>
      </c>
      <c r="L134" s="2" t="s">
        <v>136</v>
      </c>
      <c r="M134" s="2" t="s">
        <v>136</v>
      </c>
      <c r="N134" s="2" t="s">
        <v>137</v>
      </c>
      <c r="O134" s="2" t="s">
        <v>137</v>
      </c>
      <c r="P134" s="2" t="s">
        <v>137</v>
      </c>
    </row>
    <row r="135" spans="1:16" hidden="1">
      <c r="A135" s="41"/>
      <c r="B135" s="41" t="s">
        <v>136</v>
      </c>
      <c r="C135" s="41" t="s">
        <v>137</v>
      </c>
      <c r="D135" s="41" t="s">
        <v>137</v>
      </c>
      <c r="E135" s="41" t="s">
        <v>137</v>
      </c>
      <c r="F135" s="41" t="s">
        <v>136</v>
      </c>
      <c r="G135" s="41" t="s">
        <v>137</v>
      </c>
      <c r="H135" s="41" t="s">
        <v>137</v>
      </c>
      <c r="I135" s="41" t="s">
        <v>136</v>
      </c>
      <c r="J135" s="41"/>
      <c r="K135" s="41" t="s">
        <v>137</v>
      </c>
      <c r="L135" s="41" t="s">
        <v>136</v>
      </c>
      <c r="M135" s="41" t="s">
        <v>137</v>
      </c>
      <c r="N135" s="41" t="s">
        <v>137</v>
      </c>
      <c r="O135" s="41" t="s">
        <v>137</v>
      </c>
      <c r="P135" s="41" t="s">
        <v>137</v>
      </c>
    </row>
    <row r="136" spans="1:16" hidden="1">
      <c r="A136" s="2">
        <v>10</v>
      </c>
      <c r="B136" s="2" t="s">
        <v>136</v>
      </c>
      <c r="C136" s="2" t="s">
        <v>136</v>
      </c>
      <c r="D136" s="2" t="s">
        <v>137</v>
      </c>
      <c r="E136" s="2" t="s">
        <v>136</v>
      </c>
      <c r="F136" s="2" t="s">
        <v>136</v>
      </c>
      <c r="G136" s="2" t="s">
        <v>136</v>
      </c>
      <c r="H136" s="2" t="s">
        <v>137</v>
      </c>
      <c r="I136" s="2" t="s">
        <v>136</v>
      </c>
      <c r="J136" s="2">
        <v>1</v>
      </c>
      <c r="K136" s="2" t="s">
        <v>136</v>
      </c>
      <c r="L136" s="2" t="s">
        <v>136</v>
      </c>
      <c r="M136" s="2" t="s">
        <v>137</v>
      </c>
      <c r="N136" s="2" t="s">
        <v>137</v>
      </c>
      <c r="O136" s="2" t="s">
        <v>137</v>
      </c>
      <c r="P136" s="2" t="s">
        <v>137</v>
      </c>
    </row>
    <row r="137" spans="1:16" hidden="1">
      <c r="A137" s="41">
        <v>5</v>
      </c>
      <c r="B137" s="41" t="s">
        <v>136</v>
      </c>
      <c r="C137" s="41" t="s">
        <v>136</v>
      </c>
      <c r="D137" s="41" t="s">
        <v>137</v>
      </c>
      <c r="E137" s="41" t="s">
        <v>137</v>
      </c>
      <c r="F137" s="41" t="s">
        <v>136</v>
      </c>
      <c r="G137" s="41" t="s">
        <v>136</v>
      </c>
      <c r="H137" s="41" t="s">
        <v>137</v>
      </c>
      <c r="I137" s="41" t="s">
        <v>137</v>
      </c>
      <c r="J137" s="41">
        <v>1</v>
      </c>
      <c r="K137" s="41" t="s">
        <v>136</v>
      </c>
      <c r="L137" s="41" t="s">
        <v>137</v>
      </c>
      <c r="M137" s="41" t="s">
        <v>136</v>
      </c>
      <c r="N137" s="41" t="s">
        <v>136</v>
      </c>
      <c r="O137" s="41" t="s">
        <v>136</v>
      </c>
      <c r="P137" s="41" t="s">
        <v>137</v>
      </c>
    </row>
    <row r="138" spans="1:16" hidden="1">
      <c r="A138" s="2">
        <v>5</v>
      </c>
      <c r="B138" s="2" t="s">
        <v>136</v>
      </c>
      <c r="C138" s="2" t="s">
        <v>136</v>
      </c>
      <c r="D138" s="2" t="s">
        <v>137</v>
      </c>
      <c r="E138" s="2" t="s">
        <v>137</v>
      </c>
      <c r="F138" s="2" t="s">
        <v>137</v>
      </c>
      <c r="G138" s="2" t="s">
        <v>136</v>
      </c>
      <c r="H138" s="2" t="s">
        <v>137</v>
      </c>
      <c r="I138" s="2" t="s">
        <v>137</v>
      </c>
      <c r="J138" s="2">
        <v>1</v>
      </c>
      <c r="K138" s="2" t="s">
        <v>137</v>
      </c>
      <c r="L138" s="2" t="s">
        <v>137</v>
      </c>
      <c r="M138" s="2" t="s">
        <v>137</v>
      </c>
      <c r="N138" s="2" t="s">
        <v>137</v>
      </c>
      <c r="O138" s="2" t="s">
        <v>137</v>
      </c>
      <c r="P138" s="2" t="s">
        <v>136</v>
      </c>
    </row>
    <row r="139" spans="1:16" hidden="1">
      <c r="A139" s="41">
        <v>5</v>
      </c>
      <c r="B139" s="41" t="s">
        <v>136</v>
      </c>
      <c r="C139" s="41" t="s">
        <v>136</v>
      </c>
      <c r="D139" s="41" t="s">
        <v>137</v>
      </c>
      <c r="E139" s="41" t="s">
        <v>137</v>
      </c>
      <c r="F139" s="41" t="s">
        <v>137</v>
      </c>
      <c r="G139" s="41" t="s">
        <v>137</v>
      </c>
      <c r="H139" s="41" t="s">
        <v>137</v>
      </c>
      <c r="I139" s="41" t="s">
        <v>136</v>
      </c>
      <c r="J139" s="41">
        <v>1</v>
      </c>
      <c r="K139" s="41" t="s">
        <v>136</v>
      </c>
      <c r="L139" s="41" t="s">
        <v>136</v>
      </c>
      <c r="M139" s="41" t="s">
        <v>137</v>
      </c>
      <c r="N139" s="41" t="s">
        <v>137</v>
      </c>
      <c r="O139" s="41" t="s">
        <v>137</v>
      </c>
      <c r="P139" s="41" t="s">
        <v>137</v>
      </c>
    </row>
    <row r="140" spans="1:16" hidden="1">
      <c r="A140" s="2">
        <v>5</v>
      </c>
      <c r="B140" s="2" t="s">
        <v>136</v>
      </c>
      <c r="C140" s="2" t="s">
        <v>136</v>
      </c>
      <c r="D140" s="2" t="s">
        <v>137</v>
      </c>
      <c r="E140" s="2" t="s">
        <v>137</v>
      </c>
      <c r="F140" s="2" t="s">
        <v>137</v>
      </c>
      <c r="G140" s="2" t="s">
        <v>136</v>
      </c>
      <c r="H140" s="2" t="s">
        <v>136</v>
      </c>
      <c r="I140" s="2" t="s">
        <v>137</v>
      </c>
      <c r="J140" s="2">
        <v>2</v>
      </c>
      <c r="K140" s="2" t="s">
        <v>137</v>
      </c>
      <c r="L140" s="2" t="s">
        <v>136</v>
      </c>
      <c r="M140" s="2" t="s">
        <v>136</v>
      </c>
      <c r="N140" s="2" t="s">
        <v>137</v>
      </c>
      <c r="O140" s="2" t="s">
        <v>137</v>
      </c>
      <c r="P140" s="2" t="s">
        <v>137</v>
      </c>
    </row>
    <row r="141" spans="1:16" hidden="1">
      <c r="A141" s="41">
        <v>1</v>
      </c>
      <c r="B141" s="41" t="s">
        <v>136</v>
      </c>
      <c r="C141" s="41" t="s">
        <v>137</v>
      </c>
      <c r="D141" s="41" t="s">
        <v>137</v>
      </c>
      <c r="E141" s="41" t="s">
        <v>137</v>
      </c>
      <c r="F141" s="41" t="s">
        <v>137</v>
      </c>
      <c r="G141" s="41" t="s">
        <v>136</v>
      </c>
      <c r="H141" s="41" t="s">
        <v>137</v>
      </c>
      <c r="I141" s="41" t="s">
        <v>137</v>
      </c>
      <c r="J141" s="41">
        <v>1</v>
      </c>
      <c r="K141" s="41" t="s">
        <v>137</v>
      </c>
      <c r="L141" s="41" t="s">
        <v>137</v>
      </c>
      <c r="M141" s="41" t="s">
        <v>137</v>
      </c>
      <c r="N141" s="41" t="s">
        <v>137</v>
      </c>
      <c r="O141" s="41" t="s">
        <v>136</v>
      </c>
      <c r="P141" s="41" t="s">
        <v>137</v>
      </c>
    </row>
    <row r="142" spans="1:16" hidden="1">
      <c r="A142" s="2">
        <v>5</v>
      </c>
      <c r="B142" s="2" t="s">
        <v>137</v>
      </c>
      <c r="C142" s="2" t="s">
        <v>137</v>
      </c>
      <c r="D142" s="2" t="s">
        <v>137</v>
      </c>
      <c r="E142" s="2" t="s">
        <v>137</v>
      </c>
      <c r="F142" s="2" t="s">
        <v>136</v>
      </c>
      <c r="G142" s="2" t="s">
        <v>136</v>
      </c>
      <c r="H142" s="2" t="s">
        <v>137</v>
      </c>
      <c r="I142" s="2" t="s">
        <v>136</v>
      </c>
      <c r="J142" s="2">
        <v>1</v>
      </c>
      <c r="K142" s="2" t="s">
        <v>137</v>
      </c>
      <c r="L142" s="2" t="s">
        <v>136</v>
      </c>
      <c r="M142" s="2" t="s">
        <v>136</v>
      </c>
      <c r="N142" s="2" t="s">
        <v>137</v>
      </c>
      <c r="O142" s="2" t="s">
        <v>136</v>
      </c>
      <c r="P142" s="2" t="s">
        <v>137</v>
      </c>
    </row>
    <row r="143" spans="1:16" hidden="1">
      <c r="A143" s="41">
        <v>5</v>
      </c>
      <c r="B143" s="41" t="s">
        <v>136</v>
      </c>
      <c r="C143" s="41" t="s">
        <v>137</v>
      </c>
      <c r="D143" s="41" t="s">
        <v>137</v>
      </c>
      <c r="E143" s="41" t="s">
        <v>137</v>
      </c>
      <c r="F143" s="41" t="s">
        <v>136</v>
      </c>
      <c r="G143" s="41" t="s">
        <v>137</v>
      </c>
      <c r="H143" s="41" t="s">
        <v>137</v>
      </c>
      <c r="I143" s="41" t="s">
        <v>137</v>
      </c>
      <c r="J143" s="41">
        <v>1</v>
      </c>
      <c r="K143" s="41" t="s">
        <v>136</v>
      </c>
      <c r="L143" s="41" t="s">
        <v>137</v>
      </c>
      <c r="M143" s="41" t="s">
        <v>137</v>
      </c>
      <c r="N143" s="41" t="s">
        <v>136</v>
      </c>
      <c r="O143" s="41" t="s">
        <v>136</v>
      </c>
      <c r="P143" s="41" t="s">
        <v>137</v>
      </c>
    </row>
    <row r="144" spans="1:16" hidden="1">
      <c r="A144" s="2">
        <v>5</v>
      </c>
      <c r="B144" s="2" t="s">
        <v>136</v>
      </c>
      <c r="C144" s="2" t="s">
        <v>136</v>
      </c>
      <c r="D144" s="2" t="s">
        <v>137</v>
      </c>
      <c r="E144" s="2" t="s">
        <v>137</v>
      </c>
      <c r="F144" s="2" t="s">
        <v>137</v>
      </c>
      <c r="G144" s="2" t="s">
        <v>136</v>
      </c>
      <c r="H144" s="2" t="s">
        <v>137</v>
      </c>
      <c r="I144" s="2" t="s">
        <v>137</v>
      </c>
      <c r="J144" s="2">
        <v>2</v>
      </c>
      <c r="K144" s="2" t="s">
        <v>136</v>
      </c>
      <c r="L144" s="2" t="s">
        <v>137</v>
      </c>
      <c r="M144" s="2" t="s">
        <v>137</v>
      </c>
      <c r="N144" s="2" t="s">
        <v>137</v>
      </c>
      <c r="O144" s="2" t="s">
        <v>137</v>
      </c>
      <c r="P144" s="2" t="s">
        <v>137</v>
      </c>
    </row>
    <row r="145" spans="1:16" hidden="1">
      <c r="A145" s="41">
        <v>5</v>
      </c>
      <c r="B145" s="41" t="s">
        <v>136</v>
      </c>
      <c r="C145" s="41" t="s">
        <v>136</v>
      </c>
      <c r="D145" s="41" t="s">
        <v>137</v>
      </c>
      <c r="E145" s="41" t="s">
        <v>137</v>
      </c>
      <c r="F145" s="41" t="s">
        <v>137</v>
      </c>
      <c r="G145" s="41" t="s">
        <v>137</v>
      </c>
      <c r="H145" s="41" t="s">
        <v>137</v>
      </c>
      <c r="I145" s="41" t="s">
        <v>137</v>
      </c>
      <c r="J145" s="41">
        <v>1</v>
      </c>
      <c r="K145" s="41" t="s">
        <v>137</v>
      </c>
      <c r="L145" s="41" t="s">
        <v>136</v>
      </c>
      <c r="M145" s="41" t="s">
        <v>137</v>
      </c>
      <c r="N145" s="41" t="s">
        <v>137</v>
      </c>
      <c r="O145" s="41" t="s">
        <v>137</v>
      </c>
      <c r="P145" s="41" t="s">
        <v>137</v>
      </c>
    </row>
    <row r="146" spans="1:16" hidden="1">
      <c r="A146" s="2">
        <v>6</v>
      </c>
      <c r="B146" s="2" t="s">
        <v>136</v>
      </c>
      <c r="C146" s="2" t="s">
        <v>136</v>
      </c>
      <c r="D146" s="2" t="s">
        <v>137</v>
      </c>
      <c r="E146" s="2" t="s">
        <v>137</v>
      </c>
      <c r="F146" s="2" t="s">
        <v>136</v>
      </c>
      <c r="G146" s="2" t="s">
        <v>137</v>
      </c>
      <c r="H146" s="2" t="s">
        <v>137</v>
      </c>
      <c r="I146" s="2" t="s">
        <v>136</v>
      </c>
      <c r="J146" s="2">
        <v>1</v>
      </c>
      <c r="K146" s="2" t="s">
        <v>136</v>
      </c>
      <c r="L146" s="2" t="s">
        <v>136</v>
      </c>
      <c r="M146" s="2" t="s">
        <v>136</v>
      </c>
      <c r="N146" s="2" t="s">
        <v>136</v>
      </c>
      <c r="O146" s="2" t="s">
        <v>136</v>
      </c>
      <c r="P146" s="2" t="s">
        <v>137</v>
      </c>
    </row>
    <row r="147" spans="1:16" hidden="1">
      <c r="A147" s="41">
        <v>5</v>
      </c>
      <c r="B147" s="41" t="s">
        <v>136</v>
      </c>
      <c r="C147" s="41" t="s">
        <v>136</v>
      </c>
      <c r="D147" s="41" t="s">
        <v>137</v>
      </c>
      <c r="E147" s="41" t="s">
        <v>137</v>
      </c>
      <c r="F147" s="41" t="s">
        <v>137</v>
      </c>
      <c r="G147" s="41" t="s">
        <v>136</v>
      </c>
      <c r="H147" s="41" t="s">
        <v>137</v>
      </c>
      <c r="I147" s="41" t="s">
        <v>137</v>
      </c>
      <c r="J147" s="41">
        <v>1</v>
      </c>
      <c r="K147" s="41" t="s">
        <v>136</v>
      </c>
      <c r="L147" s="41" t="s">
        <v>136</v>
      </c>
      <c r="M147" s="41" t="s">
        <v>136</v>
      </c>
      <c r="N147" s="41" t="s">
        <v>137</v>
      </c>
      <c r="O147" s="41" t="s">
        <v>137</v>
      </c>
      <c r="P147" s="41" t="s">
        <v>137</v>
      </c>
    </row>
    <row r="148" spans="1:16" hidden="1">
      <c r="A148" s="2">
        <v>5</v>
      </c>
      <c r="B148" s="2" t="s">
        <v>136</v>
      </c>
      <c r="C148" s="2" t="s">
        <v>136</v>
      </c>
      <c r="D148" s="2" t="s">
        <v>137</v>
      </c>
      <c r="E148" s="2" t="s">
        <v>137</v>
      </c>
      <c r="F148" s="2" t="s">
        <v>136</v>
      </c>
      <c r="G148" s="2" t="s">
        <v>137</v>
      </c>
      <c r="H148" s="2" t="s">
        <v>137</v>
      </c>
      <c r="I148" s="2" t="s">
        <v>137</v>
      </c>
      <c r="J148" s="2">
        <v>1</v>
      </c>
      <c r="K148" s="2" t="s">
        <v>136</v>
      </c>
      <c r="L148" s="2" t="s">
        <v>136</v>
      </c>
      <c r="M148" s="2" t="s">
        <v>137</v>
      </c>
      <c r="N148" s="2" t="s">
        <v>137</v>
      </c>
      <c r="O148" s="2" t="s">
        <v>136</v>
      </c>
      <c r="P148" s="2" t="s">
        <v>137</v>
      </c>
    </row>
    <row r="149" spans="1:16" hidden="1">
      <c r="A149" s="41">
        <v>5</v>
      </c>
      <c r="B149" s="41" t="s">
        <v>136</v>
      </c>
      <c r="C149" s="41" t="s">
        <v>136</v>
      </c>
      <c r="D149" s="41" t="s">
        <v>137</v>
      </c>
      <c r="E149" s="41" t="s">
        <v>137</v>
      </c>
      <c r="F149" s="41" t="s">
        <v>137</v>
      </c>
      <c r="G149" s="41" t="s">
        <v>137</v>
      </c>
      <c r="H149" s="41" t="s">
        <v>137</v>
      </c>
      <c r="I149" s="41" t="s">
        <v>137</v>
      </c>
      <c r="J149" s="41">
        <v>3</v>
      </c>
      <c r="K149" s="41" t="s">
        <v>136</v>
      </c>
      <c r="L149" s="41" t="s">
        <v>136</v>
      </c>
      <c r="M149" s="41" t="s">
        <v>136</v>
      </c>
      <c r="N149" s="41" t="s">
        <v>137</v>
      </c>
      <c r="O149" s="41" t="s">
        <v>137</v>
      </c>
      <c r="P149" s="41" t="s">
        <v>137</v>
      </c>
    </row>
    <row r="150" spans="1:16" hidden="1">
      <c r="A150" s="2">
        <v>5</v>
      </c>
      <c r="B150" s="2" t="s">
        <v>136</v>
      </c>
      <c r="C150" s="2" t="s">
        <v>136</v>
      </c>
      <c r="D150" s="2" t="s">
        <v>137</v>
      </c>
      <c r="E150" s="2" t="s">
        <v>137</v>
      </c>
      <c r="F150" s="2" t="s">
        <v>137</v>
      </c>
      <c r="G150" s="2" t="s">
        <v>136</v>
      </c>
      <c r="H150" s="2" t="s">
        <v>137</v>
      </c>
      <c r="I150" s="2" t="s">
        <v>137</v>
      </c>
      <c r="J150" s="2">
        <v>1</v>
      </c>
      <c r="K150" s="2" t="s">
        <v>136</v>
      </c>
      <c r="L150" s="2" t="s">
        <v>136</v>
      </c>
      <c r="M150" s="2" t="s">
        <v>136</v>
      </c>
      <c r="N150" s="2" t="s">
        <v>136</v>
      </c>
      <c r="O150" s="2" t="s">
        <v>136</v>
      </c>
      <c r="P150" s="2" t="s">
        <v>137</v>
      </c>
    </row>
    <row r="151" spans="1:16" hidden="1">
      <c r="A151" s="41">
        <v>5</v>
      </c>
      <c r="B151" s="41" t="s">
        <v>137</v>
      </c>
      <c r="C151" s="41" t="s">
        <v>137</v>
      </c>
      <c r="D151" s="41" t="s">
        <v>137</v>
      </c>
      <c r="E151" s="41" t="s">
        <v>137</v>
      </c>
      <c r="F151" s="41" t="s">
        <v>137</v>
      </c>
      <c r="G151" s="41" t="s">
        <v>137</v>
      </c>
      <c r="H151" s="41" t="s">
        <v>137</v>
      </c>
      <c r="I151" s="41" t="s">
        <v>137</v>
      </c>
      <c r="J151" s="41">
        <v>1</v>
      </c>
      <c r="K151" s="41" t="s">
        <v>137</v>
      </c>
      <c r="L151" s="41" t="s">
        <v>136</v>
      </c>
      <c r="M151" s="41" t="s">
        <v>136</v>
      </c>
      <c r="N151" s="41" t="s">
        <v>137</v>
      </c>
      <c r="O151" s="41" t="s">
        <v>137</v>
      </c>
      <c r="P151" s="41" t="s">
        <v>137</v>
      </c>
    </row>
    <row r="152" spans="1:16" hidden="1">
      <c r="A152" s="2">
        <v>5</v>
      </c>
      <c r="B152" s="2" t="s">
        <v>137</v>
      </c>
      <c r="C152" s="2" t="s">
        <v>136</v>
      </c>
      <c r="D152" s="2" t="s">
        <v>136</v>
      </c>
      <c r="E152" s="2" t="s">
        <v>137</v>
      </c>
      <c r="F152" s="2" t="s">
        <v>137</v>
      </c>
      <c r="G152" s="2" t="s">
        <v>137</v>
      </c>
      <c r="H152" s="2" t="s">
        <v>137</v>
      </c>
      <c r="I152" s="2" t="s">
        <v>137</v>
      </c>
      <c r="J152" s="2">
        <v>2</v>
      </c>
      <c r="K152" s="2" t="s">
        <v>136</v>
      </c>
      <c r="L152" s="2" t="s">
        <v>137</v>
      </c>
      <c r="M152" s="2" t="s">
        <v>136</v>
      </c>
      <c r="N152" s="2" t="s">
        <v>137</v>
      </c>
      <c r="O152" s="2" t="s">
        <v>137</v>
      </c>
      <c r="P152" s="2" t="s">
        <v>137</v>
      </c>
    </row>
    <row r="153" spans="1:16" hidden="1">
      <c r="A153" s="41">
        <v>5</v>
      </c>
      <c r="B153" s="41" t="s">
        <v>136</v>
      </c>
      <c r="C153" s="41" t="s">
        <v>136</v>
      </c>
      <c r="D153" s="41" t="s">
        <v>137</v>
      </c>
      <c r="E153" s="41" t="s">
        <v>137</v>
      </c>
      <c r="F153" s="41" t="s">
        <v>136</v>
      </c>
      <c r="G153" s="41" t="s">
        <v>136</v>
      </c>
      <c r="H153" s="41" t="s">
        <v>137</v>
      </c>
      <c r="I153" s="41" t="s">
        <v>137</v>
      </c>
      <c r="J153" s="41">
        <v>2</v>
      </c>
      <c r="K153" s="41" t="s">
        <v>136</v>
      </c>
      <c r="L153" s="41" t="s">
        <v>137</v>
      </c>
      <c r="M153" s="41" t="s">
        <v>136</v>
      </c>
      <c r="N153" s="41" t="s">
        <v>137</v>
      </c>
      <c r="O153" s="41" t="s">
        <v>136</v>
      </c>
      <c r="P153" s="41" t="s">
        <v>137</v>
      </c>
    </row>
    <row r="154" spans="1:16" hidden="1">
      <c r="A154" s="2">
        <v>5</v>
      </c>
      <c r="B154" s="2" t="s">
        <v>136</v>
      </c>
      <c r="C154" s="2" t="s">
        <v>136</v>
      </c>
      <c r="D154" s="2" t="s">
        <v>137</v>
      </c>
      <c r="E154" s="2" t="s">
        <v>137</v>
      </c>
      <c r="F154" s="2" t="s">
        <v>137</v>
      </c>
      <c r="G154" s="2" t="s">
        <v>136</v>
      </c>
      <c r="H154" s="2" t="s">
        <v>137</v>
      </c>
      <c r="I154" s="2" t="s">
        <v>137</v>
      </c>
      <c r="J154" s="2">
        <v>1</v>
      </c>
      <c r="K154" s="2" t="s">
        <v>136</v>
      </c>
      <c r="L154" s="2" t="s">
        <v>136</v>
      </c>
      <c r="M154" s="2" t="s">
        <v>136</v>
      </c>
      <c r="N154" s="2" t="s">
        <v>137</v>
      </c>
      <c r="O154" s="2" t="s">
        <v>136</v>
      </c>
      <c r="P154" s="2" t="s">
        <v>137</v>
      </c>
    </row>
    <row r="155" spans="1:16" hidden="1">
      <c r="A155" s="41">
        <v>5</v>
      </c>
      <c r="B155" s="41" t="s">
        <v>136</v>
      </c>
      <c r="C155" s="41" t="s">
        <v>137</v>
      </c>
      <c r="D155" s="41" t="s">
        <v>137</v>
      </c>
      <c r="E155" s="41" t="s">
        <v>137</v>
      </c>
      <c r="F155" s="41" t="s">
        <v>137</v>
      </c>
      <c r="G155" s="41" t="s">
        <v>136</v>
      </c>
      <c r="H155" s="41" t="s">
        <v>137</v>
      </c>
      <c r="I155" s="41" t="s">
        <v>136</v>
      </c>
      <c r="J155" s="41">
        <v>1</v>
      </c>
      <c r="K155" s="41" t="s">
        <v>136</v>
      </c>
      <c r="L155" s="41" t="s">
        <v>137</v>
      </c>
      <c r="M155" s="41" t="s">
        <v>136</v>
      </c>
      <c r="N155" s="41" t="s">
        <v>137</v>
      </c>
      <c r="O155" s="41" t="s">
        <v>136</v>
      </c>
      <c r="P155" s="41" t="s">
        <v>137</v>
      </c>
    </row>
    <row r="156" spans="1:16" hidden="1">
      <c r="A156" s="2">
        <v>5</v>
      </c>
      <c r="B156" s="2" t="s">
        <v>136</v>
      </c>
      <c r="C156" s="2" t="s">
        <v>136</v>
      </c>
      <c r="D156" s="2" t="s">
        <v>137</v>
      </c>
      <c r="E156" s="2" t="s">
        <v>136</v>
      </c>
      <c r="F156" s="2" t="s">
        <v>137</v>
      </c>
      <c r="G156" s="2" t="s">
        <v>136</v>
      </c>
      <c r="H156" s="2" t="s">
        <v>137</v>
      </c>
      <c r="I156" s="2" t="s">
        <v>136</v>
      </c>
      <c r="J156" s="2">
        <v>1</v>
      </c>
      <c r="K156" s="2" t="s">
        <v>136</v>
      </c>
      <c r="L156" s="2" t="s">
        <v>136</v>
      </c>
      <c r="M156" s="2" t="s">
        <v>136</v>
      </c>
      <c r="N156" s="2" t="s">
        <v>137</v>
      </c>
      <c r="O156" s="2" t="s">
        <v>136</v>
      </c>
      <c r="P156" s="2" t="s">
        <v>137</v>
      </c>
    </row>
    <row r="157" spans="1:16" hidden="1">
      <c r="A157" s="41">
        <v>5</v>
      </c>
      <c r="B157" s="41" t="s">
        <v>136</v>
      </c>
      <c r="C157" s="41" t="s">
        <v>136</v>
      </c>
      <c r="D157" s="41" t="s">
        <v>137</v>
      </c>
      <c r="E157" s="41" t="s">
        <v>137</v>
      </c>
      <c r="F157" s="41" t="s">
        <v>137</v>
      </c>
      <c r="G157" s="41" t="s">
        <v>136</v>
      </c>
      <c r="H157" s="41" t="s">
        <v>137</v>
      </c>
      <c r="I157" s="41" t="s">
        <v>137</v>
      </c>
      <c r="J157" s="41">
        <v>1</v>
      </c>
      <c r="K157" s="41" t="s">
        <v>136</v>
      </c>
      <c r="L157" s="41" t="s">
        <v>137</v>
      </c>
      <c r="M157" s="41" t="s">
        <v>137</v>
      </c>
      <c r="N157" s="41" t="s">
        <v>137</v>
      </c>
      <c r="O157" s="41" t="s">
        <v>136</v>
      </c>
      <c r="P157" s="41" t="s">
        <v>137</v>
      </c>
    </row>
    <row r="158" spans="1:16" hidden="1">
      <c r="A158" s="2">
        <v>6</v>
      </c>
      <c r="B158" s="2" t="s">
        <v>136</v>
      </c>
      <c r="C158" s="2" t="s">
        <v>136</v>
      </c>
      <c r="D158" s="2" t="s">
        <v>137</v>
      </c>
      <c r="E158" s="2" t="s">
        <v>136</v>
      </c>
      <c r="F158" s="2" t="s">
        <v>137</v>
      </c>
      <c r="G158" s="2" t="s">
        <v>137</v>
      </c>
      <c r="H158" s="2" t="s">
        <v>137</v>
      </c>
      <c r="I158" s="2" t="s">
        <v>137</v>
      </c>
      <c r="J158" s="2">
        <v>1</v>
      </c>
      <c r="K158" s="2" t="s">
        <v>136</v>
      </c>
      <c r="L158" s="2" t="s">
        <v>136</v>
      </c>
      <c r="M158" s="2" t="s">
        <v>136</v>
      </c>
      <c r="N158" s="2" t="s">
        <v>136</v>
      </c>
      <c r="O158" s="2" t="s">
        <v>137</v>
      </c>
      <c r="P158" s="2" t="s">
        <v>137</v>
      </c>
    </row>
    <row r="159" spans="1:16" hidden="1">
      <c r="A159" s="41">
        <v>5</v>
      </c>
      <c r="B159" s="41" t="s">
        <v>136</v>
      </c>
      <c r="C159" s="41" t="s">
        <v>136</v>
      </c>
      <c r="D159" s="41" t="s">
        <v>137</v>
      </c>
      <c r="E159" s="41" t="s">
        <v>137</v>
      </c>
      <c r="F159" s="41" t="s">
        <v>137</v>
      </c>
      <c r="G159" s="41" t="s">
        <v>137</v>
      </c>
      <c r="H159" s="41" t="s">
        <v>137</v>
      </c>
      <c r="I159" s="41" t="s">
        <v>137</v>
      </c>
      <c r="J159" s="41">
        <v>3</v>
      </c>
      <c r="K159" s="41" t="s">
        <v>136</v>
      </c>
      <c r="L159" s="41" t="s">
        <v>136</v>
      </c>
      <c r="M159" s="41" t="s">
        <v>137</v>
      </c>
      <c r="N159" s="41" t="s">
        <v>137</v>
      </c>
      <c r="O159" s="41" t="s">
        <v>136</v>
      </c>
      <c r="P159" s="41" t="s">
        <v>137</v>
      </c>
    </row>
    <row r="160" spans="1:16" hidden="1">
      <c r="A160" s="2"/>
      <c r="B160" s="2" t="s">
        <v>137</v>
      </c>
      <c r="C160" s="2" t="s">
        <v>137</v>
      </c>
      <c r="D160" s="2" t="s">
        <v>137</v>
      </c>
      <c r="E160" s="2" t="s">
        <v>137</v>
      </c>
      <c r="F160" s="2" t="s">
        <v>137</v>
      </c>
      <c r="G160" s="2" t="s">
        <v>137</v>
      </c>
      <c r="H160" s="2" t="s">
        <v>137</v>
      </c>
      <c r="I160" s="2" t="s">
        <v>137</v>
      </c>
      <c r="J160" s="2"/>
      <c r="K160" s="2" t="s">
        <v>137</v>
      </c>
      <c r="L160" s="2" t="s">
        <v>137</v>
      </c>
      <c r="M160" s="2" t="s">
        <v>137</v>
      </c>
      <c r="N160" s="2" t="s">
        <v>137</v>
      </c>
      <c r="O160" s="2" t="s">
        <v>137</v>
      </c>
      <c r="P160" s="2" t="s">
        <v>137</v>
      </c>
    </row>
    <row r="161" spans="1:16" hidden="1">
      <c r="A161" s="41">
        <v>6</v>
      </c>
      <c r="B161" s="41" t="s">
        <v>136</v>
      </c>
      <c r="C161" s="41" t="s">
        <v>136</v>
      </c>
      <c r="D161" s="41" t="s">
        <v>136</v>
      </c>
      <c r="E161" s="41" t="s">
        <v>137</v>
      </c>
      <c r="F161" s="41" t="s">
        <v>136</v>
      </c>
      <c r="G161" s="41" t="s">
        <v>136</v>
      </c>
      <c r="H161" s="41" t="s">
        <v>136</v>
      </c>
      <c r="I161" s="41" t="s">
        <v>136</v>
      </c>
      <c r="J161" s="41">
        <v>1</v>
      </c>
      <c r="K161" s="41" t="s">
        <v>136</v>
      </c>
      <c r="L161" s="41" t="s">
        <v>136</v>
      </c>
      <c r="M161" s="41" t="s">
        <v>136</v>
      </c>
      <c r="N161" s="41" t="s">
        <v>136</v>
      </c>
      <c r="O161" s="41" t="s">
        <v>136</v>
      </c>
      <c r="P161" s="41" t="s">
        <v>137</v>
      </c>
    </row>
    <row r="162" spans="1:16" hidden="1">
      <c r="A162" s="2">
        <v>5</v>
      </c>
      <c r="B162" s="2" t="s">
        <v>136</v>
      </c>
      <c r="C162" s="2" t="s">
        <v>136</v>
      </c>
      <c r="D162" s="2" t="s">
        <v>137</v>
      </c>
      <c r="E162" s="2" t="s">
        <v>137</v>
      </c>
      <c r="F162" s="2" t="s">
        <v>137</v>
      </c>
      <c r="G162" s="2" t="s">
        <v>137</v>
      </c>
      <c r="H162" s="2" t="s">
        <v>137</v>
      </c>
      <c r="I162" s="2" t="s">
        <v>136</v>
      </c>
      <c r="J162" s="2">
        <v>1</v>
      </c>
      <c r="K162" s="2" t="s">
        <v>136</v>
      </c>
      <c r="L162" s="2" t="s">
        <v>136</v>
      </c>
      <c r="M162" s="2" t="s">
        <v>136</v>
      </c>
      <c r="N162" s="2" t="s">
        <v>137</v>
      </c>
      <c r="O162" s="2" t="s">
        <v>136</v>
      </c>
      <c r="P162" s="2" t="s">
        <v>137</v>
      </c>
    </row>
    <row r="163" spans="1:16" hidden="1">
      <c r="A163" s="41">
        <v>5</v>
      </c>
      <c r="B163" s="41" t="s">
        <v>136</v>
      </c>
      <c r="C163" s="41" t="s">
        <v>136</v>
      </c>
      <c r="D163" s="41" t="s">
        <v>137</v>
      </c>
      <c r="E163" s="41" t="s">
        <v>136</v>
      </c>
      <c r="F163" s="41" t="s">
        <v>136</v>
      </c>
      <c r="G163" s="41" t="s">
        <v>136</v>
      </c>
      <c r="H163" s="41" t="s">
        <v>136</v>
      </c>
      <c r="I163" s="41" t="s">
        <v>136</v>
      </c>
      <c r="J163" s="41">
        <v>1</v>
      </c>
      <c r="K163" s="41" t="s">
        <v>136</v>
      </c>
      <c r="L163" s="41" t="s">
        <v>136</v>
      </c>
      <c r="M163" s="41" t="s">
        <v>136</v>
      </c>
      <c r="N163" s="41" t="s">
        <v>137</v>
      </c>
      <c r="O163" s="41" t="s">
        <v>136</v>
      </c>
      <c r="P163" s="41" t="s">
        <v>137</v>
      </c>
    </row>
    <row r="164" spans="1:16" hidden="1">
      <c r="A164" s="2">
        <v>6</v>
      </c>
      <c r="B164" s="2" t="s">
        <v>136</v>
      </c>
      <c r="C164" s="2" t="s">
        <v>136</v>
      </c>
      <c r="D164" s="2" t="s">
        <v>137</v>
      </c>
      <c r="E164" s="2" t="s">
        <v>137</v>
      </c>
      <c r="F164" s="2" t="s">
        <v>137</v>
      </c>
      <c r="G164" s="2" t="s">
        <v>137</v>
      </c>
      <c r="H164" s="2" t="s">
        <v>137</v>
      </c>
      <c r="I164" s="2" t="s">
        <v>137</v>
      </c>
      <c r="J164" s="2">
        <v>3</v>
      </c>
      <c r="K164" s="2" t="s">
        <v>136</v>
      </c>
      <c r="L164" s="2" t="s">
        <v>136</v>
      </c>
      <c r="M164" s="2" t="s">
        <v>137</v>
      </c>
      <c r="N164" s="2" t="s">
        <v>137</v>
      </c>
      <c r="O164" s="2" t="s">
        <v>137</v>
      </c>
      <c r="P164" s="2" t="s">
        <v>137</v>
      </c>
    </row>
    <row r="165" spans="1:16" hidden="1">
      <c r="A165" s="41">
        <v>6</v>
      </c>
      <c r="B165" s="41" t="s">
        <v>136</v>
      </c>
      <c r="C165" s="41" t="s">
        <v>136</v>
      </c>
      <c r="D165" s="41" t="s">
        <v>137</v>
      </c>
      <c r="E165" s="41" t="s">
        <v>137</v>
      </c>
      <c r="F165" s="41" t="s">
        <v>137</v>
      </c>
      <c r="G165" s="41" t="s">
        <v>137</v>
      </c>
      <c r="H165" s="41" t="s">
        <v>137</v>
      </c>
      <c r="I165" s="41" t="s">
        <v>136</v>
      </c>
      <c r="J165" s="41">
        <v>1</v>
      </c>
      <c r="K165" s="41" t="s">
        <v>136</v>
      </c>
      <c r="L165" s="41" t="s">
        <v>136</v>
      </c>
      <c r="M165" s="41" t="s">
        <v>137</v>
      </c>
      <c r="N165" s="41" t="s">
        <v>137</v>
      </c>
      <c r="O165" s="41" t="s">
        <v>137</v>
      </c>
      <c r="P165" s="41" t="s">
        <v>137</v>
      </c>
    </row>
    <row r="166" spans="1:16" hidden="1">
      <c r="A166" s="2">
        <v>5</v>
      </c>
      <c r="B166" s="2" t="s">
        <v>137</v>
      </c>
      <c r="C166" s="2" t="s">
        <v>137</v>
      </c>
      <c r="D166" s="2" t="s">
        <v>137</v>
      </c>
      <c r="E166" s="2" t="s">
        <v>137</v>
      </c>
      <c r="F166" s="2" t="s">
        <v>136</v>
      </c>
      <c r="G166" s="2" t="s">
        <v>137</v>
      </c>
      <c r="H166" s="2" t="s">
        <v>137</v>
      </c>
      <c r="I166" s="2" t="s">
        <v>137</v>
      </c>
      <c r="J166" s="2"/>
      <c r="K166" s="2" t="s">
        <v>137</v>
      </c>
      <c r="L166" s="2" t="s">
        <v>136</v>
      </c>
      <c r="M166" s="2" t="s">
        <v>137</v>
      </c>
      <c r="N166" s="2" t="s">
        <v>137</v>
      </c>
      <c r="O166" s="2" t="s">
        <v>137</v>
      </c>
      <c r="P166" s="2" t="s">
        <v>137</v>
      </c>
    </row>
    <row r="167" spans="1:16" hidden="1">
      <c r="A167" s="41">
        <v>6</v>
      </c>
      <c r="B167" s="41" t="s">
        <v>137</v>
      </c>
      <c r="C167" s="41" t="s">
        <v>137</v>
      </c>
      <c r="D167" s="41" t="s">
        <v>137</v>
      </c>
      <c r="E167" s="41" t="s">
        <v>137</v>
      </c>
      <c r="F167" s="41" t="s">
        <v>137</v>
      </c>
      <c r="G167" s="41" t="s">
        <v>137</v>
      </c>
      <c r="H167" s="41" t="s">
        <v>137</v>
      </c>
      <c r="I167" s="41" t="s">
        <v>136</v>
      </c>
      <c r="J167" s="41">
        <v>1</v>
      </c>
      <c r="K167" s="41" t="s">
        <v>137</v>
      </c>
      <c r="L167" s="41" t="s">
        <v>136</v>
      </c>
      <c r="M167" s="41" t="s">
        <v>137</v>
      </c>
      <c r="N167" s="41" t="s">
        <v>136</v>
      </c>
      <c r="O167" s="41" t="s">
        <v>137</v>
      </c>
      <c r="P167" s="41" t="s">
        <v>137</v>
      </c>
    </row>
    <row r="168" spans="1:16" hidden="1">
      <c r="A168" s="2">
        <v>6</v>
      </c>
      <c r="B168" s="2" t="s">
        <v>136</v>
      </c>
      <c r="C168" s="2" t="s">
        <v>137</v>
      </c>
      <c r="D168" s="2" t="s">
        <v>137</v>
      </c>
      <c r="E168" s="2" t="s">
        <v>137</v>
      </c>
      <c r="F168" s="2" t="s">
        <v>137</v>
      </c>
      <c r="G168" s="2" t="s">
        <v>137</v>
      </c>
      <c r="H168" s="2" t="s">
        <v>137</v>
      </c>
      <c r="I168" s="2" t="s">
        <v>137</v>
      </c>
      <c r="J168" s="2">
        <v>1</v>
      </c>
      <c r="K168" s="2" t="s">
        <v>137</v>
      </c>
      <c r="L168" s="2" t="s">
        <v>136</v>
      </c>
      <c r="M168" s="2" t="s">
        <v>137</v>
      </c>
      <c r="N168" s="2" t="s">
        <v>136</v>
      </c>
      <c r="O168" s="2" t="s">
        <v>137</v>
      </c>
      <c r="P168" s="2" t="s">
        <v>137</v>
      </c>
    </row>
    <row r="169" spans="1:16" hidden="1">
      <c r="A169" s="41">
        <v>5</v>
      </c>
      <c r="B169" s="41" t="s">
        <v>137</v>
      </c>
      <c r="C169" s="41" t="s">
        <v>136</v>
      </c>
      <c r="D169" s="41" t="s">
        <v>137</v>
      </c>
      <c r="E169" s="41" t="s">
        <v>137</v>
      </c>
      <c r="F169" s="41" t="s">
        <v>136</v>
      </c>
      <c r="G169" s="41" t="s">
        <v>137</v>
      </c>
      <c r="H169" s="41" t="s">
        <v>136</v>
      </c>
      <c r="I169" s="41" t="s">
        <v>136</v>
      </c>
      <c r="J169" s="41">
        <v>3</v>
      </c>
      <c r="K169" s="41" t="s">
        <v>136</v>
      </c>
      <c r="L169" s="41" t="s">
        <v>136</v>
      </c>
      <c r="M169" s="41" t="s">
        <v>137</v>
      </c>
      <c r="N169" s="41" t="s">
        <v>137</v>
      </c>
      <c r="O169" s="41" t="s">
        <v>137</v>
      </c>
      <c r="P169" s="41" t="s">
        <v>137</v>
      </c>
    </row>
    <row r="170" spans="1:16" hidden="1">
      <c r="A170" s="2">
        <v>5</v>
      </c>
      <c r="B170" s="2" t="s">
        <v>136</v>
      </c>
      <c r="C170" s="2" t="s">
        <v>136</v>
      </c>
      <c r="D170" s="2" t="s">
        <v>137</v>
      </c>
      <c r="E170" s="2" t="s">
        <v>137</v>
      </c>
      <c r="F170" s="2" t="s">
        <v>136</v>
      </c>
      <c r="G170" s="2" t="s">
        <v>137</v>
      </c>
      <c r="H170" s="2" t="s">
        <v>136</v>
      </c>
      <c r="I170" s="2" t="s">
        <v>137</v>
      </c>
      <c r="J170" s="2">
        <v>1</v>
      </c>
      <c r="K170" s="2" t="s">
        <v>136</v>
      </c>
      <c r="L170" s="2" t="s">
        <v>136</v>
      </c>
      <c r="M170" s="2" t="s">
        <v>136</v>
      </c>
      <c r="N170" s="2" t="s">
        <v>136</v>
      </c>
      <c r="O170" s="2" t="s">
        <v>136</v>
      </c>
      <c r="P170" s="2" t="s">
        <v>137</v>
      </c>
    </row>
    <row r="171" spans="1:16" hidden="1">
      <c r="A171" s="41">
        <v>5</v>
      </c>
      <c r="B171" s="41" t="s">
        <v>136</v>
      </c>
      <c r="C171" s="41" t="s">
        <v>136</v>
      </c>
      <c r="D171" s="41" t="s">
        <v>137</v>
      </c>
      <c r="E171" s="41" t="s">
        <v>136</v>
      </c>
      <c r="F171" s="41" t="s">
        <v>137</v>
      </c>
      <c r="G171" s="41" t="s">
        <v>137</v>
      </c>
      <c r="H171" s="41" t="s">
        <v>137</v>
      </c>
      <c r="I171" s="41" t="s">
        <v>136</v>
      </c>
      <c r="J171" s="41">
        <v>1</v>
      </c>
      <c r="K171" s="41" t="s">
        <v>136</v>
      </c>
      <c r="L171" s="41" t="s">
        <v>136</v>
      </c>
      <c r="M171" s="41" t="s">
        <v>136</v>
      </c>
      <c r="N171" s="41" t="s">
        <v>136</v>
      </c>
      <c r="O171" s="41" t="s">
        <v>136</v>
      </c>
      <c r="P171" s="41" t="s">
        <v>137</v>
      </c>
    </row>
    <row r="172" spans="1:16" hidden="1">
      <c r="A172" s="2">
        <v>5</v>
      </c>
      <c r="B172" s="2" t="s">
        <v>137</v>
      </c>
      <c r="C172" s="2" t="s">
        <v>136</v>
      </c>
      <c r="D172" s="2" t="s">
        <v>137</v>
      </c>
      <c r="E172" s="2" t="s">
        <v>137</v>
      </c>
      <c r="F172" s="2" t="s">
        <v>137</v>
      </c>
      <c r="G172" s="2" t="s">
        <v>136</v>
      </c>
      <c r="H172" s="2" t="s">
        <v>137</v>
      </c>
      <c r="I172" s="2" t="s">
        <v>136</v>
      </c>
      <c r="J172" s="2">
        <v>1</v>
      </c>
      <c r="K172" s="2" t="s">
        <v>136</v>
      </c>
      <c r="L172" s="2" t="s">
        <v>137</v>
      </c>
      <c r="M172" s="2" t="s">
        <v>136</v>
      </c>
      <c r="N172" s="2" t="s">
        <v>136</v>
      </c>
      <c r="O172" s="2" t="s">
        <v>136</v>
      </c>
      <c r="P172" s="2" t="s">
        <v>137</v>
      </c>
    </row>
    <row r="173" spans="1:16" hidden="1">
      <c r="A173" s="41">
        <v>6</v>
      </c>
      <c r="B173" s="41" t="s">
        <v>136</v>
      </c>
      <c r="C173" s="41" t="s">
        <v>136</v>
      </c>
      <c r="D173" s="41" t="s">
        <v>137</v>
      </c>
      <c r="E173" s="41" t="s">
        <v>136</v>
      </c>
      <c r="F173" s="41" t="s">
        <v>137</v>
      </c>
      <c r="G173" s="41" t="s">
        <v>137</v>
      </c>
      <c r="H173" s="41" t="s">
        <v>137</v>
      </c>
      <c r="I173" s="41" t="s">
        <v>136</v>
      </c>
      <c r="J173" s="41">
        <v>1</v>
      </c>
      <c r="K173" s="41" t="s">
        <v>136</v>
      </c>
      <c r="L173" s="41" t="s">
        <v>136</v>
      </c>
      <c r="M173" s="41" t="s">
        <v>136</v>
      </c>
      <c r="N173" s="41" t="s">
        <v>137</v>
      </c>
      <c r="O173" s="41" t="s">
        <v>137</v>
      </c>
      <c r="P173" s="41" t="s">
        <v>137</v>
      </c>
    </row>
    <row r="174" spans="1:16" hidden="1">
      <c r="A174" s="2">
        <v>6</v>
      </c>
      <c r="B174" s="2" t="s">
        <v>136</v>
      </c>
      <c r="C174" s="2" t="s">
        <v>136</v>
      </c>
      <c r="D174" s="2" t="s">
        <v>137</v>
      </c>
      <c r="E174" s="2" t="s">
        <v>137</v>
      </c>
      <c r="F174" s="2" t="s">
        <v>136</v>
      </c>
      <c r="G174" s="2" t="s">
        <v>136</v>
      </c>
      <c r="H174" s="2" t="s">
        <v>137</v>
      </c>
      <c r="I174" s="2" t="s">
        <v>137</v>
      </c>
      <c r="J174" s="2">
        <v>1</v>
      </c>
      <c r="K174" s="2" t="s">
        <v>136</v>
      </c>
      <c r="L174" s="2" t="s">
        <v>137</v>
      </c>
      <c r="M174" s="2" t="s">
        <v>136</v>
      </c>
      <c r="N174" s="2" t="s">
        <v>136</v>
      </c>
      <c r="O174" s="2" t="s">
        <v>137</v>
      </c>
      <c r="P174" s="2" t="s">
        <v>137</v>
      </c>
    </row>
    <row r="175" spans="1:16" hidden="1">
      <c r="A175" s="41">
        <v>1</v>
      </c>
      <c r="B175" s="41" t="s">
        <v>136</v>
      </c>
      <c r="C175" s="41" t="s">
        <v>137</v>
      </c>
      <c r="D175" s="41" t="s">
        <v>137</v>
      </c>
      <c r="E175" s="41" t="s">
        <v>137</v>
      </c>
      <c r="F175" s="41" t="s">
        <v>137</v>
      </c>
      <c r="G175" s="41" t="s">
        <v>136</v>
      </c>
      <c r="H175" s="41" t="s">
        <v>137</v>
      </c>
      <c r="I175" s="41" t="s">
        <v>137</v>
      </c>
      <c r="J175" s="41">
        <v>3</v>
      </c>
      <c r="K175" s="41" t="s">
        <v>136</v>
      </c>
      <c r="L175" s="41" t="s">
        <v>137</v>
      </c>
      <c r="M175" s="41" t="s">
        <v>136</v>
      </c>
      <c r="N175" s="41" t="s">
        <v>137</v>
      </c>
      <c r="O175" s="41" t="s">
        <v>136</v>
      </c>
      <c r="P175" s="41" t="s">
        <v>137</v>
      </c>
    </row>
    <row r="176" spans="1:16" hidden="1">
      <c r="A176" s="2"/>
      <c r="B176" s="2" t="s">
        <v>142</v>
      </c>
      <c r="C176" s="2" t="s">
        <v>142</v>
      </c>
      <c r="D176" s="2" t="s">
        <v>142</v>
      </c>
      <c r="E176" s="2" t="s">
        <v>142</v>
      </c>
      <c r="F176" s="2" t="s">
        <v>142</v>
      </c>
      <c r="G176" s="2" t="s">
        <v>142</v>
      </c>
      <c r="H176" s="2" t="s">
        <v>142</v>
      </c>
      <c r="I176" s="2" t="s">
        <v>142</v>
      </c>
      <c r="J176" s="2"/>
      <c r="K176" s="2" t="s">
        <v>142</v>
      </c>
      <c r="L176" s="2" t="s">
        <v>142</v>
      </c>
      <c r="M176" s="2" t="s">
        <v>142</v>
      </c>
      <c r="N176" s="2" t="s">
        <v>142</v>
      </c>
      <c r="O176" s="2" t="s">
        <v>142</v>
      </c>
      <c r="P176" s="2" t="s">
        <v>142</v>
      </c>
    </row>
    <row r="177" spans="1:16" hidden="1">
      <c r="A177" s="41"/>
      <c r="B177" s="41" t="s">
        <v>137</v>
      </c>
      <c r="C177" s="41" t="s">
        <v>137</v>
      </c>
      <c r="D177" s="41" t="s">
        <v>137</v>
      </c>
      <c r="E177" s="41" t="s">
        <v>137</v>
      </c>
      <c r="F177" s="41" t="s">
        <v>137</v>
      </c>
      <c r="G177" s="41" t="s">
        <v>136</v>
      </c>
      <c r="H177" s="41" t="s">
        <v>137</v>
      </c>
      <c r="I177" s="41" t="s">
        <v>137</v>
      </c>
      <c r="J177" s="41">
        <v>2</v>
      </c>
      <c r="K177" s="41" t="s">
        <v>137</v>
      </c>
      <c r="L177" s="41" t="s">
        <v>137</v>
      </c>
      <c r="M177" s="41" t="s">
        <v>137</v>
      </c>
      <c r="N177" s="41" t="s">
        <v>137</v>
      </c>
      <c r="O177" s="41" t="s">
        <v>137</v>
      </c>
      <c r="P177" s="41" t="s">
        <v>137</v>
      </c>
    </row>
    <row r="178" spans="1:16" hidden="1">
      <c r="A178" s="2">
        <v>10</v>
      </c>
      <c r="B178" s="2" t="s">
        <v>136</v>
      </c>
      <c r="C178" s="2" t="s">
        <v>136</v>
      </c>
      <c r="D178" s="2" t="s">
        <v>137</v>
      </c>
      <c r="E178" s="2" t="s">
        <v>136</v>
      </c>
      <c r="F178" s="2" t="s">
        <v>137</v>
      </c>
      <c r="G178" s="2" t="s">
        <v>136</v>
      </c>
      <c r="H178" s="2" t="s">
        <v>137</v>
      </c>
      <c r="I178" s="2" t="s">
        <v>136</v>
      </c>
      <c r="J178" s="2">
        <v>1</v>
      </c>
      <c r="K178" s="2" t="s">
        <v>136</v>
      </c>
      <c r="L178" s="2" t="s">
        <v>136</v>
      </c>
      <c r="M178" s="2" t="s">
        <v>136</v>
      </c>
      <c r="N178" s="2" t="s">
        <v>137</v>
      </c>
      <c r="O178" s="2" t="s">
        <v>136</v>
      </c>
      <c r="P178" s="2" t="s">
        <v>137</v>
      </c>
    </row>
    <row r="179" spans="1:16" hidden="1">
      <c r="A179" s="41">
        <v>6</v>
      </c>
      <c r="B179" s="41" t="s">
        <v>136</v>
      </c>
      <c r="C179" s="41" t="s">
        <v>136</v>
      </c>
      <c r="D179" s="41" t="s">
        <v>136</v>
      </c>
      <c r="E179" s="41" t="s">
        <v>137</v>
      </c>
      <c r="F179" s="41" t="s">
        <v>136</v>
      </c>
      <c r="G179" s="41" t="s">
        <v>137</v>
      </c>
      <c r="H179" s="41" t="s">
        <v>137</v>
      </c>
      <c r="I179" s="41" t="s">
        <v>136</v>
      </c>
      <c r="J179" s="41">
        <v>1</v>
      </c>
      <c r="K179" s="41" t="s">
        <v>136</v>
      </c>
      <c r="L179" s="41" t="s">
        <v>136</v>
      </c>
      <c r="M179" s="41" t="s">
        <v>136</v>
      </c>
      <c r="N179" s="41" t="s">
        <v>137</v>
      </c>
      <c r="O179" s="41" t="s">
        <v>136</v>
      </c>
      <c r="P179" s="41" t="s">
        <v>137</v>
      </c>
    </row>
    <row r="180" spans="1:16" hidden="1">
      <c r="A180" s="2">
        <v>1</v>
      </c>
      <c r="B180" s="2" t="s">
        <v>136</v>
      </c>
      <c r="C180" s="2" t="s">
        <v>136</v>
      </c>
      <c r="D180" s="2" t="s">
        <v>137</v>
      </c>
      <c r="E180" s="2" t="s">
        <v>137</v>
      </c>
      <c r="F180" s="2" t="s">
        <v>137</v>
      </c>
      <c r="G180" s="2" t="s">
        <v>137</v>
      </c>
      <c r="H180" s="2" t="s">
        <v>137</v>
      </c>
      <c r="I180" s="2" t="s">
        <v>136</v>
      </c>
      <c r="J180" s="2">
        <v>1</v>
      </c>
      <c r="K180" s="2" t="s">
        <v>137</v>
      </c>
      <c r="L180" s="2" t="s">
        <v>136</v>
      </c>
      <c r="M180" s="2" t="s">
        <v>137</v>
      </c>
      <c r="N180" s="2" t="s">
        <v>136</v>
      </c>
      <c r="O180" s="2" t="s">
        <v>136</v>
      </c>
      <c r="P180" s="2" t="s">
        <v>137</v>
      </c>
    </row>
    <row r="181" spans="1:16" hidden="1">
      <c r="A181" s="41">
        <v>5</v>
      </c>
      <c r="B181" s="41" t="s">
        <v>136</v>
      </c>
      <c r="C181" s="41" t="s">
        <v>136</v>
      </c>
      <c r="D181" s="41" t="s">
        <v>137</v>
      </c>
      <c r="E181" s="41" t="s">
        <v>137</v>
      </c>
      <c r="F181" s="41" t="s">
        <v>137</v>
      </c>
      <c r="G181" s="41" t="s">
        <v>137</v>
      </c>
      <c r="H181" s="41" t="s">
        <v>137</v>
      </c>
      <c r="I181" s="41" t="s">
        <v>137</v>
      </c>
      <c r="J181" s="41">
        <v>2</v>
      </c>
      <c r="K181" s="41" t="s">
        <v>137</v>
      </c>
      <c r="L181" s="41" t="s">
        <v>136</v>
      </c>
      <c r="M181" s="41" t="s">
        <v>137</v>
      </c>
      <c r="N181" s="41" t="s">
        <v>136</v>
      </c>
      <c r="O181" s="41" t="s">
        <v>137</v>
      </c>
      <c r="P181" s="41" t="s">
        <v>137</v>
      </c>
    </row>
    <row r="182" spans="1:16" hidden="1">
      <c r="A182" s="2">
        <v>5</v>
      </c>
      <c r="B182" s="2" t="s">
        <v>136</v>
      </c>
      <c r="C182" s="2" t="s">
        <v>136</v>
      </c>
      <c r="D182" s="2" t="s">
        <v>137</v>
      </c>
      <c r="E182" s="2" t="s">
        <v>137</v>
      </c>
      <c r="F182" s="2" t="s">
        <v>137</v>
      </c>
      <c r="G182" s="2" t="s">
        <v>137</v>
      </c>
      <c r="H182" s="2" t="s">
        <v>136</v>
      </c>
      <c r="I182" s="2" t="s">
        <v>137</v>
      </c>
      <c r="J182" s="2">
        <v>1</v>
      </c>
      <c r="K182" s="2" t="s">
        <v>136</v>
      </c>
      <c r="L182" s="2" t="s">
        <v>136</v>
      </c>
      <c r="M182" s="2" t="s">
        <v>136</v>
      </c>
      <c r="N182" s="2" t="s">
        <v>136</v>
      </c>
      <c r="O182" s="2" t="s">
        <v>136</v>
      </c>
      <c r="P182" s="2" t="s">
        <v>137</v>
      </c>
    </row>
    <row r="183" spans="1:16" hidden="1">
      <c r="A183" s="41">
        <v>5</v>
      </c>
      <c r="B183" s="41" t="s">
        <v>136</v>
      </c>
      <c r="C183" s="41" t="s">
        <v>136</v>
      </c>
      <c r="D183" s="41" t="s">
        <v>137</v>
      </c>
      <c r="E183" s="41" t="s">
        <v>137</v>
      </c>
      <c r="F183" s="41" t="s">
        <v>136</v>
      </c>
      <c r="G183" s="41" t="s">
        <v>137</v>
      </c>
      <c r="H183" s="41" t="s">
        <v>137</v>
      </c>
      <c r="I183" s="41" t="s">
        <v>137</v>
      </c>
      <c r="J183" s="41">
        <v>1</v>
      </c>
      <c r="K183" s="41" t="s">
        <v>136</v>
      </c>
      <c r="L183" s="41" t="s">
        <v>137</v>
      </c>
      <c r="M183" s="41" t="s">
        <v>137</v>
      </c>
      <c r="N183" s="41" t="s">
        <v>137</v>
      </c>
      <c r="O183" s="41" t="s">
        <v>137</v>
      </c>
      <c r="P183" s="41" t="s">
        <v>137</v>
      </c>
    </row>
    <row r="184" spans="1:16" hidden="1">
      <c r="A184" s="2"/>
      <c r="B184" s="2" t="s">
        <v>142</v>
      </c>
      <c r="C184" s="2" t="s">
        <v>142</v>
      </c>
      <c r="D184" s="2" t="s">
        <v>142</v>
      </c>
      <c r="E184" s="2" t="s">
        <v>142</v>
      </c>
      <c r="F184" s="2" t="s">
        <v>142</v>
      </c>
      <c r="G184" s="2" t="s">
        <v>142</v>
      </c>
      <c r="H184" s="2" t="s">
        <v>142</v>
      </c>
      <c r="I184" s="2" t="s">
        <v>142</v>
      </c>
      <c r="J184" s="2"/>
      <c r="K184" s="2" t="s">
        <v>142</v>
      </c>
      <c r="L184" s="2" t="s">
        <v>142</v>
      </c>
      <c r="M184" s="2" t="s">
        <v>142</v>
      </c>
      <c r="N184" s="2" t="s">
        <v>142</v>
      </c>
      <c r="O184" s="2" t="s">
        <v>142</v>
      </c>
      <c r="P184" s="2" t="s">
        <v>142</v>
      </c>
    </row>
    <row r="185" spans="1:16" hidden="1">
      <c r="A185" s="41">
        <v>5</v>
      </c>
      <c r="B185" s="41" t="s">
        <v>137</v>
      </c>
      <c r="C185" s="41" t="s">
        <v>137</v>
      </c>
      <c r="D185" s="41" t="s">
        <v>137</v>
      </c>
      <c r="E185" s="41" t="s">
        <v>137</v>
      </c>
      <c r="F185" s="41" t="s">
        <v>137</v>
      </c>
      <c r="G185" s="41" t="s">
        <v>137</v>
      </c>
      <c r="H185" s="41" t="s">
        <v>137</v>
      </c>
      <c r="I185" s="41" t="s">
        <v>137</v>
      </c>
      <c r="J185" s="41"/>
      <c r="K185" s="41" t="s">
        <v>137</v>
      </c>
      <c r="L185" s="41" t="s">
        <v>137</v>
      </c>
      <c r="M185" s="41" t="s">
        <v>137</v>
      </c>
      <c r="N185" s="41" t="s">
        <v>137</v>
      </c>
      <c r="O185" s="41" t="s">
        <v>137</v>
      </c>
      <c r="P185" s="41" t="s">
        <v>137</v>
      </c>
    </row>
    <row r="186" spans="1:16" hidden="1">
      <c r="A186" s="2">
        <v>5</v>
      </c>
      <c r="B186" s="2" t="s">
        <v>137</v>
      </c>
      <c r="C186" s="2" t="s">
        <v>137</v>
      </c>
      <c r="D186" s="2" t="s">
        <v>137</v>
      </c>
      <c r="E186" s="2" t="s">
        <v>137</v>
      </c>
      <c r="F186" s="2" t="s">
        <v>137</v>
      </c>
      <c r="G186" s="2" t="s">
        <v>137</v>
      </c>
      <c r="H186" s="2" t="s">
        <v>137</v>
      </c>
      <c r="I186" s="2" t="s">
        <v>136</v>
      </c>
      <c r="J186" s="2">
        <v>1</v>
      </c>
      <c r="K186" s="2" t="s">
        <v>137</v>
      </c>
      <c r="L186" s="2" t="s">
        <v>137</v>
      </c>
      <c r="M186" s="2" t="s">
        <v>137</v>
      </c>
      <c r="N186" s="2" t="s">
        <v>137</v>
      </c>
      <c r="O186" s="2" t="s">
        <v>137</v>
      </c>
      <c r="P186" s="2" t="s">
        <v>136</v>
      </c>
    </row>
    <row r="187" spans="1:16" hidden="1">
      <c r="A187" s="41">
        <v>6</v>
      </c>
      <c r="B187" s="41" t="s">
        <v>136</v>
      </c>
      <c r="C187" s="41" t="s">
        <v>136</v>
      </c>
      <c r="D187" s="41" t="s">
        <v>137</v>
      </c>
      <c r="E187" s="41" t="s">
        <v>137</v>
      </c>
      <c r="F187" s="41" t="s">
        <v>136</v>
      </c>
      <c r="G187" s="41" t="s">
        <v>136</v>
      </c>
      <c r="H187" s="41" t="s">
        <v>137</v>
      </c>
      <c r="I187" s="41" t="s">
        <v>137</v>
      </c>
      <c r="J187" s="41">
        <v>1</v>
      </c>
      <c r="K187" s="41" t="s">
        <v>136</v>
      </c>
      <c r="L187" s="41" t="s">
        <v>136</v>
      </c>
      <c r="M187" s="41" t="s">
        <v>136</v>
      </c>
      <c r="N187" s="41" t="s">
        <v>136</v>
      </c>
      <c r="O187" s="41" t="s">
        <v>136</v>
      </c>
      <c r="P187" s="41" t="s">
        <v>137</v>
      </c>
    </row>
    <row r="188" spans="1:16" hidden="1">
      <c r="A188" s="2">
        <v>5</v>
      </c>
      <c r="B188" s="2" t="s">
        <v>136</v>
      </c>
      <c r="C188" s="2" t="s">
        <v>136</v>
      </c>
      <c r="D188" s="2" t="s">
        <v>137</v>
      </c>
      <c r="E188" s="2" t="s">
        <v>137</v>
      </c>
      <c r="F188" s="2" t="s">
        <v>137</v>
      </c>
      <c r="G188" s="2" t="s">
        <v>136</v>
      </c>
      <c r="H188" s="2" t="s">
        <v>137</v>
      </c>
      <c r="I188" s="2" t="s">
        <v>137</v>
      </c>
      <c r="J188" s="2">
        <v>1</v>
      </c>
      <c r="K188" s="2" t="s">
        <v>136</v>
      </c>
      <c r="L188" s="2" t="s">
        <v>136</v>
      </c>
      <c r="M188" s="2" t="s">
        <v>136</v>
      </c>
      <c r="N188" s="2" t="s">
        <v>137</v>
      </c>
      <c r="O188" s="2" t="s">
        <v>136</v>
      </c>
      <c r="P188" s="2" t="s">
        <v>137</v>
      </c>
    </row>
    <row r="189" spans="1:16" hidden="1">
      <c r="A189" s="41"/>
      <c r="B189" s="41" t="s">
        <v>136</v>
      </c>
      <c r="C189" s="41" t="s">
        <v>137</v>
      </c>
      <c r="D189" s="41" t="s">
        <v>137</v>
      </c>
      <c r="E189" s="41" t="s">
        <v>137</v>
      </c>
      <c r="F189" s="41" t="s">
        <v>137</v>
      </c>
      <c r="G189" s="41" t="s">
        <v>137</v>
      </c>
      <c r="H189" s="41" t="s">
        <v>137</v>
      </c>
      <c r="I189" s="41" t="s">
        <v>137</v>
      </c>
      <c r="J189" s="41">
        <v>2</v>
      </c>
      <c r="K189" s="41" t="s">
        <v>137</v>
      </c>
      <c r="L189" s="41" t="s">
        <v>137</v>
      </c>
      <c r="M189" s="41" t="s">
        <v>137</v>
      </c>
      <c r="N189" s="41" t="s">
        <v>137</v>
      </c>
      <c r="O189" s="41" t="s">
        <v>136</v>
      </c>
      <c r="P189" s="41" t="s">
        <v>137</v>
      </c>
    </row>
    <row r="190" spans="1:16" hidden="1">
      <c r="A190" s="2">
        <v>6</v>
      </c>
      <c r="B190" s="2" t="s">
        <v>136</v>
      </c>
      <c r="C190" s="2" t="s">
        <v>136</v>
      </c>
      <c r="D190" s="2" t="s">
        <v>137</v>
      </c>
      <c r="E190" s="2" t="s">
        <v>137</v>
      </c>
      <c r="F190" s="2" t="s">
        <v>137</v>
      </c>
      <c r="G190" s="2" t="s">
        <v>137</v>
      </c>
      <c r="H190" s="2" t="s">
        <v>137</v>
      </c>
      <c r="I190" s="2" t="s">
        <v>136</v>
      </c>
      <c r="J190" s="2">
        <v>1</v>
      </c>
      <c r="K190" s="2" t="s">
        <v>136</v>
      </c>
      <c r="L190" s="2" t="s">
        <v>136</v>
      </c>
      <c r="M190" s="2" t="s">
        <v>136</v>
      </c>
      <c r="N190" s="2" t="s">
        <v>136</v>
      </c>
      <c r="O190" s="2" t="s">
        <v>136</v>
      </c>
      <c r="P190" s="2" t="s">
        <v>137</v>
      </c>
    </row>
    <row r="191" spans="1:16" hidden="1">
      <c r="A191" s="41">
        <v>5</v>
      </c>
      <c r="B191" s="41" t="s">
        <v>137</v>
      </c>
      <c r="C191" s="41" t="s">
        <v>136</v>
      </c>
      <c r="D191" s="41" t="s">
        <v>137</v>
      </c>
      <c r="E191" s="41" t="s">
        <v>137</v>
      </c>
      <c r="F191" s="41" t="s">
        <v>137</v>
      </c>
      <c r="G191" s="41" t="s">
        <v>136</v>
      </c>
      <c r="H191" s="41" t="s">
        <v>137</v>
      </c>
      <c r="I191" s="41" t="s">
        <v>137</v>
      </c>
      <c r="J191" s="41">
        <v>3</v>
      </c>
      <c r="K191" s="41" t="s">
        <v>136</v>
      </c>
      <c r="L191" s="41" t="s">
        <v>137</v>
      </c>
      <c r="M191" s="41" t="s">
        <v>137</v>
      </c>
      <c r="N191" s="41" t="s">
        <v>137</v>
      </c>
      <c r="O191" s="41" t="s">
        <v>136</v>
      </c>
      <c r="P191" s="41" t="s">
        <v>137</v>
      </c>
    </row>
    <row r="192" spans="1:16" hidden="1">
      <c r="A192" s="42">
        <v>5</v>
      </c>
      <c r="B192" s="42" t="s">
        <v>137</v>
      </c>
      <c r="C192" s="42" t="s">
        <v>137</v>
      </c>
      <c r="D192" s="42" t="s">
        <v>137</v>
      </c>
      <c r="E192" s="42" t="s">
        <v>137</v>
      </c>
      <c r="F192" s="42" t="s">
        <v>137</v>
      </c>
      <c r="G192" s="42" t="s">
        <v>137</v>
      </c>
      <c r="H192" s="42" t="s">
        <v>137</v>
      </c>
      <c r="I192" s="42" t="s">
        <v>137</v>
      </c>
      <c r="J192" s="42">
        <v>1</v>
      </c>
      <c r="K192" s="42" t="s">
        <v>137</v>
      </c>
      <c r="L192" s="42" t="s">
        <v>136</v>
      </c>
      <c r="M192" s="42" t="s">
        <v>136</v>
      </c>
      <c r="N192" s="42" t="s">
        <v>137</v>
      </c>
      <c r="O192" s="42" t="s">
        <v>136</v>
      </c>
      <c r="P192" s="42" t="s">
        <v>137</v>
      </c>
    </row>
    <row r="193" hidden="1"/>
  </sheetData>
  <pageMargins left="0.7" right="0.7" top="0.78740157500000008" bottom="0.78740157500000008" header="0.3" footer="0.3"/>
  <pageSetup paperSize="9" firstPageNumber="4294967295" orientation="portrait" r:id="rId1"/>
  <drawing r:id="rId2"/>
  <tableParts count="3">
    <tablePart r:id="rId3"/>
    <tablePart r:id="rId4"/>
    <tablePart r:id="rId5"/>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8</vt:i4>
      </vt:variant>
    </vt:vector>
  </HeadingPairs>
  <TitlesOfParts>
    <vt:vector size="8" baseType="lpstr">
      <vt:lpstr>Fragecodes</vt:lpstr>
      <vt:lpstr>0 - Rohdaten</vt:lpstr>
      <vt:lpstr>1 - Dienste FDM</vt:lpstr>
      <vt:lpstr>2 - Verantwortlichkeiten</vt:lpstr>
      <vt:lpstr>3 - Bewertung</vt:lpstr>
      <vt:lpstr>4 - Anfragen</vt:lpstr>
      <vt:lpstr>5 - Generisch</vt:lpstr>
      <vt:lpstr>6 - Abhängigkeiten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1</cp:revision>
  <dcterms:created xsi:type="dcterms:W3CDTF">2022-08-23T15:21:44Z</dcterms:created>
  <dcterms:modified xsi:type="dcterms:W3CDTF">2022-09-05T08:56:24Z</dcterms:modified>
</cp:coreProperties>
</file>