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\Clara\Doctorado\Artículos\Articulos 6 - anexos Namaste\NUEVO\NUEVO NOV 21\"/>
    </mc:Choice>
  </mc:AlternateContent>
  <xr:revisionPtr revIDLastSave="0" documentId="13_ncr:1_{8013DF59-4A6C-4E32-95C9-6B616547AC09}" xr6:coauthVersionLast="47" xr6:coauthVersionMax="47" xr10:uidLastSave="{00000000-0000-0000-0000-000000000000}"/>
  <bookViews>
    <workbookView xWindow="-120" yWindow="-120" windowWidth="29040" windowHeight="15840" xr2:uid="{A12F0790-DF66-4F8D-B9AF-80482E15859C}"/>
  </bookViews>
  <sheets>
    <sheet name="MW AZTI Namas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3" i="1" l="1"/>
  <c r="M33" i="1"/>
  <c r="I32" i="1"/>
  <c r="J32" i="1"/>
  <c r="K151" i="1"/>
  <c r="L148" i="1"/>
  <c r="L67" i="1"/>
  <c r="M64" i="1"/>
  <c r="G62" i="1"/>
  <c r="M61" i="1"/>
  <c r="N60" i="1"/>
  <c r="M60" i="1"/>
  <c r="N59" i="1"/>
  <c r="M59" i="1"/>
  <c r="H59" i="1"/>
  <c r="E59" i="1"/>
  <c r="N58" i="1"/>
  <c r="M58" i="1"/>
  <c r="N57" i="1"/>
  <c r="M57" i="1"/>
  <c r="N56" i="1"/>
  <c r="M56" i="1"/>
  <c r="N55" i="1"/>
  <c r="M55" i="1"/>
  <c r="N54" i="1"/>
  <c r="M54" i="1"/>
  <c r="H54" i="1"/>
  <c r="E54" i="1"/>
  <c r="N53" i="1"/>
  <c r="M53" i="1"/>
  <c r="H53" i="1"/>
  <c r="E53" i="1"/>
  <c r="N52" i="1"/>
  <c r="M52" i="1"/>
  <c r="H52" i="1"/>
  <c r="E52" i="1"/>
  <c r="M36" i="1"/>
  <c r="I36" i="1"/>
  <c r="J36" i="1" s="1"/>
  <c r="E36" i="1"/>
  <c r="J35" i="1"/>
  <c r="I35" i="1"/>
  <c r="E35" i="1"/>
  <c r="M35" i="1" s="1"/>
  <c r="M34" i="1"/>
  <c r="I34" i="1"/>
  <c r="J34" i="1" s="1"/>
  <c r="E34" i="1"/>
  <c r="J33" i="1"/>
  <c r="I33" i="1"/>
  <c r="M32" i="1"/>
  <c r="F31" i="1"/>
  <c r="E31" i="1"/>
  <c r="D28" i="1"/>
  <c r="D19" i="1"/>
  <c r="H18" i="1"/>
  <c r="H19" i="1" s="1"/>
  <c r="G18" i="1"/>
  <c r="G19" i="1" s="1"/>
  <c r="F18" i="1"/>
  <c r="F19" i="1" s="1"/>
  <c r="D18" i="1"/>
  <c r="F17" i="1"/>
  <c r="F21" i="1" s="1"/>
  <c r="E21" i="1" s="1"/>
  <c r="D17" i="1"/>
  <c r="E16" i="1"/>
  <c r="D15" i="1"/>
  <c r="D20" i="1" s="1"/>
  <c r="H14" i="1"/>
  <c r="H28" i="1" s="1"/>
  <c r="G14" i="1"/>
  <c r="G28" i="1" s="1"/>
  <c r="F14" i="1"/>
  <c r="F28" i="1" s="1"/>
  <c r="E28" i="1" s="1"/>
  <c r="E13" i="1"/>
  <c r="E12" i="1"/>
  <c r="E11" i="1"/>
  <c r="E10" i="1"/>
  <c r="E18" i="1" s="1"/>
  <c r="E19" i="1" s="1"/>
  <c r="E9" i="1"/>
  <c r="U8" i="1"/>
  <c r="E8" i="1"/>
  <c r="H7" i="1"/>
  <c r="G7" i="1"/>
  <c r="F7" i="1"/>
  <c r="E7" i="1" s="1"/>
  <c r="H6" i="1"/>
  <c r="H31" i="1" s="1"/>
  <c r="G6" i="1"/>
  <c r="G31" i="1" s="1"/>
  <c r="J3" i="1"/>
  <c r="H3" i="1"/>
  <c r="G3" i="1"/>
  <c r="D3" i="1"/>
  <c r="J2" i="1"/>
  <c r="H2" i="1"/>
  <c r="G2" i="1"/>
  <c r="D2" i="1"/>
  <c r="F2" i="1" s="1"/>
  <c r="K2" i="1" s="1"/>
  <c r="F25" i="1" l="1"/>
  <c r="E25" i="1" s="1"/>
  <c r="H25" i="1"/>
  <c r="G25" i="1"/>
  <c r="D25" i="1"/>
  <c r="E17" i="1"/>
  <c r="E3" i="1"/>
  <c r="F3" i="1" s="1"/>
  <c r="K3" i="1" s="1"/>
  <c r="F15" i="1"/>
  <c r="D21" i="1"/>
  <c r="G17" i="1"/>
  <c r="F27" i="1" l="1"/>
  <c r="E27" i="1" s="1"/>
  <c r="D27" i="1"/>
  <c r="H27" i="1"/>
  <c r="G27" i="1"/>
  <c r="G15" i="1"/>
  <c r="E15" i="1"/>
  <c r="F20" i="1"/>
  <c r="D22" i="1"/>
  <c r="D23" i="1" s="1"/>
  <c r="D24" i="1" s="1"/>
  <c r="D29" i="1" s="1"/>
  <c r="D30" i="1" s="1"/>
  <c r="G21" i="1"/>
  <c r="H17" i="1"/>
  <c r="D46" i="1" l="1"/>
  <c r="D40" i="1"/>
  <c r="D42" i="1"/>
  <c r="D43" i="1"/>
  <c r="D38" i="1"/>
  <c r="D44" i="1"/>
  <c r="D39" i="1"/>
  <c r="D41" i="1"/>
  <c r="D45" i="1"/>
  <c r="D37" i="1"/>
  <c r="F22" i="1"/>
  <c r="E20" i="1"/>
  <c r="H15" i="1"/>
  <c r="H20" i="1" s="1"/>
  <c r="G20" i="1"/>
  <c r="G22" i="1" s="1"/>
  <c r="G23" i="1" s="1"/>
  <c r="G24" i="1" s="1"/>
  <c r="G29" i="1" s="1"/>
  <c r="G30" i="1" s="1"/>
  <c r="H21" i="1"/>
  <c r="G41" i="1" l="1"/>
  <c r="G46" i="1"/>
  <c r="G44" i="1"/>
  <c r="G42" i="1"/>
  <c r="G39" i="1"/>
  <c r="G37" i="1"/>
  <c r="G45" i="1"/>
  <c r="G40" i="1"/>
  <c r="G43" i="1"/>
  <c r="G38" i="1"/>
  <c r="E22" i="1"/>
  <c r="F23" i="1"/>
  <c r="H22" i="1"/>
  <c r="H23" i="1" s="1"/>
  <c r="H24" i="1" s="1"/>
  <c r="H29" i="1" s="1"/>
  <c r="H30" i="1" s="1"/>
  <c r="H44" i="1" l="1"/>
  <c r="H42" i="1"/>
  <c r="H39" i="1"/>
  <c r="H45" i="1"/>
  <c r="H37" i="1"/>
  <c r="H40" i="1"/>
  <c r="H46" i="1"/>
  <c r="H43" i="1"/>
  <c r="H38" i="1"/>
  <c r="H41" i="1"/>
  <c r="E23" i="1"/>
  <c r="E24" i="1" s="1"/>
  <c r="E29" i="1" s="1"/>
  <c r="E30" i="1" s="1"/>
  <c r="F24" i="1"/>
  <c r="F29" i="1" s="1"/>
  <c r="F30" i="1" s="1"/>
  <c r="F43" i="1" l="1"/>
  <c r="F38" i="1"/>
  <c r="F37" i="1"/>
  <c r="F41" i="1"/>
  <c r="F44" i="1"/>
  <c r="F42" i="1"/>
  <c r="F39" i="1"/>
  <c r="F45" i="1"/>
  <c r="F46" i="1"/>
  <c r="F40" i="1"/>
  <c r="E43" i="1"/>
  <c r="E38" i="1"/>
  <c r="E41" i="1"/>
  <c r="E42" i="1"/>
  <c r="E39" i="1"/>
  <c r="E44" i="1"/>
  <c r="E45" i="1"/>
  <c r="E37" i="1"/>
  <c r="E46" i="1"/>
  <c r="P45" i="1" s="1"/>
  <c r="E40" i="1"/>
</calcChain>
</file>

<file path=xl/sharedStrings.xml><?xml version="1.0" encoding="utf-8"?>
<sst xmlns="http://schemas.openxmlformats.org/spreadsheetml/2006/main" count="81" uniqueCount="56">
  <si>
    <t>ps</t>
  </si>
  <si>
    <t>T</t>
  </si>
  <si>
    <t>j</t>
  </si>
  <si>
    <t>X</t>
  </si>
  <si>
    <t>Cpas</t>
  </si>
  <si>
    <t>Cpv</t>
  </si>
  <si>
    <t>DHv</t>
  </si>
  <si>
    <t>h (kcal/kg)</t>
  </si>
  <si>
    <t>HAD</t>
  </si>
  <si>
    <t>HAD+ MW Namaste</t>
  </si>
  <si>
    <t>HAD+MW</t>
  </si>
  <si>
    <t>M0 (kg)</t>
  </si>
  <si>
    <t>xw0 (kgw/kgT)</t>
  </si>
  <si>
    <t>Q aire</t>
  </si>
  <si>
    <t>m3/ h</t>
  </si>
  <si>
    <t>Mf</t>
  </si>
  <si>
    <t>Dimension</t>
  </si>
  <si>
    <t>a</t>
  </si>
  <si>
    <t>b</t>
  </si>
  <si>
    <t>h</t>
  </si>
  <si>
    <t xml:space="preserve">Conditions </t>
  </si>
  <si>
    <r>
      <t>v</t>
    </r>
    <r>
      <rPr>
        <vertAlign val="subscript"/>
        <sz val="11"/>
        <color theme="1"/>
        <rFont val="Calibri"/>
        <family val="2"/>
        <scheme val="minor"/>
      </rPr>
      <t>air</t>
    </r>
    <r>
      <rPr>
        <sz val="11"/>
        <color theme="1"/>
        <rFont val="Calibri"/>
        <family val="2"/>
        <scheme val="minor"/>
      </rPr>
      <t xml:space="preserve"> (m/s)</t>
    </r>
  </si>
  <si>
    <r>
      <t>T</t>
    </r>
    <r>
      <rPr>
        <vertAlign val="subscript"/>
        <sz val="11"/>
        <color theme="1"/>
        <rFont val="Calibri"/>
        <family val="2"/>
        <scheme val="minor"/>
      </rPr>
      <t xml:space="preserve">amb </t>
    </r>
    <r>
      <rPr>
        <sz val="11"/>
        <color theme="1"/>
        <rFont val="Calibri"/>
        <family val="2"/>
        <scheme val="minor"/>
      </rPr>
      <t>(ºC)</t>
    </r>
  </si>
  <si>
    <r>
      <rPr>
        <sz val="11"/>
        <color theme="1"/>
        <rFont val="Symbol"/>
        <family val="1"/>
        <charset val="2"/>
      </rPr>
      <t>j</t>
    </r>
    <r>
      <rPr>
        <vertAlign val="subscript"/>
        <sz val="11"/>
        <color theme="1"/>
        <rFont val="Calibri"/>
        <family val="2"/>
        <scheme val="minor"/>
      </rPr>
      <t>amb</t>
    </r>
  </si>
  <si>
    <r>
      <t>T</t>
    </r>
    <r>
      <rPr>
        <vertAlign val="subscript"/>
        <sz val="11"/>
        <color theme="1"/>
        <rFont val="Calibri"/>
        <family val="2"/>
        <scheme val="minor"/>
      </rPr>
      <t>sec</t>
    </r>
    <r>
      <rPr>
        <sz val="11"/>
        <color theme="1"/>
        <rFont val="Calibri"/>
        <family val="2"/>
        <scheme val="minor"/>
      </rPr>
      <t xml:space="preserve"> (ºC)</t>
    </r>
  </si>
  <si>
    <t>S (m2)</t>
  </si>
  <si>
    <r>
      <t>Q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/s)</t>
    </r>
  </si>
  <si>
    <r>
      <t>p</t>
    </r>
    <r>
      <rPr>
        <vertAlign val="subscript"/>
        <sz val="11"/>
        <color theme="1"/>
        <rFont val="Calibri"/>
        <family val="2"/>
        <scheme val="minor"/>
      </rPr>
      <t>amb</t>
    </r>
  </si>
  <si>
    <r>
      <t>p</t>
    </r>
    <r>
      <rPr>
        <vertAlign val="subscript"/>
        <sz val="11"/>
        <color theme="1"/>
        <rFont val="Calibri"/>
        <family val="2"/>
        <scheme val="minor"/>
      </rPr>
      <t>sec</t>
    </r>
  </si>
  <si>
    <r>
      <rPr>
        <sz val="11"/>
        <color theme="1"/>
        <rFont val="Symbol"/>
        <family val="1"/>
        <charset val="2"/>
      </rPr>
      <t>j</t>
    </r>
    <r>
      <rPr>
        <vertAlign val="subscript"/>
        <sz val="11"/>
        <color theme="1"/>
        <rFont val="Calibri"/>
        <family val="2"/>
        <scheme val="minor"/>
      </rPr>
      <t>sec</t>
    </r>
  </si>
  <si>
    <r>
      <rPr>
        <sz val="11"/>
        <color theme="1"/>
        <rFont val="Symbol"/>
        <family val="1"/>
        <charset val="2"/>
      </rPr>
      <t>r</t>
    </r>
    <r>
      <rPr>
        <vertAlign val="subscript"/>
        <sz val="11"/>
        <color theme="1"/>
        <rFont val="Calibri"/>
        <family val="2"/>
        <scheme val="minor"/>
      </rPr>
      <t xml:space="preserve">air </t>
    </r>
    <r>
      <rPr>
        <sz val="11"/>
        <color theme="1"/>
        <rFont val="Calibri"/>
        <family val="2"/>
        <scheme val="minor"/>
      </rPr>
      <t>(kg/m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</si>
  <si>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>Mah (kgwa/s)</t>
  </si>
  <si>
    <r>
      <t>h</t>
    </r>
    <r>
      <rPr>
        <vertAlign val="subscript"/>
        <sz val="11"/>
        <color theme="1"/>
        <rFont val="Calibri"/>
        <family val="2"/>
        <scheme val="minor"/>
      </rPr>
      <t xml:space="preserve">amb </t>
    </r>
    <r>
      <rPr>
        <sz val="11"/>
        <color theme="1"/>
        <rFont val="Calibri"/>
        <family val="2"/>
        <scheme val="minor"/>
      </rPr>
      <t>(kJ/kgda)</t>
    </r>
  </si>
  <si>
    <r>
      <t>P</t>
    </r>
    <r>
      <rPr>
        <vertAlign val="subscript"/>
        <sz val="11"/>
        <color theme="1"/>
        <rFont val="Calibri"/>
        <family val="2"/>
        <scheme val="minor"/>
      </rPr>
      <t xml:space="preserve">MW </t>
    </r>
    <r>
      <rPr>
        <sz val="11"/>
        <color theme="1"/>
        <rFont val="Calibri"/>
        <family val="2"/>
        <scheme val="minor"/>
      </rPr>
      <t>(W/g)</t>
    </r>
  </si>
  <si>
    <r>
      <t>h</t>
    </r>
    <r>
      <rPr>
        <vertAlign val="subscript"/>
        <sz val="11"/>
        <color theme="1"/>
        <rFont val="Calibri"/>
        <family val="2"/>
        <scheme val="minor"/>
      </rPr>
      <t>sec</t>
    </r>
    <r>
      <rPr>
        <sz val="11"/>
        <color theme="1"/>
        <rFont val="Calibri"/>
        <family val="2"/>
        <scheme val="minor"/>
      </rPr>
      <t xml:space="preserve"> (kJ/kgda)</t>
    </r>
  </si>
  <si>
    <r>
      <t>t</t>
    </r>
    <r>
      <rPr>
        <vertAlign val="subscript"/>
        <sz val="11"/>
        <color theme="1"/>
        <rFont val="Calibri"/>
        <family val="2"/>
        <scheme val="minor"/>
      </rPr>
      <t xml:space="preserve">residencia aire </t>
    </r>
    <r>
      <rPr>
        <sz val="11"/>
        <color theme="1"/>
        <rFont val="Calibri"/>
        <family val="2"/>
        <scheme val="minor"/>
      </rPr>
      <t>(s)</t>
    </r>
  </si>
  <si>
    <t>M' (kgda/s)</t>
  </si>
  <si>
    <t>E HAD (kJ/s)</t>
  </si>
  <si>
    <t>E MW (kJ/s)</t>
  </si>
  <si>
    <r>
      <t xml:space="preserve">t </t>
    </r>
    <r>
      <rPr>
        <vertAlign val="subscript"/>
        <sz val="11"/>
        <color theme="1"/>
        <rFont val="Calibri"/>
        <family val="2"/>
        <scheme val="minor"/>
      </rPr>
      <t>proceso</t>
    </r>
    <r>
      <rPr>
        <sz val="11"/>
        <color theme="1"/>
        <rFont val="Calibri"/>
        <family val="2"/>
        <scheme val="minor"/>
      </rPr>
      <t xml:space="preserve"> (min)</t>
    </r>
  </si>
  <si>
    <t>E TOTAL (kJ)</t>
  </si>
  <si>
    <t>E TOTAL (kWh)</t>
  </si>
  <si>
    <t>AC se ha calculado como media del secado en estufas (pequeña-Binder y grande-Memmert)</t>
  </si>
  <si>
    <t>rep 1</t>
  </si>
  <si>
    <t>rep 2</t>
  </si>
  <si>
    <t>MW sin MW</t>
  </si>
  <si>
    <t>Binder</t>
  </si>
  <si>
    <t>masa</t>
  </si>
  <si>
    <t>tiempo</t>
  </si>
  <si>
    <t>Xw</t>
  </si>
  <si>
    <t>DM</t>
  </si>
  <si>
    <t>Memmert</t>
  </si>
  <si>
    <t>%</t>
  </si>
  <si>
    <t>tpo</t>
  </si>
  <si>
    <t>24h</t>
  </si>
  <si>
    <t>6 W/g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</si>
</sst>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"/>
  </numFmts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Symbol"/>
      <family val="1"/>
      <charset val="2"/>
    </font>
    <font>
      <sz val="1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4"/>
      <name val="Calibri"/>
      <family val="2"/>
      <scheme val="minor"/>
    </font>
    <font>
      <sz val="11"/>
      <color theme="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2" fontId="0" fillId="0" borderId="0" xfId="0" applyNumberFormat="1"/>
    <xf numFmtId="0" fontId="5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2" borderId="1" xfId="0" applyFill="1" applyBorder="1"/>
    <xf numFmtId="0" fontId="0" fillId="0" borderId="1" xfId="0" applyBorder="1"/>
    <xf numFmtId="2" fontId="0" fillId="2" borderId="1" xfId="0" applyNumberFormat="1" applyFill="1" applyBorder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8" fillId="4" borderId="0" xfId="1" applyFill="1"/>
    <xf numFmtId="0" fontId="8" fillId="4" borderId="0" xfId="1" applyFill="1" applyAlignment="1">
      <alignment horizontal="center"/>
    </xf>
    <xf numFmtId="166" fontId="8" fillId="4" borderId="0" xfId="1" applyNumberFormat="1" applyFill="1" applyAlignment="1">
      <alignment horizontal="center"/>
    </xf>
    <xf numFmtId="166" fontId="8" fillId="4" borderId="0" xfId="1" applyNumberFormat="1" applyFill="1" applyAlignment="1">
      <alignment horizontal="left" indent="3"/>
    </xf>
    <xf numFmtId="0" fontId="9" fillId="0" borderId="0" xfId="0" applyFont="1"/>
    <xf numFmtId="0" fontId="10" fillId="4" borderId="0" xfId="1" applyFont="1" applyFill="1"/>
    <xf numFmtId="0" fontId="0" fillId="0" borderId="0" xfId="0" applyAlignment="1">
      <alignment horizontal="center" wrapText="1"/>
    </xf>
    <xf numFmtId="0" fontId="0" fillId="0" borderId="0" xfId="0" applyFill="1" applyBorder="1" applyAlignment="1">
      <alignment horizontal="center"/>
    </xf>
    <xf numFmtId="9" fontId="0" fillId="0" borderId="0" xfId="0" applyNumberFormat="1" applyFill="1" applyBorder="1" applyAlignment="1">
      <alignment horizontal="center"/>
    </xf>
    <xf numFmtId="0" fontId="0" fillId="0" borderId="0" xfId="0" applyFill="1" applyBorder="1"/>
  </cellXfs>
  <cellStyles count="2">
    <cellStyle name="Normal" xfId="0" builtinId="0"/>
    <cellStyle name="Normal 3" xfId="1" xr:uid="{8D1C698B-26CD-490F-9B6E-7D4421819A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6 W/g - AZTI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1906402413737932E-2"/>
          <c:y val="3.8635012841056915E-2"/>
          <c:w val="0.90456034427291421"/>
          <c:h val="0.94672312172384909"/>
        </c:manualLayout>
      </c:layout>
      <c:scatterChart>
        <c:scatterStyle val="smoothMarker"/>
        <c:varyColors val="0"/>
        <c:ser>
          <c:idx val="0"/>
          <c:order val="0"/>
          <c:xVal>
            <c:numRef>
              <c:f>'MW AZTI Namaste'!$K$136:$K$138</c:f>
              <c:numCache>
                <c:formatCode>General</c:formatCode>
                <c:ptCount val="3"/>
                <c:pt idx="0">
                  <c:v>0</c:v>
                </c:pt>
                <c:pt idx="1">
                  <c:v>5</c:v>
                </c:pt>
                <c:pt idx="2">
                  <c:v>15</c:v>
                </c:pt>
              </c:numCache>
            </c:numRef>
          </c:xVal>
          <c:yVal>
            <c:numRef>
              <c:f>'MW AZTI Namaste'!$M$136:$M$138</c:f>
              <c:numCache>
                <c:formatCode>General</c:formatCode>
                <c:ptCount val="3"/>
                <c:pt idx="0">
                  <c:v>0.85</c:v>
                </c:pt>
                <c:pt idx="1">
                  <c:v>0.82927856167501135</c:v>
                </c:pt>
                <c:pt idx="2">
                  <c:v>6.6977611940298498E-2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E24-457F-AE49-ABE3E158DE35}"/>
            </c:ext>
          </c:extLst>
        </c:ser>
        <c:ser>
          <c:idx val="1"/>
          <c:order val="1"/>
          <c:spPr>
            <a:ln>
              <a:solidFill>
                <a:schemeClr val="tx1"/>
              </a:solidFill>
              <a:prstDash val="sysDash"/>
            </a:ln>
          </c:spPr>
          <c:marker>
            <c:symbol val="none"/>
          </c:marker>
          <c:xVal>
            <c:numRef>
              <c:f>'MW AZTI Namaste'!$K$147:$K$148</c:f>
              <c:numCache>
                <c:formatCode>General</c:formatCode>
                <c:ptCount val="2"/>
                <c:pt idx="0">
                  <c:v>0</c:v>
                </c:pt>
                <c:pt idx="1">
                  <c:v>15</c:v>
                </c:pt>
              </c:numCache>
            </c:numRef>
          </c:xVal>
          <c:yVal>
            <c:numRef>
              <c:f>'MW AZTI Namaste'!$L$147:$L$148</c:f>
              <c:numCache>
                <c:formatCode>General</c:formatCode>
                <c:ptCount val="2"/>
                <c:pt idx="0">
                  <c:v>0.5</c:v>
                </c:pt>
                <c:pt idx="1">
                  <c:v>0.5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E24-457F-AE49-ABE3E158DE35}"/>
            </c:ext>
          </c:extLst>
        </c:ser>
        <c:ser>
          <c:idx val="2"/>
          <c:order val="2"/>
          <c:spPr>
            <a:ln>
              <a:prstDash val="dash"/>
            </a:ln>
          </c:spPr>
          <c:marker>
            <c:symbol val="none"/>
          </c:marker>
          <c:xVal>
            <c:numRef>
              <c:f>'MW AZTI Namaste'!$K$150:$K$151</c:f>
              <c:numCache>
                <c:formatCode>General</c:formatCode>
                <c:ptCount val="2"/>
                <c:pt idx="0">
                  <c:v>9.6</c:v>
                </c:pt>
                <c:pt idx="1">
                  <c:v>9.6</c:v>
                </c:pt>
              </c:numCache>
            </c:numRef>
          </c:xVal>
          <c:yVal>
            <c:numRef>
              <c:f>'MW AZTI Namaste'!$L$150:$L$151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E24-457F-AE49-ABE3E158DE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815680"/>
        <c:axId val="151817216"/>
      </c:scatterChart>
      <c:valAx>
        <c:axId val="151815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51817216"/>
        <c:crosses val="autoZero"/>
        <c:crossBetween val="midCat"/>
      </c:valAx>
      <c:valAx>
        <c:axId val="1518172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5181568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0526939374640092E-2"/>
          <c:y val="7.4948812575412013E-2"/>
          <c:w val="0.87397653358470806"/>
          <c:h val="0.82479361619059566"/>
        </c:manualLayout>
      </c:layout>
      <c:scatterChart>
        <c:scatterStyle val="lineMarker"/>
        <c:varyColors val="0"/>
        <c:ser>
          <c:idx val="2"/>
          <c:order val="2"/>
          <c:spPr>
            <a:ln w="28575">
              <a:noFill/>
            </a:ln>
          </c:spPr>
          <c:marker>
            <c:symbol val="circle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'MW AZTI Namaste'!$K$32:$K$36</c:f>
                <c:numCache>
                  <c:formatCode>General</c:formatCode>
                  <c:ptCount val="5"/>
                  <c:pt idx="0">
                    <c:v>2.5</c:v>
                  </c:pt>
                  <c:pt idx="1">
                    <c:v>3</c:v>
                  </c:pt>
                  <c:pt idx="2">
                    <c:v>2</c:v>
                  </c:pt>
                  <c:pt idx="3">
                    <c:v>3</c:v>
                  </c:pt>
                  <c:pt idx="4">
                    <c:v>2</c:v>
                  </c:pt>
                </c:numCache>
              </c:numRef>
            </c:plus>
            <c:minus>
              <c:numRef>
                <c:f>'MW AZTI Namaste'!$K$32:$K$36</c:f>
                <c:numCache>
                  <c:formatCode>General</c:formatCode>
                  <c:ptCount val="5"/>
                  <c:pt idx="0">
                    <c:v>2.5</c:v>
                  </c:pt>
                  <c:pt idx="1">
                    <c:v>3</c:v>
                  </c:pt>
                  <c:pt idx="2">
                    <c:v>2</c:v>
                  </c:pt>
                  <c:pt idx="3">
                    <c:v>3</c:v>
                  </c:pt>
                  <c:pt idx="4">
                    <c:v>2</c:v>
                  </c:pt>
                </c:numCache>
              </c:numRef>
            </c:minus>
          </c:errBars>
          <c:xVal>
            <c:numRef>
              <c:f>'MW AZTI Namaste'!$J$32:$J$36</c:f>
              <c:numCache>
                <c:formatCode>General</c:formatCode>
                <c:ptCount val="5"/>
                <c:pt idx="0">
                  <c:v>0.11111111111111112</c:v>
                </c:pt>
                <c:pt idx="1">
                  <c:v>0.25</c:v>
                </c:pt>
                <c:pt idx="2">
                  <c:v>0.4285714285714286</c:v>
                </c:pt>
                <c:pt idx="3">
                  <c:v>0.66666666666666674</c:v>
                </c:pt>
                <c:pt idx="4">
                  <c:v>1</c:v>
                </c:pt>
              </c:numCache>
            </c:numRef>
          </c:xVal>
          <c:yVal>
            <c:numRef>
              <c:f>'MW AZTI Namaste'!$B$32:$B$36</c:f>
              <c:numCache>
                <c:formatCode>General</c:formatCode>
                <c:ptCount val="5"/>
                <c:pt idx="0">
                  <c:v>180</c:v>
                </c:pt>
                <c:pt idx="1">
                  <c:v>165</c:v>
                </c:pt>
                <c:pt idx="2">
                  <c:v>145</c:v>
                </c:pt>
                <c:pt idx="3">
                  <c:v>125</c:v>
                </c:pt>
                <c:pt idx="4">
                  <c:v>110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237-49DE-A44A-6A6DC700F605}"/>
            </c:ext>
          </c:extLst>
        </c:ser>
        <c:ser>
          <c:idx val="3"/>
          <c:order val="3"/>
          <c:spPr>
            <a:ln w="28575">
              <a:noFill/>
            </a:ln>
          </c:spPr>
          <c:marker>
            <c:symbol val="triangle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'MW AZTI Namaste'!$N$32:$N$36</c:f>
                <c:numCache>
                  <c:formatCode>General</c:formatCode>
                  <c:ptCount val="5"/>
                  <c:pt idx="0">
                    <c:v>1</c:v>
                  </c:pt>
                  <c:pt idx="1">
                    <c:v>1</c:v>
                  </c:pt>
                  <c:pt idx="2">
                    <c:v>1</c:v>
                  </c:pt>
                  <c:pt idx="3">
                    <c:v>1</c:v>
                  </c:pt>
                  <c:pt idx="4">
                    <c:v>1</c:v>
                  </c:pt>
                </c:numCache>
              </c:numRef>
            </c:plus>
            <c:minus>
              <c:numRef>
                <c:f>'MW AZTI Namaste'!$N$32:$N$36</c:f>
                <c:numCache>
                  <c:formatCode>General</c:formatCode>
                  <c:ptCount val="5"/>
                  <c:pt idx="0">
                    <c:v>1</c:v>
                  </c:pt>
                  <c:pt idx="1">
                    <c:v>1</c:v>
                  </c:pt>
                  <c:pt idx="2">
                    <c:v>1</c:v>
                  </c:pt>
                  <c:pt idx="3">
                    <c:v>1</c:v>
                  </c:pt>
                  <c:pt idx="4">
                    <c:v>1</c:v>
                  </c:pt>
                </c:numCache>
              </c:numRef>
            </c:minus>
          </c:errBars>
          <c:xVal>
            <c:numRef>
              <c:f>'MW AZTI Namaste'!$J$32:$J$36</c:f>
              <c:numCache>
                <c:formatCode>General</c:formatCode>
                <c:ptCount val="5"/>
                <c:pt idx="0">
                  <c:v>0.11111111111111112</c:v>
                </c:pt>
                <c:pt idx="1">
                  <c:v>0.25</c:v>
                </c:pt>
                <c:pt idx="2">
                  <c:v>0.4285714285714286</c:v>
                </c:pt>
                <c:pt idx="3">
                  <c:v>0.66666666666666674</c:v>
                </c:pt>
                <c:pt idx="4">
                  <c:v>1</c:v>
                </c:pt>
              </c:numCache>
            </c:numRef>
          </c:xVal>
          <c:yVal>
            <c:numRef>
              <c:f>'MW AZTI Namaste'!$E$32:$E$36</c:f>
              <c:numCache>
                <c:formatCode>0.00</c:formatCode>
                <c:ptCount val="5"/>
                <c:pt idx="0">
                  <c:v>90</c:v>
                </c:pt>
                <c:pt idx="1">
                  <c:v>81.818181818181813</c:v>
                </c:pt>
                <c:pt idx="2">
                  <c:v>71.590909090909093</c:v>
                </c:pt>
                <c:pt idx="3">
                  <c:v>63.409090909090907</c:v>
                </c:pt>
                <c:pt idx="4">
                  <c:v>55.227272727272727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237-49DE-A44A-6A6DC700F6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0383232"/>
        <c:axId val="151847680"/>
      </c:scatterChar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triangle"/>
            <c:size val="7"/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'MW AZTI Namaste'!$O$32:$O$36</c:f>
                <c:numCache>
                  <c:formatCode>General</c:formatCode>
                  <c:ptCount val="5"/>
                  <c:pt idx="0">
                    <c:v>0.1</c:v>
                  </c:pt>
                  <c:pt idx="1">
                    <c:v>0.1</c:v>
                  </c:pt>
                  <c:pt idx="2">
                    <c:v>0.1</c:v>
                  </c:pt>
                  <c:pt idx="3">
                    <c:v>0.1</c:v>
                  </c:pt>
                  <c:pt idx="4">
                    <c:v>0.1</c:v>
                  </c:pt>
                </c:numCache>
              </c:numRef>
            </c:plus>
            <c:minus>
              <c:numRef>
                <c:f>'MW AZTI Namaste'!$O$32:$O$36</c:f>
                <c:numCache>
                  <c:formatCode>General</c:formatCode>
                  <c:ptCount val="5"/>
                  <c:pt idx="0">
                    <c:v>0.1</c:v>
                  </c:pt>
                  <c:pt idx="1">
                    <c:v>0.1</c:v>
                  </c:pt>
                  <c:pt idx="2">
                    <c:v>0.1</c:v>
                  </c:pt>
                  <c:pt idx="3">
                    <c:v>0.1</c:v>
                  </c:pt>
                  <c:pt idx="4">
                    <c:v>0.1</c:v>
                  </c:pt>
                </c:numCache>
              </c:numRef>
            </c:minus>
          </c:errBars>
          <c:xVal>
            <c:numRef>
              <c:f>'MW AZTI Namaste'!$J$32:$J$36</c:f>
              <c:numCache>
                <c:formatCode>General</c:formatCode>
                <c:ptCount val="5"/>
                <c:pt idx="0">
                  <c:v>0.11111111111111112</c:v>
                </c:pt>
                <c:pt idx="1">
                  <c:v>0.25</c:v>
                </c:pt>
                <c:pt idx="2">
                  <c:v>0.4285714285714286</c:v>
                </c:pt>
                <c:pt idx="3">
                  <c:v>0.66666666666666674</c:v>
                </c:pt>
                <c:pt idx="4">
                  <c:v>1</c:v>
                </c:pt>
              </c:numCache>
            </c:numRef>
          </c:xVal>
          <c:yVal>
            <c:numRef>
              <c:f>'MW AZTI Namaste'!$E$42:$E$46</c:f>
              <c:numCache>
                <c:formatCode>0.00</c:formatCode>
                <c:ptCount val="5"/>
                <c:pt idx="0">
                  <c:v>132.5396341734594</c:v>
                </c:pt>
                <c:pt idx="1">
                  <c:v>120.49057652132672</c:v>
                </c:pt>
                <c:pt idx="2">
                  <c:v>105.42925445616088</c:v>
                </c:pt>
                <c:pt idx="3">
                  <c:v>93.380196804028216</c:v>
                </c:pt>
                <c:pt idx="4">
                  <c:v>81.331139151895542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237-49DE-A44A-6A6DC700F605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7"/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'MW AZTI Namaste'!$L$32:$L$36</c:f>
                <c:numCache>
                  <c:formatCode>General</c:formatCode>
                  <c:ptCount val="5"/>
                  <c:pt idx="0">
                    <c:v>0.4</c:v>
                  </c:pt>
                  <c:pt idx="1">
                    <c:v>0.4</c:v>
                  </c:pt>
                  <c:pt idx="2">
                    <c:v>0.3</c:v>
                  </c:pt>
                  <c:pt idx="3">
                    <c:v>0.3</c:v>
                  </c:pt>
                  <c:pt idx="4">
                    <c:v>0.4</c:v>
                  </c:pt>
                </c:numCache>
              </c:numRef>
            </c:plus>
            <c:minus>
              <c:numRef>
                <c:f>'MW AZTI Namaste'!$L$32:$L$36</c:f>
                <c:numCache>
                  <c:formatCode>General</c:formatCode>
                  <c:ptCount val="5"/>
                  <c:pt idx="0">
                    <c:v>0.4</c:v>
                  </c:pt>
                  <c:pt idx="1">
                    <c:v>0.4</c:v>
                  </c:pt>
                  <c:pt idx="2">
                    <c:v>0.3</c:v>
                  </c:pt>
                  <c:pt idx="3">
                    <c:v>0.3</c:v>
                  </c:pt>
                  <c:pt idx="4">
                    <c:v>0.4</c:v>
                  </c:pt>
                </c:numCache>
              </c:numRef>
            </c:minus>
          </c:errBars>
          <c:xVal>
            <c:numRef>
              <c:f>'MW AZTI Namaste'!$J$32:$J$36</c:f>
              <c:numCache>
                <c:formatCode>General</c:formatCode>
                <c:ptCount val="5"/>
                <c:pt idx="0">
                  <c:v>0.11111111111111112</c:v>
                </c:pt>
                <c:pt idx="1">
                  <c:v>0.25</c:v>
                </c:pt>
                <c:pt idx="2">
                  <c:v>0.4285714285714286</c:v>
                </c:pt>
                <c:pt idx="3">
                  <c:v>0.66666666666666674</c:v>
                </c:pt>
                <c:pt idx="4">
                  <c:v>1</c:v>
                </c:pt>
              </c:numCache>
            </c:numRef>
          </c:xVal>
          <c:yVal>
            <c:numRef>
              <c:f>'MW AZTI Namaste'!$B$42:$B$46</c:f>
              <c:numCache>
                <c:formatCode>0.00</c:formatCode>
                <c:ptCount val="5"/>
                <c:pt idx="0">
                  <c:v>495.40110828556152</c:v>
                </c:pt>
                <c:pt idx="1">
                  <c:v>454.11768259509807</c:v>
                </c:pt>
                <c:pt idx="2">
                  <c:v>399.07311500781344</c:v>
                </c:pt>
                <c:pt idx="3">
                  <c:v>344.02854742052887</c:v>
                </c:pt>
                <c:pt idx="4">
                  <c:v>302.74512173006536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237-49DE-A44A-6A6DC700F6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851776"/>
        <c:axId val="151849600"/>
      </c:scatterChart>
      <c:valAx>
        <c:axId val="150383232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X</a:t>
                </a:r>
                <a:r>
                  <a:rPr lang="en-US" sz="1400" baseline="-25000"/>
                  <a:t>W</a:t>
                </a:r>
                <a:r>
                  <a:rPr lang="en-US" sz="1400"/>
                  <a:t>(kg</a:t>
                </a:r>
                <a:r>
                  <a:rPr lang="en-US" sz="1400" baseline="-25000"/>
                  <a:t>w</a:t>
                </a:r>
                <a:r>
                  <a:rPr lang="en-US" sz="1400"/>
                  <a:t>/kg</a:t>
                </a:r>
                <a:r>
                  <a:rPr lang="en-US" sz="1400" baseline="-25000"/>
                  <a:t>dm</a:t>
                </a:r>
                <a:r>
                  <a:rPr lang="en-US" sz="1400"/>
                  <a:t>)</a:t>
                </a:r>
              </a:p>
            </c:rich>
          </c:tx>
          <c:layout>
            <c:manualLayout>
              <c:xMode val="edge"/>
              <c:yMode val="edge"/>
              <c:x val="0.72394468973836112"/>
              <c:y val="0.7908730039554320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151847680"/>
        <c:crosses val="autoZero"/>
        <c:crossBetween val="midCat"/>
        <c:majorUnit val="0.1"/>
      </c:valAx>
      <c:valAx>
        <c:axId val="151847680"/>
        <c:scaling>
          <c:orientation val="minMax"/>
          <c:max val="250"/>
          <c:min val="0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 sz="1400"/>
                </a:pPr>
                <a:r>
                  <a:rPr lang="en-US" sz="1400"/>
                  <a:t>t</a:t>
                </a:r>
                <a:r>
                  <a:rPr lang="en-US" sz="1400" baseline="-25000"/>
                  <a:t>process</a:t>
                </a:r>
                <a:r>
                  <a:rPr lang="en-US" sz="1400"/>
                  <a:t> (min)</a:t>
                </a:r>
              </a:p>
            </c:rich>
          </c:tx>
          <c:layout>
            <c:manualLayout>
              <c:xMode val="edge"/>
              <c:yMode val="edge"/>
              <c:x val="8.124154050393087E-2"/>
              <c:y val="8.3199552941840629E-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150383232"/>
        <c:crosses val="autoZero"/>
        <c:crossBetween val="midCat"/>
      </c:valAx>
      <c:valAx>
        <c:axId val="151849600"/>
        <c:scaling>
          <c:orientation val="minMax"/>
        </c:scaling>
        <c:delete val="0"/>
        <c:axPos val="r"/>
        <c:title>
          <c:tx>
            <c:rich>
              <a:bodyPr rot="0" vert="horz"/>
              <a:lstStyle/>
              <a:p>
                <a:pPr>
                  <a:defRPr sz="1400"/>
                </a:pPr>
                <a:r>
                  <a:rPr lang="en-US" sz="1400"/>
                  <a:t>E</a:t>
                </a:r>
                <a:r>
                  <a:rPr lang="en-US" sz="1400" baseline="-25000"/>
                  <a:t>T</a:t>
                </a:r>
                <a:r>
                  <a:rPr lang="en-US" sz="1400"/>
                  <a:t> (kWh)</a:t>
                </a:r>
              </a:p>
            </c:rich>
          </c:tx>
          <c:layout>
            <c:manualLayout>
              <c:xMode val="edge"/>
              <c:yMode val="edge"/>
              <c:x val="0.83227849005086663"/>
              <c:y val="8.639545424174655E-2"/>
            </c:manualLayout>
          </c:layout>
          <c:overlay val="0"/>
        </c:title>
        <c:numFmt formatCode="0.00" sourceLinked="1"/>
        <c:majorTickMark val="out"/>
        <c:minorTickMark val="none"/>
        <c:tickLblPos val="nextTo"/>
        <c:crossAx val="151851776"/>
        <c:crosses val="max"/>
        <c:crossBetween val="midCat"/>
      </c:valAx>
      <c:valAx>
        <c:axId val="1518517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51849600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134</xdr:row>
      <xdr:rowOff>0</xdr:rowOff>
    </xdr:from>
    <xdr:to>
      <xdr:col>24</xdr:col>
      <xdr:colOff>571501</xdr:colOff>
      <xdr:row>161</xdr:row>
      <xdr:rowOff>149678</xdr:rowOff>
    </xdr:to>
    <xdr:graphicFrame macro="">
      <xdr:nvGraphicFramePr>
        <xdr:cNvPr id="6" name="5 Gráfico">
          <a:extLst>
            <a:ext uri="{FF2B5EF4-FFF2-40B4-BE49-F238E27FC236}">
              <a16:creationId xmlns:a16="http://schemas.microsoft.com/office/drawing/2014/main" id="{625A4CCE-12A2-44E5-9AD8-9EC2ED29E5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317043</xdr:colOff>
      <xdr:row>3</xdr:row>
      <xdr:rowOff>81645</xdr:rowOff>
    </xdr:from>
    <xdr:to>
      <xdr:col>17</xdr:col>
      <xdr:colOff>734785</xdr:colOff>
      <xdr:row>30</xdr:row>
      <xdr:rowOff>68036</xdr:rowOff>
    </xdr:to>
    <xdr:graphicFrame macro="">
      <xdr:nvGraphicFramePr>
        <xdr:cNvPr id="8" name="7 Gráfico">
          <a:extLst>
            <a:ext uri="{FF2B5EF4-FFF2-40B4-BE49-F238E27FC236}">
              <a16:creationId xmlns:a16="http://schemas.microsoft.com/office/drawing/2014/main" id="{220BD5C7-FAB9-4DAF-8EC3-97787061EE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0.09479</cdr:x>
      <cdr:y>0.3895</cdr:y>
    </cdr:from>
    <cdr:to>
      <cdr:x>0.81732</cdr:x>
      <cdr:y>0.62586</cdr:y>
    </cdr:to>
    <cdr:sp macro="" textlink="">
      <cdr:nvSpPr>
        <cdr:cNvPr id="2" name="10 Forma libre"/>
        <cdr:cNvSpPr/>
      </cdr:nvSpPr>
      <cdr:spPr>
        <a:xfrm xmlns:a="http://schemas.openxmlformats.org/drawingml/2006/main">
          <a:off x="730125" y="2180192"/>
          <a:ext cx="5565564" cy="1323075"/>
        </a:xfrm>
        <a:custGeom xmlns:a="http://schemas.openxmlformats.org/drawingml/2006/main">
          <a:avLst/>
          <a:gdLst>
            <a:gd name="connsiteX0" fmla="*/ 0 w 5279572"/>
            <a:gd name="connsiteY0" fmla="*/ 0 h 1197429"/>
            <a:gd name="connsiteX1" fmla="*/ 571500 w 5279572"/>
            <a:gd name="connsiteY1" fmla="*/ 231322 h 1197429"/>
            <a:gd name="connsiteX2" fmla="*/ 1292679 w 5279572"/>
            <a:gd name="connsiteY2" fmla="*/ 489857 h 1197429"/>
            <a:gd name="connsiteX3" fmla="*/ 2081893 w 5279572"/>
            <a:gd name="connsiteY3" fmla="*/ 734786 h 1197429"/>
            <a:gd name="connsiteX4" fmla="*/ 2762250 w 5279572"/>
            <a:gd name="connsiteY4" fmla="*/ 870857 h 1197429"/>
            <a:gd name="connsiteX5" fmla="*/ 3442607 w 5279572"/>
            <a:gd name="connsiteY5" fmla="*/ 979715 h 1197429"/>
            <a:gd name="connsiteX6" fmla="*/ 4177393 w 5279572"/>
            <a:gd name="connsiteY6" fmla="*/ 1074965 h 1197429"/>
            <a:gd name="connsiteX7" fmla="*/ 4898572 w 5279572"/>
            <a:gd name="connsiteY7" fmla="*/ 1156607 h 1197429"/>
            <a:gd name="connsiteX8" fmla="*/ 5279572 w 5279572"/>
            <a:gd name="connsiteY8" fmla="*/ 1197429 h 119742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5279572" h="1197429">
              <a:moveTo>
                <a:pt x="0" y="0"/>
              </a:moveTo>
              <a:cubicBezTo>
                <a:pt x="178027" y="74839"/>
                <a:pt x="356054" y="149679"/>
                <a:pt x="571500" y="231322"/>
              </a:cubicBezTo>
              <a:cubicBezTo>
                <a:pt x="786946" y="312965"/>
                <a:pt x="1040947" y="405946"/>
                <a:pt x="1292679" y="489857"/>
              </a:cubicBezTo>
              <a:cubicBezTo>
                <a:pt x="1544411" y="573768"/>
                <a:pt x="1836965" y="671286"/>
                <a:pt x="2081893" y="734786"/>
              </a:cubicBezTo>
              <a:cubicBezTo>
                <a:pt x="2326821" y="798286"/>
                <a:pt x="2535464" y="830036"/>
                <a:pt x="2762250" y="870857"/>
              </a:cubicBezTo>
              <a:cubicBezTo>
                <a:pt x="2989036" y="911678"/>
                <a:pt x="3206750" y="945697"/>
                <a:pt x="3442607" y="979715"/>
              </a:cubicBezTo>
              <a:cubicBezTo>
                <a:pt x="3678464" y="1013733"/>
                <a:pt x="4177393" y="1074965"/>
                <a:pt x="4177393" y="1074965"/>
              </a:cubicBezTo>
              <a:lnTo>
                <a:pt x="4898572" y="1156607"/>
              </a:lnTo>
              <a:lnTo>
                <a:pt x="5279572" y="1197429"/>
              </a:lnTo>
            </a:path>
          </a:pathLst>
        </a:custGeom>
        <a:noFill xmlns:a="http://schemas.openxmlformats.org/drawingml/2006/main"/>
        <a:ln xmlns:a="http://schemas.openxmlformats.org/drawingml/2006/main">
          <a:solidFill>
            <a:schemeClr val="bg1">
              <a:lumMod val="50000"/>
            </a:schemeClr>
          </a:solidFill>
          <a:prstDash val="dash"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lang="en-US" sz="1100"/>
        </a:p>
      </cdr:txBody>
    </cdr:sp>
  </cdr:relSizeAnchor>
  <cdr:relSizeAnchor xmlns:cdr="http://schemas.openxmlformats.org/drawingml/2006/chartDrawing">
    <cdr:from>
      <cdr:x>0.44271</cdr:x>
      <cdr:y>0.24371</cdr:y>
    </cdr:from>
    <cdr:to>
      <cdr:x>0.655</cdr:x>
      <cdr:y>0.42636</cdr:y>
    </cdr:to>
    <cdr:sp macro="" textlink="">
      <cdr:nvSpPr>
        <cdr:cNvPr id="3" name="11 CuadroTexto"/>
        <cdr:cNvSpPr txBox="1"/>
      </cdr:nvSpPr>
      <cdr:spPr>
        <a:xfrm xmlns:a="http://schemas.openxmlformats.org/drawingml/2006/main">
          <a:off x="3234871" y="1234621"/>
          <a:ext cx="1551214" cy="9252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800" b="1"/>
            <a:t>HAD</a:t>
          </a:r>
        </a:p>
      </cdr:txBody>
    </cdr:sp>
  </cdr:relSizeAnchor>
  <cdr:relSizeAnchor xmlns:cdr="http://schemas.openxmlformats.org/drawingml/2006/chartDrawing">
    <cdr:from>
      <cdr:x>0.42504</cdr:x>
      <cdr:y>0.79495</cdr:y>
    </cdr:from>
    <cdr:to>
      <cdr:x>0.51492</cdr:x>
      <cdr:y>0.87168</cdr:y>
    </cdr:to>
    <cdr:sp macro="" textlink="">
      <cdr:nvSpPr>
        <cdr:cNvPr id="4" name="11 CuadroTexto"/>
        <cdr:cNvSpPr txBox="1"/>
      </cdr:nvSpPr>
      <cdr:spPr>
        <a:xfrm xmlns:a="http://schemas.openxmlformats.org/drawingml/2006/main">
          <a:off x="3274039" y="4449724"/>
          <a:ext cx="692335" cy="4294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800" b="1"/>
            <a:t>MW</a:t>
          </a:r>
        </a:p>
      </cdr:txBody>
    </cdr:sp>
  </cdr:relSizeAnchor>
  <cdr:relSizeAnchor xmlns:cdr="http://schemas.openxmlformats.org/drawingml/2006/chartDrawing">
    <cdr:from>
      <cdr:x>0.8977</cdr:x>
      <cdr:y>0.90868</cdr:y>
    </cdr:from>
    <cdr:to>
      <cdr:x>0.96276</cdr:x>
      <cdr:y>0.97702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6914905" y="5086299"/>
          <a:ext cx="501094" cy="382533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S" sz="1100"/>
        </a:p>
      </cdr:txBody>
    </cdr:sp>
  </cdr:relSizeAnchor>
  <cdr:relSizeAnchor xmlns:cdr="http://schemas.openxmlformats.org/drawingml/2006/chartDrawing">
    <cdr:from>
      <cdr:x>0.91434</cdr:x>
      <cdr:y>0.90062</cdr:y>
    </cdr:from>
    <cdr:to>
      <cdr:x>0.99441</cdr:x>
      <cdr:y>0.95702</cdr:y>
    </cdr:to>
    <cdr:sp macro="" textlink="">
      <cdr:nvSpPr>
        <cdr:cNvPr id="6" name="5 CuadroTexto"/>
        <cdr:cNvSpPr txBox="1"/>
      </cdr:nvSpPr>
      <cdr:spPr>
        <a:xfrm xmlns:a="http://schemas.openxmlformats.org/drawingml/2006/main">
          <a:off x="6681111" y="4562476"/>
          <a:ext cx="585107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S" sz="1100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48B4A-E755-41BE-ACC1-51B1249621ED}">
  <dimension ref="A1:V151"/>
  <sheetViews>
    <sheetView tabSelected="1" zoomScale="70" zoomScaleNormal="70" workbookViewId="0">
      <selection activeCell="L42" sqref="L42"/>
    </sheetView>
  </sheetViews>
  <sheetFormatPr baseColWidth="10" defaultRowHeight="15" x14ac:dyDescent="0.25"/>
  <cols>
    <col min="1" max="1" width="10.7109375" customWidth="1"/>
    <col min="3" max="3" width="15.85546875" customWidth="1"/>
    <col min="5" max="5" width="23.140625" style="4" bestFit="1" customWidth="1"/>
    <col min="6" max="7" width="11.42578125" customWidth="1"/>
    <col min="8" max="9" width="16.85546875" customWidth="1"/>
    <col min="13" max="13" width="12.42578125" bestFit="1" customWidth="1"/>
  </cols>
  <sheetData>
    <row r="1" spans="1:22" x14ac:dyDescent="0.25">
      <c r="B1" t="s">
        <v>0</v>
      </c>
      <c r="C1" s="1" t="s">
        <v>1</v>
      </c>
      <c r="D1" t="s">
        <v>0</v>
      </c>
      <c r="E1" s="2" t="s">
        <v>2</v>
      </c>
      <c r="F1" t="s">
        <v>3</v>
      </c>
      <c r="G1" t="s">
        <v>4</v>
      </c>
      <c r="H1" t="s">
        <v>5</v>
      </c>
      <c r="J1" t="s">
        <v>6</v>
      </c>
      <c r="K1" t="s">
        <v>7</v>
      </c>
    </row>
    <row r="2" spans="1:22" x14ac:dyDescent="0.25">
      <c r="A2" s="3">
        <v>15</v>
      </c>
      <c r="B2">
        <v>12.773137500000001</v>
      </c>
      <c r="C2" s="3">
        <v>15</v>
      </c>
      <c r="D2">
        <f>(0.00000002*(C2^5))+(0.000002*(C2^4))+(0.0002*(C2^3))+(0.0107*(C2^2))+(0.3327*(C2))+4.5837</f>
        <v>12.773137500000001</v>
      </c>
      <c r="E2" s="4">
        <v>0.6</v>
      </c>
      <c r="F2">
        <f>0.622*D2*E2/(760-D2*E2)</f>
        <v>6.3361771475765952E-3</v>
      </c>
      <c r="G2">
        <f xml:space="preserve"> ((0.00000007)*(C2^2)) + ((0.00001)*C2) + 0.2417</f>
        <v>0.24186574999999999</v>
      </c>
      <c r="H2">
        <f xml:space="preserve"> ((0.0000001)*(C2^2)) + ((0.00007)*C2) + 0.4435</f>
        <v>0.44457249999999998</v>
      </c>
      <c r="J2">
        <f xml:space="preserve"> ((-0.00000006)*(C2^4)) + ((0.00003)*(C2^3)) - ((0.0051)*(C2^2)) - (0.2864*C2) + 596.32</f>
        <v>590.97471250000001</v>
      </c>
      <c r="K2">
        <f>((G2+(H2*F2))*C2)+(J2*F2)</f>
        <v>7.4147600698622629</v>
      </c>
    </row>
    <row r="3" spans="1:22" x14ac:dyDescent="0.25">
      <c r="A3" s="3">
        <v>55</v>
      </c>
      <c r="B3">
        <v>116.8916375</v>
      </c>
      <c r="C3" s="3">
        <v>35</v>
      </c>
      <c r="D3">
        <f>(0.00000002*(C3^5))+(0.000002*(C3^4))+(0.0002*(C3^3))+(0.0107*(C3^2))+(0.3327*(C3))+4.5837</f>
        <v>41.962387499999998</v>
      </c>
      <c r="E3" s="4">
        <f>E2*D2/D3</f>
        <v>0.182636950769305</v>
      </c>
      <c r="F3">
        <f>0.622*D3*E3/(760-D3*E3)</f>
        <v>6.3361771475765943E-3</v>
      </c>
      <c r="G3">
        <f xml:space="preserve"> ((0.00000007)*(C3^2)) + ((0.00001)*C3) + 0.2417</f>
        <v>0.24213575000000001</v>
      </c>
      <c r="H3">
        <f xml:space="preserve"> ((0.0000001)*(C3^2)) + ((0.00007)*C3) + 0.4435</f>
        <v>0.44607249999999998</v>
      </c>
      <c r="J3">
        <f xml:space="preserve"> ((-0.00000006)*(C3^4)) + ((0.00003)*(C3^3)) - ((0.0051)*(C3^2)) - (0.2864*C3) + 596.32</f>
        <v>581.24471250000011</v>
      </c>
      <c r="K3">
        <f>((G3+(H3*F3))*C3)+(J3*F3)</f>
        <v>12.256544517815412</v>
      </c>
      <c r="M3" s="29"/>
      <c r="N3" s="30"/>
      <c r="O3" s="30"/>
      <c r="P3" s="30"/>
      <c r="Q3" s="30"/>
      <c r="R3" s="30"/>
    </row>
    <row r="4" spans="1:22" x14ac:dyDescent="0.25">
      <c r="M4" s="29"/>
      <c r="N4" s="29"/>
      <c r="O4" s="29"/>
      <c r="P4" s="29"/>
      <c r="Q4" s="29"/>
      <c r="R4" s="29"/>
    </row>
    <row r="5" spans="1:22" x14ac:dyDescent="0.25">
      <c r="B5" s="6" t="s">
        <v>8</v>
      </c>
      <c r="C5" s="4"/>
      <c r="D5" s="7" t="s">
        <v>8</v>
      </c>
      <c r="E5" s="6" t="s">
        <v>9</v>
      </c>
      <c r="F5" s="7" t="s">
        <v>10</v>
      </c>
      <c r="G5" s="7" t="s">
        <v>10</v>
      </c>
      <c r="H5" s="7" t="s">
        <v>10</v>
      </c>
      <c r="I5" s="7"/>
      <c r="M5" s="29"/>
      <c r="N5" s="29"/>
      <c r="O5" s="29"/>
      <c r="P5" s="29"/>
      <c r="Q5" s="29"/>
      <c r="R5" s="29"/>
    </row>
    <row r="6" spans="1:22" x14ac:dyDescent="0.25">
      <c r="B6">
        <v>300</v>
      </c>
      <c r="C6" t="s">
        <v>11</v>
      </c>
      <c r="D6">
        <v>300</v>
      </c>
      <c r="E6" s="4">
        <v>300</v>
      </c>
      <c r="F6">
        <v>300</v>
      </c>
      <c r="G6">
        <f t="shared" ref="G6:H6" si="0">$D$6</f>
        <v>300</v>
      </c>
      <c r="H6">
        <f t="shared" si="0"/>
        <v>300</v>
      </c>
      <c r="M6" s="29"/>
      <c r="N6" s="29"/>
      <c r="O6" s="29"/>
      <c r="P6" s="29"/>
      <c r="Q6" s="29"/>
      <c r="R6" s="29"/>
    </row>
    <row r="7" spans="1:22" x14ac:dyDescent="0.25">
      <c r="B7" s="8">
        <v>0.77</v>
      </c>
      <c r="C7" t="s">
        <v>12</v>
      </c>
      <c r="D7" s="8">
        <v>0.77</v>
      </c>
      <c r="E7" s="9">
        <f t="shared" ref="E7:E13" si="1">F7</f>
        <v>0.77</v>
      </c>
      <c r="F7">
        <f>$D$7</f>
        <v>0.77</v>
      </c>
      <c r="G7">
        <f t="shared" ref="G7:H7" si="2">$D$7</f>
        <v>0.77</v>
      </c>
      <c r="H7">
        <f t="shared" si="2"/>
        <v>0.77</v>
      </c>
      <c r="M7" s="29"/>
      <c r="N7" s="29"/>
      <c r="O7" s="29"/>
      <c r="P7" s="29"/>
      <c r="Q7" s="29"/>
      <c r="R7" s="29"/>
      <c r="T7" t="s">
        <v>13</v>
      </c>
      <c r="U7">
        <v>600</v>
      </c>
      <c r="V7" t="s">
        <v>14</v>
      </c>
    </row>
    <row r="8" spans="1:22" x14ac:dyDescent="0.25">
      <c r="C8" t="s">
        <v>15</v>
      </c>
      <c r="E8" s="4">
        <f t="shared" si="1"/>
        <v>0</v>
      </c>
      <c r="L8" s="4"/>
      <c r="U8" s="10">
        <f>U7/3600</f>
        <v>0.16666666666666666</v>
      </c>
    </row>
    <row r="9" spans="1:22" x14ac:dyDescent="0.25">
      <c r="B9" s="4"/>
      <c r="C9" s="4" t="s">
        <v>16</v>
      </c>
      <c r="D9" s="4"/>
      <c r="E9" s="4">
        <f t="shared" si="1"/>
        <v>0</v>
      </c>
    </row>
    <row r="10" spans="1:22" x14ac:dyDescent="0.25">
      <c r="B10" s="4">
        <v>0.66</v>
      </c>
      <c r="C10" s="4" t="s">
        <v>17</v>
      </c>
      <c r="D10" s="4">
        <v>0.66</v>
      </c>
      <c r="E10" s="4">
        <f>D10</f>
        <v>0.66</v>
      </c>
      <c r="F10" s="4">
        <v>0.2</v>
      </c>
      <c r="G10" s="4">
        <v>0.2</v>
      </c>
      <c r="H10" s="4">
        <v>0.2</v>
      </c>
      <c r="I10" s="4"/>
    </row>
    <row r="11" spans="1:22" x14ac:dyDescent="0.25">
      <c r="B11" s="4">
        <v>0.66</v>
      </c>
      <c r="C11" s="4" t="s">
        <v>18</v>
      </c>
      <c r="D11" s="4">
        <v>0.66</v>
      </c>
      <c r="E11" s="4">
        <f>D11</f>
        <v>0.66</v>
      </c>
      <c r="F11" s="4">
        <v>0.36499999999999999</v>
      </c>
      <c r="G11" s="4">
        <v>0.36499999999999999</v>
      </c>
      <c r="H11" s="4">
        <v>0.36499999999999999</v>
      </c>
      <c r="I11" s="4"/>
    </row>
    <row r="12" spans="1:22" x14ac:dyDescent="0.25">
      <c r="B12" s="4">
        <v>0.83</v>
      </c>
      <c r="C12" s="4" t="s">
        <v>19</v>
      </c>
      <c r="D12" s="4">
        <v>0.83</v>
      </c>
      <c r="E12" s="4">
        <f>D12</f>
        <v>0.83</v>
      </c>
      <c r="F12" s="4">
        <v>0.42</v>
      </c>
      <c r="G12" s="4">
        <v>0.42</v>
      </c>
      <c r="H12" s="4">
        <v>0.42</v>
      </c>
      <c r="I12" s="4"/>
    </row>
    <row r="13" spans="1:22" x14ac:dyDescent="0.25">
      <c r="B13" s="4"/>
      <c r="C13" s="4" t="s">
        <v>20</v>
      </c>
      <c r="D13" s="4"/>
      <c r="E13" s="4">
        <f t="shared" si="1"/>
        <v>0</v>
      </c>
    </row>
    <row r="14" spans="1:22" ht="18" x14ac:dyDescent="0.35">
      <c r="B14" s="11">
        <v>7</v>
      </c>
      <c r="C14" s="4" t="s">
        <v>21</v>
      </c>
      <c r="D14" s="11">
        <v>7</v>
      </c>
      <c r="E14" s="11">
        <v>7</v>
      </c>
      <c r="F14" s="4">
        <f>D14</f>
        <v>7</v>
      </c>
      <c r="G14" s="4">
        <f>F14</f>
        <v>7</v>
      </c>
      <c r="H14" s="4">
        <f>D14</f>
        <v>7</v>
      </c>
      <c r="I14" s="4"/>
    </row>
    <row r="15" spans="1:22" ht="18" x14ac:dyDescent="0.35">
      <c r="B15" s="11">
        <v>15</v>
      </c>
      <c r="C15" s="4" t="s">
        <v>22</v>
      </c>
      <c r="D15" s="11">
        <f>C2</f>
        <v>15</v>
      </c>
      <c r="E15" s="11">
        <f>F15</f>
        <v>15</v>
      </c>
      <c r="F15" s="4">
        <f>D15</f>
        <v>15</v>
      </c>
      <c r="G15" s="4">
        <f>F15</f>
        <v>15</v>
      </c>
      <c r="H15" s="4">
        <f>G15</f>
        <v>15</v>
      </c>
      <c r="I15" s="4"/>
    </row>
    <row r="16" spans="1:22" ht="18" x14ac:dyDescent="0.35">
      <c r="B16" s="4">
        <v>0.6</v>
      </c>
      <c r="C16" s="4" t="s">
        <v>23</v>
      </c>
      <c r="D16" s="4">
        <v>0.6</v>
      </c>
      <c r="E16" s="4">
        <f>F16</f>
        <v>0.6</v>
      </c>
      <c r="F16" s="4">
        <v>0.6</v>
      </c>
      <c r="G16" s="4">
        <v>0.6</v>
      </c>
      <c r="H16" s="4">
        <v>0.6</v>
      </c>
      <c r="I16" s="4"/>
    </row>
    <row r="17" spans="1:15" ht="18" x14ac:dyDescent="0.35">
      <c r="B17" s="4">
        <v>55</v>
      </c>
      <c r="C17" s="4" t="s">
        <v>24</v>
      </c>
      <c r="D17" s="4">
        <f>C3</f>
        <v>35</v>
      </c>
      <c r="E17" s="4">
        <f>F17</f>
        <v>35</v>
      </c>
      <c r="F17" s="4">
        <f>D17</f>
        <v>35</v>
      </c>
      <c r="G17" s="4">
        <f>F17</f>
        <v>35</v>
      </c>
      <c r="H17" s="4">
        <f>G17</f>
        <v>35</v>
      </c>
      <c r="I17" s="4"/>
    </row>
    <row r="18" spans="1:15" x14ac:dyDescent="0.25">
      <c r="B18" s="4">
        <v>8.4000000000000005E-2</v>
      </c>
      <c r="C18" s="4" t="s">
        <v>25</v>
      </c>
      <c r="D18" s="4">
        <f>D10*D12</f>
        <v>0.54779999999999995</v>
      </c>
      <c r="E18" s="4">
        <f>E10*E12</f>
        <v>0.54779999999999995</v>
      </c>
      <c r="F18" s="4">
        <f>F10*F12</f>
        <v>8.4000000000000005E-2</v>
      </c>
      <c r="G18" s="4">
        <f>G10*G12</f>
        <v>8.4000000000000005E-2</v>
      </c>
      <c r="H18" s="4">
        <f>H10*H12</f>
        <v>8.4000000000000005E-2</v>
      </c>
      <c r="I18" s="4"/>
    </row>
    <row r="19" spans="1:15" ht="17.25" x14ac:dyDescent="0.25">
      <c r="B19" s="12">
        <v>0.58800000000000008</v>
      </c>
      <c r="C19" s="4" t="s">
        <v>26</v>
      </c>
      <c r="D19" s="12">
        <f>D18*D14</f>
        <v>3.8345999999999996</v>
      </c>
      <c r="E19" s="12">
        <f>E18*E14</f>
        <v>3.8345999999999996</v>
      </c>
      <c r="F19" s="4">
        <f>F18*F14</f>
        <v>0.58800000000000008</v>
      </c>
      <c r="G19" s="4">
        <f>G18*G14</f>
        <v>0.58800000000000008</v>
      </c>
      <c r="H19" s="4">
        <f>H18*H14</f>
        <v>0.58800000000000008</v>
      </c>
      <c r="I19" s="4"/>
    </row>
    <row r="20" spans="1:15" ht="18" x14ac:dyDescent="0.35">
      <c r="B20" s="4">
        <v>12.773137500000001</v>
      </c>
      <c r="C20" s="4" t="s">
        <v>27</v>
      </c>
      <c r="D20" s="4">
        <f>(0.00000002*(D15^5))+(0.000002*(D15^4))+(0.0002*(D15^3))+(0.0107*(D15^2))+(0.3327*(D15))+4.5837</f>
        <v>12.773137500000001</v>
      </c>
      <c r="E20" s="4">
        <f>F20</f>
        <v>12.773137500000001</v>
      </c>
      <c r="F20" s="4">
        <f>(0.00000002*(F15^5))+(0.000002*(F15^4))+(0.0002*(F15^3))+(0.0107*(F15^2))+(0.3327*(F15))+4.5837</f>
        <v>12.773137500000001</v>
      </c>
      <c r="G20" s="4">
        <f>(0.00000002*(G15^5))+(0.000002*(G15^4))+(0.0002*(G15^3))+(0.0107*(G15^2))+(0.3327*(G15))+4.5837</f>
        <v>12.773137500000001</v>
      </c>
      <c r="H20" s="4">
        <f>(0.00000002*(H15^5))+(0.000002*(H15^4))+(0.0002*(H15^3))+(0.0107*(H15^2))+(0.3327*(H15))+4.5837</f>
        <v>12.773137500000001</v>
      </c>
      <c r="I20" s="4"/>
    </row>
    <row r="21" spans="1:15" ht="18" x14ac:dyDescent="0.35">
      <c r="B21" s="4">
        <v>116.8916375</v>
      </c>
      <c r="C21" s="4" t="s">
        <v>28</v>
      </c>
      <c r="D21" s="4">
        <f>(0.00000002*(D17^5))+(0.000002*(D17^4))+(0.0002*(D17^3))+(0.0107*(D17^2))+(0.3327*(D17))+4.5837</f>
        <v>41.962387499999998</v>
      </c>
      <c r="E21" s="4">
        <f t="shared" ref="E21:E25" si="3">F21</f>
        <v>41.962387499999998</v>
      </c>
      <c r="F21" s="4">
        <f>(0.00000002*(F17^5))+(0.000002*(F17^4))+(0.0002*(F17^3))+(0.0107*(F17^2))+(0.3327*(F17))+4.5837</f>
        <v>41.962387499999998</v>
      </c>
      <c r="G21" s="4">
        <f>(0.00000002*(G17^5))+(0.000002*(G17^4))+(0.0002*(G17^3))+(0.0107*(G17^2))+(0.3327*(G17))+4.5837</f>
        <v>41.962387499999998</v>
      </c>
      <c r="H21" s="4">
        <f>(0.00000002*(H17^5))+(0.000002*(H17^4))+(0.0002*(H17^3))+(0.0107*(H17^2))+(0.3327*(H17))+4.5837</f>
        <v>41.962387499999998</v>
      </c>
      <c r="I21" s="4"/>
    </row>
    <row r="22" spans="1:15" ht="18" x14ac:dyDescent="0.35">
      <c r="B22" s="13">
        <v>6.5563992975973151E-2</v>
      </c>
      <c r="C22" s="4" t="s">
        <v>29</v>
      </c>
      <c r="D22" s="13">
        <f>D20*D16/D21</f>
        <v>0.182636950769305</v>
      </c>
      <c r="E22" s="4">
        <f t="shared" si="3"/>
        <v>0.182636950769305</v>
      </c>
      <c r="F22" s="13">
        <f>F20*F16/F21</f>
        <v>0.182636950769305</v>
      </c>
      <c r="G22" s="13">
        <f>G20*G16/G21</f>
        <v>0.182636950769305</v>
      </c>
      <c r="H22" s="13">
        <f>H20*H16/H21</f>
        <v>0.182636950769305</v>
      </c>
      <c r="I22" s="13"/>
    </row>
    <row r="23" spans="1:15" ht="18.75" x14ac:dyDescent="0.35">
      <c r="B23" s="4">
        <v>1.0704225085685799</v>
      </c>
      <c r="C23" s="4" t="s">
        <v>30</v>
      </c>
      <c r="D23" s="4">
        <f>(28.9/(0.082*(273+D17)))-(10.9*(D21/760)*D22/(0.082*(273+D17)))</f>
        <v>1.1399304636704359</v>
      </c>
      <c r="E23" s="4">
        <f t="shared" si="3"/>
        <v>1.1399304636704359</v>
      </c>
      <c r="F23" s="4">
        <f>(28.9/(0.082*(273+F17)))-(10.9*(F21/760)*F22/(0.082*(273+F17)))</f>
        <v>1.1399304636704359</v>
      </c>
      <c r="G23" s="4">
        <f>(28.9/(0.082*(273+G17)))-(10.9*(G21/760)*G22/(0.082*(273+G17)))</f>
        <v>1.1399304636704359</v>
      </c>
      <c r="H23" s="4">
        <f>(28.9/(0.082*(273+H17)))-(10.9*(H21/760)*H22/(0.082*(273+H17)))</f>
        <v>1.1399304636704359</v>
      </c>
      <c r="I23" s="4"/>
    </row>
    <row r="24" spans="1:15" x14ac:dyDescent="0.25">
      <c r="B24" s="4">
        <v>0.62940843503832511</v>
      </c>
      <c r="C24" s="4" t="s">
        <v>31</v>
      </c>
      <c r="D24" s="4">
        <f>D19*D23</f>
        <v>4.3711773559906533</v>
      </c>
      <c r="E24" s="4">
        <f>E19*E23</f>
        <v>4.3711773559906533</v>
      </c>
      <c r="F24" s="4">
        <f>F19*F23</f>
        <v>0.67027911263821638</v>
      </c>
      <c r="G24" s="4">
        <f>G19*G23</f>
        <v>0.67027911263821638</v>
      </c>
      <c r="H24" s="4">
        <f>H19*H23</f>
        <v>0.67027911263821638</v>
      </c>
      <c r="I24" s="4"/>
    </row>
    <row r="25" spans="1:15" ht="18" x14ac:dyDescent="0.35">
      <c r="B25" s="4">
        <v>30.993697092024256</v>
      </c>
      <c r="C25" s="4" t="s">
        <v>32</v>
      </c>
      <c r="D25" s="4">
        <f>$K$2*4.18</f>
        <v>30.993697092024256</v>
      </c>
      <c r="E25" s="4">
        <f t="shared" si="3"/>
        <v>30.993697092024256</v>
      </c>
      <c r="F25" s="4">
        <f>$K$2*4.18</f>
        <v>30.993697092024256</v>
      </c>
      <c r="G25" s="4">
        <f>$K$2*4.18</f>
        <v>30.993697092024256</v>
      </c>
      <c r="H25" s="4">
        <f>$K$2*4.18</f>
        <v>30.993697092024256</v>
      </c>
      <c r="I25" s="4"/>
    </row>
    <row r="26" spans="1:15" ht="18" x14ac:dyDescent="0.35">
      <c r="B26" s="4">
        <v>0</v>
      </c>
      <c r="C26" s="4" t="s">
        <v>33</v>
      </c>
      <c r="D26" s="4">
        <v>0</v>
      </c>
      <c r="E26" s="4">
        <v>1.5</v>
      </c>
      <c r="F26">
        <v>2</v>
      </c>
      <c r="G26">
        <v>4</v>
      </c>
      <c r="H26">
        <v>6</v>
      </c>
    </row>
    <row r="27" spans="1:15" ht="18" x14ac:dyDescent="0.35">
      <c r="B27" s="4">
        <v>71.479569679149975</v>
      </c>
      <c r="C27" s="4" t="s">
        <v>34</v>
      </c>
      <c r="D27" s="4">
        <f>$K$3*4.18</f>
        <v>51.232356084468421</v>
      </c>
      <c r="E27" s="4">
        <f>F27</f>
        <v>51.232356084468421</v>
      </c>
      <c r="F27" s="4">
        <f>$K$3*4.18</f>
        <v>51.232356084468421</v>
      </c>
      <c r="G27" s="4">
        <f>$K$3*4.18</f>
        <v>51.232356084468421</v>
      </c>
      <c r="H27" s="4">
        <f>$K$3*4.18</f>
        <v>51.232356084468421</v>
      </c>
      <c r="I27" s="4"/>
    </row>
    <row r="28" spans="1:15" ht="18" x14ac:dyDescent="0.35">
      <c r="B28" s="4">
        <v>5.2142857142857144E-2</v>
      </c>
      <c r="C28" s="4" t="s">
        <v>35</v>
      </c>
      <c r="D28" s="4">
        <f>D11/D14</f>
        <v>9.4285714285714292E-2</v>
      </c>
      <c r="E28" s="4">
        <f>F28</f>
        <v>5.2142857142857144E-2</v>
      </c>
      <c r="F28" s="4">
        <f>F11/F14</f>
        <v>5.2142857142857144E-2</v>
      </c>
      <c r="G28" s="4">
        <f>G11/G14</f>
        <v>5.2142857142857144E-2</v>
      </c>
      <c r="H28" s="4">
        <f>H11/H14</f>
        <v>5.2142857142857144E-2</v>
      </c>
      <c r="I28" s="4"/>
    </row>
    <row r="29" spans="1:15" x14ac:dyDescent="0.25">
      <c r="B29" s="4">
        <v>0.62544550154438505</v>
      </c>
      <c r="C29" s="4" t="s">
        <v>36</v>
      </c>
      <c r="D29" s="4">
        <f>D24/(1+$F$2)</f>
        <v>4.3436551872562079</v>
      </c>
      <c r="E29" s="4">
        <f>E24/(1+$F$2)</f>
        <v>4.3436551872562079</v>
      </c>
      <c r="F29" s="4">
        <f>F24/(1+$F$2)</f>
        <v>0.666058845800514</v>
      </c>
      <c r="G29" s="4">
        <f>G24/(1+$F$2)</f>
        <v>0.666058845800514</v>
      </c>
      <c r="H29" s="4">
        <f>H24/(1+$F$2)</f>
        <v>0.666058845800514</v>
      </c>
      <c r="I29" s="4"/>
    </row>
    <row r="30" spans="1:15" x14ac:dyDescent="0.25">
      <c r="B30" s="4">
        <v>25.321706885716914</v>
      </c>
      <c r="C30" s="4" t="s">
        <v>37</v>
      </c>
      <c r="D30" s="4">
        <f>D29*(D27-D25)</f>
        <v>87.909756115639595</v>
      </c>
      <c r="E30" s="4">
        <f>E29*(E27-E25)</f>
        <v>87.909756115639595</v>
      </c>
      <c r="F30" s="4">
        <f>F29*(F27-F25)</f>
        <v>13.480137849057554</v>
      </c>
      <c r="G30" s="4">
        <f>G29*(G27-G25)</f>
        <v>13.480137849057554</v>
      </c>
      <c r="H30" s="4">
        <f>H29*(H27-H25)</f>
        <v>13.480137849057554</v>
      </c>
      <c r="I30" s="4"/>
    </row>
    <row r="31" spans="1:15" x14ac:dyDescent="0.25">
      <c r="B31" s="14">
        <v>0</v>
      </c>
      <c r="C31" s="4" t="s">
        <v>38</v>
      </c>
      <c r="D31" s="14">
        <v>0</v>
      </c>
      <c r="E31" s="4">
        <f>(E26*(E6))/1000</f>
        <v>0.45</v>
      </c>
      <c r="F31" s="4">
        <f>(F26*(F6))/1000</f>
        <v>0.6</v>
      </c>
      <c r="G31" s="4">
        <f>(G26*(G6))/1000</f>
        <v>1.2</v>
      </c>
      <c r="H31" s="4">
        <f>(H26*(H6))/1000</f>
        <v>1.8</v>
      </c>
      <c r="I31" s="4"/>
    </row>
    <row r="32" spans="1:15" ht="18" customHeight="1" x14ac:dyDescent="0.25">
      <c r="A32" s="28" t="s">
        <v>39</v>
      </c>
      <c r="B32" s="15">
        <v>180</v>
      </c>
      <c r="C32" s="4">
        <v>10</v>
      </c>
      <c r="D32" s="16">
        <v>180</v>
      </c>
      <c r="E32" s="17">
        <v>90</v>
      </c>
      <c r="F32" s="5">
        <v>44</v>
      </c>
      <c r="G32" s="5">
        <v>23</v>
      </c>
      <c r="H32" s="5">
        <v>14.6</v>
      </c>
      <c r="I32" s="4">
        <f>C32/100</f>
        <v>0.1</v>
      </c>
      <c r="J32">
        <f>I32/(1-I32)</f>
        <v>0.11111111111111112</v>
      </c>
      <c r="K32" s="4">
        <v>2.5</v>
      </c>
      <c r="L32" s="4">
        <v>0.4</v>
      </c>
      <c r="M32">
        <f>E32/D32</f>
        <v>0.5</v>
      </c>
      <c r="N32">
        <v>1</v>
      </c>
      <c r="O32">
        <v>0.1</v>
      </c>
    </row>
    <row r="33" spans="1:22" x14ac:dyDescent="0.25">
      <c r="A33" s="28"/>
      <c r="B33" s="15">
        <v>165</v>
      </c>
      <c r="C33" s="4">
        <v>20</v>
      </c>
      <c r="D33" s="16">
        <v>165</v>
      </c>
      <c r="E33" s="17">
        <f>F33*$E$32/$F$32</f>
        <v>81.818181818181813</v>
      </c>
      <c r="F33" s="5">
        <v>40</v>
      </c>
      <c r="G33" s="5">
        <v>21.2</v>
      </c>
      <c r="H33" s="5">
        <v>13.3</v>
      </c>
      <c r="I33" s="4">
        <f>C33/100</f>
        <v>0.2</v>
      </c>
      <c r="J33">
        <f t="shared" ref="J33:J36" si="4">I33/(1-I33)</f>
        <v>0.25</v>
      </c>
      <c r="K33" s="4">
        <v>3</v>
      </c>
      <c r="L33" s="4">
        <v>0.4</v>
      </c>
      <c r="M33">
        <f>E33/D33</f>
        <v>0.49586776859504128</v>
      </c>
      <c r="N33">
        <v>1</v>
      </c>
      <c r="O33">
        <v>0.1</v>
      </c>
    </row>
    <row r="34" spans="1:22" x14ac:dyDescent="0.25">
      <c r="A34" s="28"/>
      <c r="B34" s="15">
        <v>145</v>
      </c>
      <c r="C34" s="4">
        <v>30</v>
      </c>
      <c r="D34" s="16">
        <v>145</v>
      </c>
      <c r="E34" s="17">
        <f>F34*$E$32/$F$32</f>
        <v>71.590909090909093</v>
      </c>
      <c r="F34" s="5">
        <v>35</v>
      </c>
      <c r="G34" s="5">
        <v>19.2</v>
      </c>
      <c r="H34" s="5">
        <v>12.1</v>
      </c>
      <c r="I34" s="4">
        <f>C34/100</f>
        <v>0.3</v>
      </c>
      <c r="J34">
        <f t="shared" si="4"/>
        <v>0.4285714285714286</v>
      </c>
      <c r="K34" s="4">
        <v>2</v>
      </c>
      <c r="L34" s="4">
        <v>0.3</v>
      </c>
      <c r="M34">
        <f>E34/D34</f>
        <v>0.49373040752351099</v>
      </c>
      <c r="N34">
        <v>1</v>
      </c>
      <c r="O34">
        <v>0.1</v>
      </c>
    </row>
    <row r="35" spans="1:22" x14ac:dyDescent="0.25">
      <c r="A35" s="28"/>
      <c r="B35" s="15">
        <v>125</v>
      </c>
      <c r="C35" s="4">
        <v>40</v>
      </c>
      <c r="D35" s="16">
        <v>125</v>
      </c>
      <c r="E35" s="17">
        <f>F35*$E$32/$F$32</f>
        <v>63.409090909090907</v>
      </c>
      <c r="F35" s="5">
        <v>31</v>
      </c>
      <c r="G35" s="5">
        <v>17.3</v>
      </c>
      <c r="H35" s="5">
        <v>10.85</v>
      </c>
      <c r="I35" s="4">
        <f>C35/100</f>
        <v>0.4</v>
      </c>
      <c r="J35">
        <f t="shared" si="4"/>
        <v>0.66666666666666674</v>
      </c>
      <c r="K35" s="4">
        <v>3</v>
      </c>
      <c r="L35" s="4">
        <v>0.3</v>
      </c>
      <c r="M35">
        <f t="shared" ref="M35:M36" si="5">E35/D35</f>
        <v>0.50727272727272721</v>
      </c>
      <c r="N35">
        <v>1</v>
      </c>
      <c r="O35">
        <v>0.1</v>
      </c>
    </row>
    <row r="36" spans="1:22" x14ac:dyDescent="0.25">
      <c r="A36" s="28"/>
      <c r="B36" s="15">
        <v>110</v>
      </c>
      <c r="C36" s="4">
        <v>50</v>
      </c>
      <c r="D36" s="16">
        <v>110</v>
      </c>
      <c r="E36" s="17">
        <f>F36*$E$32/$F$32</f>
        <v>55.227272727272727</v>
      </c>
      <c r="F36" s="5">
        <v>27</v>
      </c>
      <c r="G36" s="5">
        <v>15.2</v>
      </c>
      <c r="H36" s="5">
        <v>9.6</v>
      </c>
      <c r="I36" s="4">
        <f>C36/100</f>
        <v>0.5</v>
      </c>
      <c r="J36">
        <f t="shared" si="4"/>
        <v>1</v>
      </c>
      <c r="K36" s="4">
        <v>2</v>
      </c>
      <c r="L36" s="4">
        <v>0.4</v>
      </c>
      <c r="M36">
        <f t="shared" si="5"/>
        <v>0.50206611570247939</v>
      </c>
      <c r="N36">
        <v>1</v>
      </c>
      <c r="O36">
        <v>0.1</v>
      </c>
    </row>
    <row r="37" spans="1:22" x14ac:dyDescent="0.25">
      <c r="A37" s="28" t="s">
        <v>40</v>
      </c>
      <c r="B37" s="18">
        <v>273474.43436574267</v>
      </c>
      <c r="C37" s="19">
        <v>10</v>
      </c>
      <c r="D37" s="18">
        <f t="shared" ref="D37:H41" si="6">(D$30+D$31)*(D32*60)</f>
        <v>949425.36604890763</v>
      </c>
      <c r="E37" s="18">
        <f t="shared" si="6"/>
        <v>477142.68302445381</v>
      </c>
      <c r="F37" s="18">
        <f t="shared" si="6"/>
        <v>37171.563921511944</v>
      </c>
      <c r="G37" s="18">
        <f t="shared" si="6"/>
        <v>20258.590231699425</v>
      </c>
      <c r="H37" s="18">
        <f t="shared" si="6"/>
        <v>13385.400755774417</v>
      </c>
      <c r="I37" s="18"/>
    </row>
    <row r="38" spans="1:22" x14ac:dyDescent="0.25">
      <c r="A38" s="28"/>
      <c r="B38" s="18">
        <v>250684.89816859746</v>
      </c>
      <c r="C38" s="19">
        <v>20</v>
      </c>
      <c r="D38" s="18">
        <f t="shared" si="6"/>
        <v>870306.58554483205</v>
      </c>
      <c r="E38" s="18">
        <f t="shared" si="6"/>
        <v>433766.07547677623</v>
      </c>
      <c r="F38" s="18">
        <f t="shared" si="6"/>
        <v>33792.330837738125</v>
      </c>
      <c r="G38" s="18">
        <f t="shared" si="6"/>
        <v>18673.135344001206</v>
      </c>
      <c r="H38" s="18">
        <f t="shared" si="6"/>
        <v>12193.550003547929</v>
      </c>
      <c r="I38" s="18"/>
      <c r="J38" s="29"/>
      <c r="K38" s="30"/>
      <c r="L38" s="30"/>
      <c r="M38" s="30"/>
      <c r="N38" s="30"/>
      <c r="O38" s="30"/>
      <c r="P38" s="31"/>
      <c r="Q38" s="29"/>
      <c r="R38" s="30"/>
      <c r="S38" s="30"/>
      <c r="T38" s="30"/>
      <c r="U38" s="30"/>
      <c r="V38" s="30"/>
    </row>
    <row r="39" spans="1:22" x14ac:dyDescent="0.25">
      <c r="A39" s="28"/>
      <c r="B39" s="18">
        <v>220298.84990573715</v>
      </c>
      <c r="C39" s="19">
        <v>30</v>
      </c>
      <c r="D39" s="18">
        <f t="shared" si="6"/>
        <v>764814.87820606446</v>
      </c>
      <c r="E39" s="18">
        <f t="shared" si="6"/>
        <v>379545.31604217924</v>
      </c>
      <c r="F39" s="18">
        <f t="shared" si="6"/>
        <v>29568.289483020864</v>
      </c>
      <c r="G39" s="18">
        <f t="shared" si="6"/>
        <v>16911.5188021143</v>
      </c>
      <c r="H39" s="18">
        <f t="shared" si="6"/>
        <v>11093.380078415785</v>
      </c>
      <c r="I39" s="18"/>
      <c r="J39" s="31"/>
      <c r="K39" s="31"/>
      <c r="L39" s="31"/>
      <c r="M39" s="31"/>
      <c r="N39" s="31"/>
      <c r="O39" s="31"/>
      <c r="P39" s="31"/>
      <c r="Q39" s="29"/>
      <c r="R39" s="29"/>
      <c r="S39" s="29"/>
      <c r="T39" s="29"/>
      <c r="U39" s="29"/>
      <c r="V39" s="29"/>
    </row>
    <row r="40" spans="1:22" x14ac:dyDescent="0.25">
      <c r="A40" s="28"/>
      <c r="B40" s="18">
        <v>189912.80164287685</v>
      </c>
      <c r="C40" s="19">
        <v>40</v>
      </c>
      <c r="D40" s="18">
        <f t="shared" si="6"/>
        <v>659323.17086729698</v>
      </c>
      <c r="E40" s="18">
        <f t="shared" si="6"/>
        <v>336168.70849450154</v>
      </c>
      <c r="F40" s="18">
        <f t="shared" si="6"/>
        <v>26189.056399247049</v>
      </c>
      <c r="G40" s="18">
        <f t="shared" si="6"/>
        <v>15237.98308732174</v>
      </c>
      <c r="H40" s="18">
        <f t="shared" si="6"/>
        <v>9947.3697397364685</v>
      </c>
      <c r="I40" s="18"/>
      <c r="J40" s="31"/>
      <c r="K40" s="31"/>
      <c r="L40" s="31"/>
      <c r="M40" s="31"/>
      <c r="N40" s="31"/>
      <c r="O40" s="31"/>
      <c r="P40" s="31"/>
      <c r="Q40" s="29"/>
      <c r="R40" s="29"/>
      <c r="S40" s="29"/>
      <c r="T40" s="29"/>
      <c r="U40" s="29"/>
      <c r="V40" s="29"/>
    </row>
    <row r="41" spans="1:22" x14ac:dyDescent="0.25">
      <c r="A41" s="28"/>
      <c r="B41" s="18">
        <v>167123.26544573164</v>
      </c>
      <c r="C41" s="19">
        <v>50</v>
      </c>
      <c r="D41" s="18">
        <f t="shared" si="6"/>
        <v>580204.39036322129</v>
      </c>
      <c r="E41" s="18">
        <f>(E$30+E$31)*(E36*60)</f>
        <v>292792.10094682395</v>
      </c>
      <c r="F41" s="18">
        <f>(F$30+F$31)*(F36*60)</f>
        <v>22809.823315473237</v>
      </c>
      <c r="G41" s="18">
        <f>(G$30+G$31)*(G36*60)</f>
        <v>13388.285718340489</v>
      </c>
      <c r="H41" s="18">
        <f>(H$30+H$31)*(H36*60)</f>
        <v>8801.3594010571524</v>
      </c>
      <c r="I41" s="18"/>
      <c r="J41" s="31"/>
      <c r="K41" s="31"/>
      <c r="L41" s="31"/>
      <c r="M41" s="31"/>
      <c r="N41" s="31"/>
      <c r="O41" s="31"/>
      <c r="P41" s="31"/>
      <c r="Q41" s="29"/>
      <c r="R41" s="29"/>
      <c r="S41" s="29"/>
      <c r="T41" s="29"/>
      <c r="U41" s="29"/>
      <c r="V41" s="29"/>
    </row>
    <row r="42" spans="1:22" x14ac:dyDescent="0.25">
      <c r="A42" s="28" t="s">
        <v>41</v>
      </c>
      <c r="B42" s="20">
        <v>495.40110828556152</v>
      </c>
      <c r="C42" s="19">
        <v>10</v>
      </c>
      <c r="D42" s="21">
        <f>(D$30+D$31)*(D32/60)</f>
        <v>263.72926834691879</v>
      </c>
      <c r="E42" s="20">
        <f t="shared" ref="D42:H46" si="7">(E$30+E$31)*(E32/60)</f>
        <v>132.5396341734594</v>
      </c>
      <c r="F42" s="21">
        <f t="shared" si="7"/>
        <v>10.325434422642205</v>
      </c>
      <c r="G42" s="21">
        <f t="shared" si="7"/>
        <v>5.6273861754720622</v>
      </c>
      <c r="H42" s="21">
        <f t="shared" si="7"/>
        <v>3.7181668766040046</v>
      </c>
      <c r="I42" s="21">
        <v>0.1</v>
      </c>
      <c r="J42" s="31"/>
      <c r="K42" s="31"/>
      <c r="L42" s="31"/>
      <c r="M42" s="31"/>
      <c r="N42" s="31"/>
      <c r="O42" s="31"/>
      <c r="P42" s="31"/>
      <c r="Q42" s="29"/>
      <c r="R42" s="29"/>
      <c r="S42" s="29"/>
      <c r="T42" s="29"/>
      <c r="U42" s="29"/>
      <c r="V42" s="29"/>
    </row>
    <row r="43" spans="1:22" x14ac:dyDescent="0.25">
      <c r="A43" s="28"/>
      <c r="B43" s="20">
        <v>454.11768259509807</v>
      </c>
      <c r="C43" s="19">
        <v>20</v>
      </c>
      <c r="D43" s="21">
        <f t="shared" si="7"/>
        <v>241.7518293180089</v>
      </c>
      <c r="E43" s="20">
        <f t="shared" si="7"/>
        <v>120.49057652132672</v>
      </c>
      <c r="F43" s="21">
        <f t="shared" si="7"/>
        <v>9.3867585660383686</v>
      </c>
      <c r="G43" s="21">
        <f t="shared" si="7"/>
        <v>5.1869820400003359</v>
      </c>
      <c r="H43" s="21">
        <f t="shared" si="7"/>
        <v>3.3870972232077583</v>
      </c>
      <c r="I43" s="21">
        <v>0.12</v>
      </c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</row>
    <row r="44" spans="1:22" x14ac:dyDescent="0.25">
      <c r="A44" s="28"/>
      <c r="B44" s="20">
        <v>399.07311500781344</v>
      </c>
      <c r="C44" s="19">
        <v>30</v>
      </c>
      <c r="D44" s="21">
        <f t="shared" si="7"/>
        <v>212.44857727946234</v>
      </c>
      <c r="E44" s="20">
        <f t="shared" si="7"/>
        <v>105.42925445616088</v>
      </c>
      <c r="F44" s="21">
        <f t="shared" si="7"/>
        <v>8.2134137452835727</v>
      </c>
      <c r="G44" s="21">
        <f t="shared" si="7"/>
        <v>4.6976441116984171</v>
      </c>
      <c r="H44" s="21">
        <f t="shared" si="7"/>
        <v>3.0814944662266068</v>
      </c>
      <c r="I44" s="21">
        <v>0.08</v>
      </c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</row>
    <row r="45" spans="1:22" x14ac:dyDescent="0.25">
      <c r="A45" s="28"/>
      <c r="B45" s="20">
        <v>344.02854742052887</v>
      </c>
      <c r="C45" s="19">
        <v>40</v>
      </c>
      <c r="D45" s="21">
        <f t="shared" si="7"/>
        <v>183.14532524091584</v>
      </c>
      <c r="E45" s="20">
        <f t="shared" si="7"/>
        <v>93.380196804028216</v>
      </c>
      <c r="F45" s="21">
        <f t="shared" si="7"/>
        <v>7.2747378886797369</v>
      </c>
      <c r="G45" s="21">
        <f t="shared" si="7"/>
        <v>4.2327730798115946</v>
      </c>
      <c r="H45" s="21">
        <f t="shared" si="7"/>
        <v>2.7631582610379075</v>
      </c>
      <c r="I45" s="21">
        <v>0.9</v>
      </c>
      <c r="J45" t="s">
        <v>42</v>
      </c>
      <c r="P45">
        <f t="shared" ref="P42:P45" si="8">E46/B46</f>
        <v>0.26864558109845382</v>
      </c>
    </row>
    <row r="46" spans="1:22" x14ac:dyDescent="0.25">
      <c r="A46" s="28"/>
      <c r="B46" s="20">
        <v>302.74512173006536</v>
      </c>
      <c r="C46" s="19">
        <v>50</v>
      </c>
      <c r="D46" s="21">
        <f t="shared" si="7"/>
        <v>161.16788621200593</v>
      </c>
      <c r="E46" s="20">
        <f t="shared" si="7"/>
        <v>81.331139151895542</v>
      </c>
      <c r="F46" s="21">
        <f t="shared" si="7"/>
        <v>6.3360620320758994</v>
      </c>
      <c r="G46" s="21">
        <f t="shared" si="7"/>
        <v>3.7189682550945795</v>
      </c>
      <c r="H46" s="21">
        <f t="shared" si="7"/>
        <v>2.4448220558492086</v>
      </c>
      <c r="I46" s="21">
        <v>0.11</v>
      </c>
    </row>
    <row r="49" spans="1:14" x14ac:dyDescent="0.25">
      <c r="C49" t="s">
        <v>43</v>
      </c>
      <c r="F49" t="s">
        <v>44</v>
      </c>
      <c r="K49" t="s">
        <v>45</v>
      </c>
    </row>
    <row r="50" spans="1:14" x14ac:dyDescent="0.25">
      <c r="A50" t="s">
        <v>46</v>
      </c>
      <c r="B50" s="22" t="s">
        <v>47</v>
      </c>
      <c r="C50" s="22" t="s">
        <v>48</v>
      </c>
      <c r="D50" s="22" t="s">
        <v>47</v>
      </c>
      <c r="E50" s="23" t="s">
        <v>49</v>
      </c>
      <c r="F50" s="22" t="s">
        <v>48</v>
      </c>
      <c r="G50" s="22" t="s">
        <v>47</v>
      </c>
      <c r="H50" s="22" t="s">
        <v>49</v>
      </c>
      <c r="I50" s="22"/>
      <c r="K50" s="22" t="s">
        <v>48</v>
      </c>
      <c r="L50" s="22" t="s">
        <v>47</v>
      </c>
      <c r="M50" s="22" t="s">
        <v>49</v>
      </c>
      <c r="N50" s="22" t="s">
        <v>50</v>
      </c>
    </row>
    <row r="51" spans="1:14" x14ac:dyDescent="0.25">
      <c r="B51" s="22">
        <v>250.2</v>
      </c>
      <c r="C51" s="22">
        <v>0</v>
      </c>
      <c r="D51" s="22">
        <v>250.2</v>
      </c>
      <c r="E51" s="24">
        <v>0.85</v>
      </c>
      <c r="F51" s="22">
        <v>0</v>
      </c>
      <c r="G51" s="22">
        <v>250</v>
      </c>
      <c r="H51" s="25">
        <v>0.85</v>
      </c>
      <c r="I51" s="25"/>
      <c r="K51" s="22">
        <v>0</v>
      </c>
      <c r="L51" s="22">
        <v>499.99999999999994</v>
      </c>
      <c r="M51" s="25">
        <v>0.85</v>
      </c>
      <c r="N51" s="25"/>
    </row>
    <row r="52" spans="1:14" x14ac:dyDescent="0.25">
      <c r="B52" s="22">
        <v>90.699999999999989</v>
      </c>
      <c r="C52" s="22">
        <v>120</v>
      </c>
      <c r="D52" s="22">
        <v>90.699999999999989</v>
      </c>
      <c r="E52" s="24">
        <f>1-(($D$51/D52)*(1-0.85))</f>
        <v>0.58621830209481796</v>
      </c>
      <c r="F52" s="22">
        <v>120</v>
      </c>
      <c r="G52" s="22">
        <v>70.5</v>
      </c>
      <c r="H52" s="25">
        <f>1-(($G$51/G52)*(1-0.85))</f>
        <v>0.46808510638297862</v>
      </c>
      <c r="I52" s="25"/>
      <c r="K52" s="22">
        <v>5</v>
      </c>
      <c r="L52" s="22">
        <v>493.7</v>
      </c>
      <c r="M52" s="25">
        <f t="shared" ref="M52:M61" si="9">1-(($L$51/L52)*(1-0.85))</f>
        <v>0.84808588211464453</v>
      </c>
      <c r="N52" s="25">
        <f>(L52-$L$51)/$L$51</f>
        <v>-1.259999999999991E-2</v>
      </c>
    </row>
    <row r="53" spans="1:14" x14ac:dyDescent="0.25">
      <c r="B53" s="22">
        <v>44</v>
      </c>
      <c r="C53" s="22">
        <v>180</v>
      </c>
      <c r="D53" s="22">
        <v>44</v>
      </c>
      <c r="E53" s="24">
        <f>1-(($D$51/D53)*(1-0.85))</f>
        <v>0.14704545454545437</v>
      </c>
      <c r="F53" s="22">
        <v>180</v>
      </c>
      <c r="G53" s="22">
        <v>45.5</v>
      </c>
      <c r="H53" s="25">
        <f>1-(($G$51/G53)*(1-0.85))</f>
        <v>0.17582417582417575</v>
      </c>
      <c r="I53" s="25"/>
      <c r="K53" s="22">
        <v>15</v>
      </c>
      <c r="L53" s="22">
        <v>484.40000000000003</v>
      </c>
      <c r="M53" s="25">
        <f t="shared" si="9"/>
        <v>0.84516928158546656</v>
      </c>
      <c r="N53" s="25">
        <f t="shared" ref="N53:N60" si="10">(L53-$L$51)/$L$51</f>
        <v>-3.1199999999999822E-2</v>
      </c>
    </row>
    <row r="54" spans="1:14" x14ac:dyDescent="0.25">
      <c r="B54" s="22">
        <v>35.199999999999989</v>
      </c>
      <c r="C54" s="22">
        <v>210</v>
      </c>
      <c r="D54" s="22">
        <v>35.199999999999989</v>
      </c>
      <c r="E54" s="24">
        <f>1-(($D$51/D54)*(1-0.85))</f>
        <v>-6.6193181818182234E-2</v>
      </c>
      <c r="F54" s="22">
        <v>210</v>
      </c>
      <c r="G54" s="22">
        <v>39</v>
      </c>
      <c r="H54" s="25">
        <f>1-(($G$51/G54)*(1-0.85))</f>
        <v>3.8461538461538325E-2</v>
      </c>
      <c r="I54" s="25"/>
      <c r="K54" s="22">
        <v>40</v>
      </c>
      <c r="L54" s="22">
        <v>459.19999999999993</v>
      </c>
      <c r="M54" s="25">
        <f t="shared" si="9"/>
        <v>0.8366724738675958</v>
      </c>
      <c r="N54" s="25">
        <f t="shared" si="10"/>
        <v>-8.1600000000000034E-2</v>
      </c>
    </row>
    <row r="55" spans="1:14" x14ac:dyDescent="0.25">
      <c r="K55" s="22">
        <v>60</v>
      </c>
      <c r="L55" s="22">
        <v>436.7</v>
      </c>
      <c r="M55" s="25">
        <f t="shared" si="9"/>
        <v>0.82825738493244794</v>
      </c>
      <c r="N55" s="25">
        <f t="shared" si="10"/>
        <v>-0.12659999999999993</v>
      </c>
    </row>
    <row r="56" spans="1:14" x14ac:dyDescent="0.25">
      <c r="K56" s="22">
        <v>120</v>
      </c>
      <c r="L56" s="22">
        <v>371.1</v>
      </c>
      <c r="M56" s="25">
        <f t="shared" si="9"/>
        <v>0.79789814066289411</v>
      </c>
      <c r="N56" s="25">
        <f t="shared" si="10"/>
        <v>-0.25779999999999986</v>
      </c>
    </row>
    <row r="57" spans="1:14" x14ac:dyDescent="0.25">
      <c r="A57" t="s">
        <v>51</v>
      </c>
      <c r="B57" s="22" t="s">
        <v>47</v>
      </c>
      <c r="C57" s="22" t="s">
        <v>48</v>
      </c>
      <c r="D57" s="22" t="s">
        <v>47</v>
      </c>
      <c r="E57" s="23" t="s">
        <v>49</v>
      </c>
      <c r="H57" t="s">
        <v>52</v>
      </c>
      <c r="K57" s="22">
        <v>180</v>
      </c>
      <c r="L57" s="22">
        <v>194.9</v>
      </c>
      <c r="M57" s="25">
        <f t="shared" si="9"/>
        <v>0.61518727552591068</v>
      </c>
      <c r="N57" s="25">
        <f t="shared" si="10"/>
        <v>-0.61019999999999985</v>
      </c>
    </row>
    <row r="58" spans="1:14" x14ac:dyDescent="0.25">
      <c r="B58" s="22">
        <v>261.20000000000005</v>
      </c>
      <c r="C58" s="22">
        <v>0</v>
      </c>
      <c r="D58" s="22">
        <v>261.20000000000005</v>
      </c>
      <c r="E58" s="24">
        <v>0.85</v>
      </c>
      <c r="G58" s="22">
        <v>0</v>
      </c>
      <c r="H58" s="26">
        <v>0.5</v>
      </c>
      <c r="I58" s="26"/>
      <c r="K58" s="22">
        <v>240</v>
      </c>
      <c r="L58" s="22">
        <v>88.4</v>
      </c>
      <c r="M58" s="25">
        <f t="shared" si="9"/>
        <v>0.15158371040723995</v>
      </c>
      <c r="N58" s="25">
        <f t="shared" si="10"/>
        <v>-0.82319999999999993</v>
      </c>
    </row>
    <row r="59" spans="1:14" x14ac:dyDescent="0.25">
      <c r="B59" s="22">
        <v>42.5</v>
      </c>
      <c r="C59" s="22">
        <v>180</v>
      </c>
      <c r="D59" s="22">
        <v>42.5</v>
      </c>
      <c r="E59" s="24">
        <f>1-(($D$58/D59)*(1-0.85))</f>
        <v>7.8117647058823181E-2</v>
      </c>
      <c r="G59" s="22">
        <v>300</v>
      </c>
      <c r="H59">
        <f>H58</f>
        <v>0.5</v>
      </c>
      <c r="K59" s="22">
        <v>300</v>
      </c>
      <c r="L59" s="22">
        <v>69</v>
      </c>
      <c r="M59" s="25">
        <f t="shared" si="9"/>
        <v>-8.6956521739130599E-2</v>
      </c>
      <c r="N59" s="25">
        <f t="shared" si="10"/>
        <v>-0.86199999999999999</v>
      </c>
    </row>
    <row r="60" spans="1:14" x14ac:dyDescent="0.25">
      <c r="G60" t="s">
        <v>53</v>
      </c>
      <c r="K60" s="22">
        <v>360</v>
      </c>
      <c r="L60" s="22">
        <v>64.099999999999994</v>
      </c>
      <c r="M60" s="25">
        <f t="shared" si="9"/>
        <v>-0.1700468018720751</v>
      </c>
      <c r="N60" s="25">
        <f t="shared" si="10"/>
        <v>-0.87180000000000002</v>
      </c>
    </row>
    <row r="61" spans="1:14" x14ac:dyDescent="0.25">
      <c r="G61" s="27">
        <v>135</v>
      </c>
      <c r="H61">
        <v>0</v>
      </c>
      <c r="K61" s="22" t="s">
        <v>54</v>
      </c>
      <c r="L61" s="22">
        <v>62.499999999999972</v>
      </c>
      <c r="M61" s="25">
        <f t="shared" si="9"/>
        <v>-0.20000000000000062</v>
      </c>
    </row>
    <row r="62" spans="1:14" x14ac:dyDescent="0.25">
      <c r="G62" s="22">
        <f>G61</f>
        <v>135</v>
      </c>
      <c r="H62">
        <v>1</v>
      </c>
      <c r="M62" t="s">
        <v>52</v>
      </c>
    </row>
    <row r="63" spans="1:14" x14ac:dyDescent="0.25">
      <c r="L63" s="22">
        <v>0</v>
      </c>
      <c r="M63" s="26">
        <v>-0.5</v>
      </c>
    </row>
    <row r="64" spans="1:14" x14ac:dyDescent="0.25">
      <c r="L64" s="22">
        <v>300</v>
      </c>
      <c r="M64">
        <f>M63</f>
        <v>-0.5</v>
      </c>
    </row>
    <row r="65" spans="12:13" x14ac:dyDescent="0.25">
      <c r="L65" t="s">
        <v>53</v>
      </c>
    </row>
    <row r="66" spans="12:13" x14ac:dyDescent="0.25">
      <c r="L66" s="27">
        <v>100</v>
      </c>
      <c r="M66">
        <v>0</v>
      </c>
    </row>
    <row r="67" spans="12:13" x14ac:dyDescent="0.25">
      <c r="L67" s="22">
        <f>L66</f>
        <v>100</v>
      </c>
      <c r="M67">
        <v>-1</v>
      </c>
    </row>
    <row r="84" spans="13:13" x14ac:dyDescent="0.25">
      <c r="M84" s="26"/>
    </row>
    <row r="114" spans="12:13" x14ac:dyDescent="0.25">
      <c r="L114" s="22"/>
      <c r="M114" s="26"/>
    </row>
    <row r="115" spans="12:13" x14ac:dyDescent="0.25">
      <c r="L115" s="22"/>
    </row>
    <row r="117" spans="12:13" x14ac:dyDescent="0.25">
      <c r="L117" s="27"/>
    </row>
    <row r="118" spans="12:13" x14ac:dyDescent="0.25">
      <c r="L118" s="22"/>
    </row>
    <row r="135" spans="10:13" x14ac:dyDescent="0.25">
      <c r="J135" t="s">
        <v>55</v>
      </c>
      <c r="K135" t="s">
        <v>48</v>
      </c>
      <c r="L135" t="s">
        <v>47</v>
      </c>
      <c r="M135" t="s">
        <v>49</v>
      </c>
    </row>
    <row r="136" spans="10:13" x14ac:dyDescent="0.25">
      <c r="K136">
        <v>0</v>
      </c>
      <c r="L136">
        <v>500.09999999999997</v>
      </c>
      <c r="M136">
        <v>0.85</v>
      </c>
    </row>
    <row r="137" spans="10:13" x14ac:dyDescent="0.25">
      <c r="K137">
        <v>5</v>
      </c>
      <c r="L137">
        <v>439.4</v>
      </c>
      <c r="M137">
        <v>0.82927856167501135</v>
      </c>
    </row>
    <row r="138" spans="10:13" x14ac:dyDescent="0.25">
      <c r="K138">
        <v>15</v>
      </c>
      <c r="L138">
        <v>80.400000000000006</v>
      </c>
      <c r="M138">
        <v>6.6977611940298498E-2</v>
      </c>
    </row>
    <row r="140" spans="10:13" x14ac:dyDescent="0.25">
      <c r="K140" t="s">
        <v>48</v>
      </c>
      <c r="L140" t="s">
        <v>47</v>
      </c>
      <c r="M140" t="s">
        <v>49</v>
      </c>
    </row>
    <row r="141" spans="10:13" x14ac:dyDescent="0.25">
      <c r="K141">
        <v>0</v>
      </c>
      <c r="L141">
        <v>500.09999999999997</v>
      </c>
      <c r="M141">
        <v>0.85</v>
      </c>
    </row>
    <row r="142" spans="10:13" x14ac:dyDescent="0.25">
      <c r="K142">
        <v>13</v>
      </c>
      <c r="L142">
        <v>111.10000000000001</v>
      </c>
      <c r="M142">
        <v>0.32479747974797479</v>
      </c>
    </row>
    <row r="143" spans="10:13" x14ac:dyDescent="0.25">
      <c r="K143">
        <v>14</v>
      </c>
      <c r="L143">
        <v>90.1</v>
      </c>
      <c r="M143">
        <v>0.16742508324084338</v>
      </c>
    </row>
    <row r="144" spans="10:13" x14ac:dyDescent="0.25">
      <c r="K144">
        <v>15</v>
      </c>
      <c r="L144">
        <v>85.6</v>
      </c>
      <c r="M144">
        <v>0.12365654205607457</v>
      </c>
    </row>
    <row r="146" spans="11:12" x14ac:dyDescent="0.25">
      <c r="L146" t="s">
        <v>52</v>
      </c>
    </row>
    <row r="147" spans="11:12" x14ac:dyDescent="0.25">
      <c r="K147" s="22">
        <v>0</v>
      </c>
      <c r="L147" s="26">
        <v>0.5</v>
      </c>
    </row>
    <row r="148" spans="11:12" x14ac:dyDescent="0.25">
      <c r="K148" s="22">
        <v>15</v>
      </c>
      <c r="L148">
        <f>L147</f>
        <v>0.5</v>
      </c>
    </row>
    <row r="149" spans="11:12" x14ac:dyDescent="0.25">
      <c r="K149" t="s">
        <v>53</v>
      </c>
    </row>
    <row r="150" spans="11:12" x14ac:dyDescent="0.25">
      <c r="K150" s="27">
        <v>9.6</v>
      </c>
      <c r="L150">
        <v>0</v>
      </c>
    </row>
    <row r="151" spans="11:12" x14ac:dyDescent="0.25">
      <c r="K151" s="22">
        <f>K150</f>
        <v>9.6</v>
      </c>
      <c r="L151">
        <v>1</v>
      </c>
    </row>
  </sheetData>
  <mergeCells count="3">
    <mergeCell ref="A32:A36"/>
    <mergeCell ref="A37:A41"/>
    <mergeCell ref="A42:A46"/>
  </mergeCells>
  <pageMargins left="0.7" right="0.7" top="0.75" bottom="0.75" header="0.3" footer="0.3"/>
  <pageSetup paperSize="9" orientation="portrait" horizontalDpi="200" verticalDpi="0" copies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MW AZTI Namaste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Talens</dc:creator>
  <cp:lastModifiedBy>Clara Talens</cp:lastModifiedBy>
  <dcterms:created xsi:type="dcterms:W3CDTF">2021-11-08T08:25:42Z</dcterms:created>
  <dcterms:modified xsi:type="dcterms:W3CDTF">2021-11-08T11:42:31Z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f01cf0-dd39-4ca8-8ed8-80cbd24f5bed_Enabled">
    <vt:lpwstr>true</vt:lpwstr>
  </property>
  <property fmtid="{D5CDD505-2E9C-101B-9397-08002B2CF9AE}" pid="3" name="MSIP_Label_92f01cf0-dd39-4ca8-8ed8-80cbd24f5bed_SetDate">
    <vt:lpwstr>2021-11-08T08:25:43Z</vt:lpwstr>
  </property>
  <property fmtid="{D5CDD505-2E9C-101B-9397-08002B2CF9AE}" pid="4" name="MSIP_Label_92f01cf0-dd39-4ca8-8ed8-80cbd24f5bed_Method">
    <vt:lpwstr>Standard</vt:lpwstr>
  </property>
  <property fmtid="{D5CDD505-2E9C-101B-9397-08002B2CF9AE}" pid="5" name="MSIP_Label_92f01cf0-dd39-4ca8-8ed8-80cbd24f5bed_Name">
    <vt:lpwstr>Interno</vt:lpwstr>
  </property>
  <property fmtid="{D5CDD505-2E9C-101B-9397-08002B2CF9AE}" pid="6" name="MSIP_Label_92f01cf0-dd39-4ca8-8ed8-80cbd24f5bed_SiteId">
    <vt:lpwstr>6219f119-3e79-4e7f-acde-a5750808cd9b</vt:lpwstr>
  </property>
  <property fmtid="{D5CDD505-2E9C-101B-9397-08002B2CF9AE}" pid="7" name="MSIP_Label_92f01cf0-dd39-4ca8-8ed8-80cbd24f5bed_ActionId">
    <vt:lpwstr>27d6f7dc-bc8c-44ee-b809-38b2e6782d17</vt:lpwstr>
  </property>
  <property fmtid="{D5CDD505-2E9C-101B-9397-08002B2CF9AE}" pid="8" name="MSIP_Label_92f01cf0-dd39-4ca8-8ed8-80cbd24f5bed_ContentBits">
    <vt:lpwstr>0</vt:lpwstr>
  </property>
</Properties>
</file>