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0" yWindow="0" windowWidth="28800" windowHeight="12795"/>
  </bookViews>
  <sheets>
    <sheet name="Reference" sheetId="8" r:id="rId1"/>
    <sheet name="Pennation Angle" sheetId="1" r:id="rId2"/>
    <sheet name="Fiber &amp; Sarcomere Lengths" sheetId="2" r:id="rId3"/>
    <sheet name="Mass" sheetId="5" r:id="rId4"/>
    <sheet name="PCSA" sheetId="4" r:id="rId5"/>
    <sheet name="Fmax" sheetId="7" r:id="rId6"/>
    <sheet name="PCSA_Calcs_Worsheet " sheetId="6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7" l="1"/>
  <c r="H20" i="7"/>
  <c r="I20" i="7"/>
  <c r="J20" i="7"/>
  <c r="L43" i="7"/>
  <c r="C43" i="7"/>
  <c r="D43" i="7"/>
  <c r="E43" i="7" l="1"/>
  <c r="F43" i="7"/>
  <c r="C21" i="5"/>
  <c r="C21" i="4"/>
  <c r="C21" i="7" s="1"/>
  <c r="Q46" i="4"/>
  <c r="P46" i="4"/>
  <c r="Q45" i="4"/>
  <c r="P45" i="4"/>
  <c r="Q44" i="4"/>
  <c r="P44" i="4"/>
  <c r="U16" i="2"/>
  <c r="Z11" i="2"/>
  <c r="Y11" i="2"/>
  <c r="F21" i="7" l="1"/>
  <c r="W40" i="2"/>
  <c r="X40" i="2"/>
  <c r="O21" i="5"/>
  <c r="P21" i="5"/>
  <c r="M21" i="5"/>
  <c r="N21" i="5"/>
  <c r="K21" i="5"/>
  <c r="L21" i="5"/>
  <c r="E21" i="5"/>
  <c r="F21" i="5"/>
  <c r="D21" i="5"/>
  <c r="O44" i="5"/>
  <c r="P44" i="5"/>
  <c r="O41" i="5"/>
  <c r="P41" i="5"/>
  <c r="O42" i="5"/>
  <c r="P42" i="5"/>
  <c r="O43" i="5"/>
  <c r="P43" i="5"/>
  <c r="I13" i="5"/>
  <c r="J13" i="5"/>
  <c r="K13" i="5"/>
  <c r="H13" i="5"/>
  <c r="G13" i="5"/>
  <c r="C13" i="5"/>
  <c r="E13" i="5" s="1"/>
  <c r="D13" i="5"/>
  <c r="O9" i="5"/>
  <c r="P7" i="5"/>
  <c r="O6" i="5"/>
  <c r="P6" i="5"/>
  <c r="O7" i="5"/>
  <c r="O8" i="5"/>
  <c r="P8" i="5"/>
  <c r="P9" i="5"/>
  <c r="O10" i="5"/>
  <c r="P10" i="5"/>
  <c r="O11" i="5"/>
  <c r="P11" i="5"/>
  <c r="O12" i="5"/>
  <c r="P12" i="5"/>
  <c r="O14" i="5"/>
  <c r="P14" i="5"/>
  <c r="O15" i="5"/>
  <c r="P15" i="5"/>
  <c r="O16" i="5"/>
  <c r="P16" i="5"/>
  <c r="O17" i="5"/>
  <c r="P17" i="5"/>
  <c r="O18" i="5"/>
  <c r="P18" i="5"/>
  <c r="O19" i="5"/>
  <c r="P19" i="5"/>
  <c r="O20" i="5"/>
  <c r="P20" i="5"/>
  <c r="O22" i="5"/>
  <c r="P22" i="5"/>
  <c r="O23" i="5"/>
  <c r="P23" i="5"/>
  <c r="O24" i="5"/>
  <c r="P24" i="5"/>
  <c r="O25" i="5"/>
  <c r="P25" i="5"/>
  <c r="O26" i="5"/>
  <c r="P26" i="5"/>
  <c r="O27" i="5"/>
  <c r="P27" i="5"/>
  <c r="O28" i="5"/>
  <c r="P28" i="5"/>
  <c r="O29" i="5"/>
  <c r="P29" i="5"/>
  <c r="O30" i="5"/>
  <c r="P30" i="5"/>
  <c r="O31" i="5"/>
  <c r="P31" i="5"/>
  <c r="O32" i="5"/>
  <c r="P32" i="5"/>
  <c r="O33" i="5"/>
  <c r="P33" i="5"/>
  <c r="O34" i="5"/>
  <c r="P34" i="5"/>
  <c r="O35" i="5"/>
  <c r="P35" i="5"/>
  <c r="O36" i="5"/>
  <c r="P36" i="5"/>
  <c r="O37" i="5"/>
  <c r="P37" i="5"/>
  <c r="O38" i="5"/>
  <c r="P38" i="5"/>
  <c r="O39" i="5"/>
  <c r="P39" i="5"/>
  <c r="O40" i="5"/>
  <c r="P40" i="5"/>
  <c r="P5" i="5"/>
  <c r="O5" i="5"/>
  <c r="F13" i="5" l="1"/>
  <c r="F5" i="5" l="1"/>
  <c r="E5" i="5"/>
  <c r="N5" i="5"/>
  <c r="M5" i="5"/>
  <c r="E40" i="6"/>
  <c r="G43" i="4" s="1"/>
  <c r="F40" i="6"/>
  <c r="H43" i="4" s="1"/>
  <c r="H43" i="7" s="1"/>
  <c r="G40" i="6"/>
  <c r="I43" i="4" s="1"/>
  <c r="I43" i="7" s="1"/>
  <c r="H40" i="6"/>
  <c r="J43" i="4" s="1"/>
  <c r="J43" i="7" s="1"/>
  <c r="I40" i="6"/>
  <c r="K43" i="4" s="1"/>
  <c r="K43" i="7" s="1"/>
  <c r="J40" i="6"/>
  <c r="F43" i="4"/>
  <c r="E43" i="4"/>
  <c r="G39" i="4"/>
  <c r="G39" i="7" s="1"/>
  <c r="E7" i="6"/>
  <c r="G8" i="4" s="1"/>
  <c r="G8" i="7" s="1"/>
  <c r="F7" i="6"/>
  <c r="H8" i="4" s="1"/>
  <c r="H8" i="7" s="1"/>
  <c r="G7" i="6"/>
  <c r="I8" i="4" s="1"/>
  <c r="I8" i="7" s="1"/>
  <c r="H7" i="6"/>
  <c r="J8" i="4" s="1"/>
  <c r="J8" i="7" s="1"/>
  <c r="I7" i="6"/>
  <c r="K8" i="4" s="1"/>
  <c r="K8" i="7" s="1"/>
  <c r="J7" i="6"/>
  <c r="L8" i="4" s="1"/>
  <c r="L8" i="7" s="1"/>
  <c r="E8" i="6"/>
  <c r="G9" i="4" s="1"/>
  <c r="G9" i="7" s="1"/>
  <c r="F8" i="6"/>
  <c r="H9" i="4" s="1"/>
  <c r="H9" i="7" s="1"/>
  <c r="G8" i="6"/>
  <c r="I9" i="4" s="1"/>
  <c r="I9" i="7" s="1"/>
  <c r="H8" i="6"/>
  <c r="J9" i="4" s="1"/>
  <c r="J9" i="7" s="1"/>
  <c r="I8" i="6"/>
  <c r="K9" i="4" s="1"/>
  <c r="K9" i="7" s="1"/>
  <c r="J8" i="6"/>
  <c r="L9" i="4" s="1"/>
  <c r="L9" i="7" s="1"/>
  <c r="E9" i="6"/>
  <c r="G10" i="4" s="1"/>
  <c r="G10" i="7" s="1"/>
  <c r="F9" i="6"/>
  <c r="H10" i="4" s="1"/>
  <c r="H10" i="7" s="1"/>
  <c r="G9" i="6"/>
  <c r="I10" i="4" s="1"/>
  <c r="I10" i="7" s="1"/>
  <c r="H9" i="6"/>
  <c r="J10" i="4" s="1"/>
  <c r="J10" i="7" s="1"/>
  <c r="I9" i="6"/>
  <c r="K10" i="4" s="1"/>
  <c r="J9" i="6"/>
  <c r="L10" i="4" s="1"/>
  <c r="L10" i="7" s="1"/>
  <c r="E10" i="6"/>
  <c r="G11" i="4" s="1"/>
  <c r="G11" i="7" s="1"/>
  <c r="N11" i="7" s="1"/>
  <c r="F10" i="6"/>
  <c r="H11" i="4" s="1"/>
  <c r="H11" i="7" s="1"/>
  <c r="G10" i="6"/>
  <c r="I11" i="4" s="1"/>
  <c r="I11" i="7" s="1"/>
  <c r="H10" i="6"/>
  <c r="J11" i="4" s="1"/>
  <c r="J11" i="7" s="1"/>
  <c r="I10" i="6"/>
  <c r="K11" i="4" s="1"/>
  <c r="K11" i="7" s="1"/>
  <c r="J10" i="6"/>
  <c r="L11" i="4" s="1"/>
  <c r="L11" i="7" s="1"/>
  <c r="E11" i="6"/>
  <c r="G13" i="4" s="1"/>
  <c r="G13" i="7" s="1"/>
  <c r="F11" i="6"/>
  <c r="H13" i="4" s="1"/>
  <c r="H13" i="7" s="1"/>
  <c r="G11" i="6"/>
  <c r="I13" i="4" s="1"/>
  <c r="I13" i="7" s="1"/>
  <c r="H11" i="6"/>
  <c r="J13" i="4" s="1"/>
  <c r="J13" i="7" s="1"/>
  <c r="I11" i="6"/>
  <c r="K13" i="4" s="1"/>
  <c r="K13" i="7" s="1"/>
  <c r="J11" i="6"/>
  <c r="L13" i="4" s="1"/>
  <c r="L13" i="7" s="1"/>
  <c r="E12" i="6"/>
  <c r="G14" i="4" s="1"/>
  <c r="G14" i="7" s="1"/>
  <c r="F12" i="6"/>
  <c r="H14" i="4" s="1"/>
  <c r="H14" i="7" s="1"/>
  <c r="G12" i="6"/>
  <c r="I14" i="4" s="1"/>
  <c r="I14" i="7" s="1"/>
  <c r="H12" i="6"/>
  <c r="J14" i="4" s="1"/>
  <c r="J14" i="7" s="1"/>
  <c r="I12" i="6"/>
  <c r="K14" i="4" s="1"/>
  <c r="K14" i="7" s="1"/>
  <c r="J12" i="6"/>
  <c r="L14" i="4" s="1"/>
  <c r="L14" i="7" s="1"/>
  <c r="E13" i="6"/>
  <c r="G15" i="4" s="1"/>
  <c r="G15" i="7" s="1"/>
  <c r="F13" i="6"/>
  <c r="H15" i="4" s="1"/>
  <c r="H15" i="7" s="1"/>
  <c r="G13" i="6"/>
  <c r="I15" i="4" s="1"/>
  <c r="I15" i="7" s="1"/>
  <c r="H13" i="6"/>
  <c r="J15" i="4" s="1"/>
  <c r="J15" i="7" s="1"/>
  <c r="I13" i="6"/>
  <c r="K15" i="4" s="1"/>
  <c r="K15" i="7" s="1"/>
  <c r="J13" i="6"/>
  <c r="L15" i="4" s="1"/>
  <c r="L15" i="7" s="1"/>
  <c r="E14" i="6"/>
  <c r="G16" i="4" s="1"/>
  <c r="G16" i="7" s="1"/>
  <c r="F14" i="6"/>
  <c r="H16" i="4" s="1"/>
  <c r="H16" i="7" s="1"/>
  <c r="G14" i="6"/>
  <c r="I16" i="4" s="1"/>
  <c r="I16" i="7" s="1"/>
  <c r="H14" i="6"/>
  <c r="J16" i="4" s="1"/>
  <c r="J16" i="7" s="1"/>
  <c r="I14" i="6"/>
  <c r="K16" i="4" s="1"/>
  <c r="K16" i="7" s="1"/>
  <c r="J14" i="6"/>
  <c r="L16" i="4" s="1"/>
  <c r="L16" i="7" s="1"/>
  <c r="E15" i="6"/>
  <c r="G17" i="4" s="1"/>
  <c r="G17" i="7" s="1"/>
  <c r="F15" i="6"/>
  <c r="H17" i="4" s="1"/>
  <c r="H17" i="7" s="1"/>
  <c r="G15" i="6"/>
  <c r="I17" i="4" s="1"/>
  <c r="I17" i="7" s="1"/>
  <c r="H15" i="6"/>
  <c r="J17" i="4" s="1"/>
  <c r="J17" i="7" s="1"/>
  <c r="I15" i="6"/>
  <c r="K17" i="4" s="1"/>
  <c r="K17" i="7" s="1"/>
  <c r="J15" i="6"/>
  <c r="L17" i="4" s="1"/>
  <c r="L17" i="7" s="1"/>
  <c r="E16" i="6"/>
  <c r="G18" i="4" s="1"/>
  <c r="G18" i="7" s="1"/>
  <c r="F16" i="6"/>
  <c r="H18" i="4" s="1"/>
  <c r="H18" i="7" s="1"/>
  <c r="G16" i="6"/>
  <c r="I18" i="4" s="1"/>
  <c r="I18" i="7" s="1"/>
  <c r="H16" i="6"/>
  <c r="J18" i="4" s="1"/>
  <c r="J18" i="7" s="1"/>
  <c r="I16" i="6"/>
  <c r="K18" i="4" s="1"/>
  <c r="J16" i="6"/>
  <c r="L18" i="4" s="1"/>
  <c r="E17" i="6"/>
  <c r="G19" i="4" s="1"/>
  <c r="G19" i="7" s="1"/>
  <c r="F17" i="6"/>
  <c r="H19" i="4" s="1"/>
  <c r="H19" i="7" s="1"/>
  <c r="G17" i="6"/>
  <c r="I19" i="4" s="1"/>
  <c r="I19" i="7" s="1"/>
  <c r="H17" i="6"/>
  <c r="J19" i="4" s="1"/>
  <c r="J19" i="7" s="1"/>
  <c r="I17" i="6"/>
  <c r="K19" i="4" s="1"/>
  <c r="K19" i="7" s="1"/>
  <c r="J17" i="6"/>
  <c r="L19" i="4" s="1"/>
  <c r="L19" i="7" s="1"/>
  <c r="E18" i="6"/>
  <c r="G21" i="4" s="1"/>
  <c r="G21" i="7" s="1"/>
  <c r="F18" i="6"/>
  <c r="H21" i="4" s="1"/>
  <c r="H21" i="7" s="1"/>
  <c r="G18" i="6"/>
  <c r="I21" i="4" s="1"/>
  <c r="I21" i="7" s="1"/>
  <c r="H18" i="6"/>
  <c r="J21" i="4" s="1"/>
  <c r="J21" i="7" s="1"/>
  <c r="I18" i="6"/>
  <c r="K21" i="4" s="1"/>
  <c r="K21" i="7" s="1"/>
  <c r="J18" i="6"/>
  <c r="L21" i="4" s="1"/>
  <c r="L21" i="7" s="1"/>
  <c r="E19" i="6"/>
  <c r="G22" i="4" s="1"/>
  <c r="G22" i="7" s="1"/>
  <c r="F19" i="6"/>
  <c r="H22" i="4" s="1"/>
  <c r="H22" i="7" s="1"/>
  <c r="G19" i="6"/>
  <c r="I22" i="4" s="1"/>
  <c r="I22" i="7" s="1"/>
  <c r="H19" i="6"/>
  <c r="J22" i="4" s="1"/>
  <c r="J22" i="7" s="1"/>
  <c r="I19" i="6"/>
  <c r="K22" i="4" s="1"/>
  <c r="K22" i="7" s="1"/>
  <c r="J19" i="6"/>
  <c r="L22" i="4" s="1"/>
  <c r="L22" i="7" s="1"/>
  <c r="E20" i="6"/>
  <c r="G23" i="4" s="1"/>
  <c r="G23" i="7" s="1"/>
  <c r="F20" i="6"/>
  <c r="H23" i="4" s="1"/>
  <c r="H23" i="7" s="1"/>
  <c r="G20" i="6"/>
  <c r="I23" i="4" s="1"/>
  <c r="I23" i="7" s="1"/>
  <c r="H20" i="6"/>
  <c r="J23" i="4" s="1"/>
  <c r="J23" i="7" s="1"/>
  <c r="I20" i="6"/>
  <c r="K23" i="4" s="1"/>
  <c r="K23" i="7" s="1"/>
  <c r="J20" i="6"/>
  <c r="L23" i="4" s="1"/>
  <c r="L23" i="7" s="1"/>
  <c r="E21" i="6"/>
  <c r="G24" i="4" s="1"/>
  <c r="G24" i="7" s="1"/>
  <c r="F21" i="6"/>
  <c r="H24" i="4" s="1"/>
  <c r="H24" i="7" s="1"/>
  <c r="G21" i="6"/>
  <c r="I24" i="4" s="1"/>
  <c r="I24" i="7" s="1"/>
  <c r="H21" i="6"/>
  <c r="J24" i="4" s="1"/>
  <c r="J24" i="7" s="1"/>
  <c r="I21" i="6"/>
  <c r="K24" i="4" s="1"/>
  <c r="K24" i="7" s="1"/>
  <c r="J21" i="6"/>
  <c r="L24" i="4" s="1"/>
  <c r="L24" i="7" s="1"/>
  <c r="E22" i="6"/>
  <c r="G25" i="4" s="1"/>
  <c r="G25" i="7" s="1"/>
  <c r="N25" i="7" s="1"/>
  <c r="F22" i="6"/>
  <c r="H25" i="4" s="1"/>
  <c r="H25" i="7" s="1"/>
  <c r="G22" i="6"/>
  <c r="I25" i="4" s="1"/>
  <c r="I25" i="7" s="1"/>
  <c r="H22" i="6"/>
  <c r="J25" i="4" s="1"/>
  <c r="J25" i="7" s="1"/>
  <c r="I22" i="6"/>
  <c r="K25" i="4" s="1"/>
  <c r="K25" i="7" s="1"/>
  <c r="J22" i="6"/>
  <c r="L25" i="4" s="1"/>
  <c r="L25" i="7" s="1"/>
  <c r="E23" i="6"/>
  <c r="G26" i="4" s="1"/>
  <c r="G26" i="7" s="1"/>
  <c r="F23" i="6"/>
  <c r="H26" i="4" s="1"/>
  <c r="H26" i="7" s="1"/>
  <c r="G23" i="6"/>
  <c r="I26" i="4" s="1"/>
  <c r="I26" i="7" s="1"/>
  <c r="H23" i="6"/>
  <c r="J26" i="4" s="1"/>
  <c r="J26" i="7" s="1"/>
  <c r="I23" i="6"/>
  <c r="K26" i="4" s="1"/>
  <c r="K26" i="7" s="1"/>
  <c r="J23" i="6"/>
  <c r="L26" i="4" s="1"/>
  <c r="L26" i="7" s="1"/>
  <c r="E24" i="6"/>
  <c r="G27" i="4" s="1"/>
  <c r="G27" i="7" s="1"/>
  <c r="F24" i="6"/>
  <c r="H27" i="4" s="1"/>
  <c r="H27" i="7" s="1"/>
  <c r="G24" i="6"/>
  <c r="I27" i="4" s="1"/>
  <c r="I27" i="7" s="1"/>
  <c r="H24" i="6"/>
  <c r="J27" i="4" s="1"/>
  <c r="J27" i="7" s="1"/>
  <c r="I24" i="6"/>
  <c r="K27" i="4" s="1"/>
  <c r="K27" i="7" s="1"/>
  <c r="J24" i="6"/>
  <c r="L27" i="4" s="1"/>
  <c r="L27" i="7" s="1"/>
  <c r="E25" i="6"/>
  <c r="G28" i="4" s="1"/>
  <c r="G28" i="7" s="1"/>
  <c r="F25" i="6"/>
  <c r="H28" i="4" s="1"/>
  <c r="H28" i="7" s="1"/>
  <c r="G25" i="6"/>
  <c r="I28" i="4" s="1"/>
  <c r="I28" i="7" s="1"/>
  <c r="H25" i="6"/>
  <c r="J28" i="4" s="1"/>
  <c r="J28" i="7" s="1"/>
  <c r="I25" i="6"/>
  <c r="K28" i="4" s="1"/>
  <c r="K28" i="7" s="1"/>
  <c r="J25" i="6"/>
  <c r="L28" i="4" s="1"/>
  <c r="L28" i="7" s="1"/>
  <c r="E26" i="6"/>
  <c r="G29" i="4" s="1"/>
  <c r="G29" i="7" s="1"/>
  <c r="F26" i="6"/>
  <c r="H29" i="4" s="1"/>
  <c r="H29" i="7" s="1"/>
  <c r="G26" i="6"/>
  <c r="I29" i="4" s="1"/>
  <c r="I29" i="7" s="1"/>
  <c r="H26" i="6"/>
  <c r="J29" i="4" s="1"/>
  <c r="J29" i="7" s="1"/>
  <c r="I26" i="6"/>
  <c r="K29" i="4" s="1"/>
  <c r="K29" i="7" s="1"/>
  <c r="J26" i="6"/>
  <c r="L29" i="4" s="1"/>
  <c r="L29" i="7" s="1"/>
  <c r="E27" i="6"/>
  <c r="G30" i="4" s="1"/>
  <c r="G30" i="7" s="1"/>
  <c r="F27" i="6"/>
  <c r="H30" i="4" s="1"/>
  <c r="H30" i="7" s="1"/>
  <c r="G27" i="6"/>
  <c r="I30" i="4" s="1"/>
  <c r="I30" i="7" s="1"/>
  <c r="H27" i="6"/>
  <c r="J30" i="4" s="1"/>
  <c r="J30" i="7" s="1"/>
  <c r="I27" i="6"/>
  <c r="K30" i="4" s="1"/>
  <c r="K30" i="7" s="1"/>
  <c r="J27" i="6"/>
  <c r="L30" i="4" s="1"/>
  <c r="L30" i="7" s="1"/>
  <c r="E28" i="6"/>
  <c r="G31" i="4" s="1"/>
  <c r="G31" i="7" s="1"/>
  <c r="F28" i="6"/>
  <c r="H31" i="4" s="1"/>
  <c r="H31" i="7" s="1"/>
  <c r="G28" i="6"/>
  <c r="I31" i="4" s="1"/>
  <c r="I31" i="7" s="1"/>
  <c r="H28" i="6"/>
  <c r="J31" i="4" s="1"/>
  <c r="J31" i="7" s="1"/>
  <c r="I28" i="6"/>
  <c r="K31" i="4" s="1"/>
  <c r="K31" i="7" s="1"/>
  <c r="J28" i="6"/>
  <c r="L31" i="4" s="1"/>
  <c r="L31" i="7" s="1"/>
  <c r="E29" i="6"/>
  <c r="G32" i="4" s="1"/>
  <c r="G32" i="7" s="1"/>
  <c r="F29" i="6"/>
  <c r="H32" i="4" s="1"/>
  <c r="H32" i="7" s="1"/>
  <c r="G29" i="6"/>
  <c r="I32" i="4" s="1"/>
  <c r="I32" i="7" s="1"/>
  <c r="H29" i="6"/>
  <c r="J32" i="4" s="1"/>
  <c r="J32" i="7" s="1"/>
  <c r="I29" i="6"/>
  <c r="K32" i="4" s="1"/>
  <c r="K32" i="7" s="1"/>
  <c r="J29" i="6"/>
  <c r="L32" i="4" s="1"/>
  <c r="L32" i="7" s="1"/>
  <c r="E30" i="6"/>
  <c r="G33" i="4" s="1"/>
  <c r="G33" i="7" s="1"/>
  <c r="M33" i="7" s="1"/>
  <c r="F30" i="6"/>
  <c r="H33" i="4" s="1"/>
  <c r="H33" i="7" s="1"/>
  <c r="G30" i="6"/>
  <c r="I33" i="4" s="1"/>
  <c r="I33" i="7" s="1"/>
  <c r="H30" i="6"/>
  <c r="J33" i="4" s="1"/>
  <c r="J33" i="7" s="1"/>
  <c r="I30" i="6"/>
  <c r="K33" i="4" s="1"/>
  <c r="K33" i="7" s="1"/>
  <c r="J30" i="6"/>
  <c r="L33" i="4" s="1"/>
  <c r="L33" i="7" s="1"/>
  <c r="E31" i="6"/>
  <c r="G34" i="4" s="1"/>
  <c r="G34" i="7" s="1"/>
  <c r="F31" i="6"/>
  <c r="H34" i="4" s="1"/>
  <c r="H34" i="7" s="1"/>
  <c r="G31" i="6"/>
  <c r="I34" i="4" s="1"/>
  <c r="I34" i="7" s="1"/>
  <c r="H31" i="6"/>
  <c r="J34" i="4" s="1"/>
  <c r="J34" i="7" s="1"/>
  <c r="I31" i="6"/>
  <c r="K34" i="4" s="1"/>
  <c r="K34" i="7" s="1"/>
  <c r="J31" i="6"/>
  <c r="L34" i="4" s="1"/>
  <c r="L34" i="7" s="1"/>
  <c r="E32" i="6"/>
  <c r="G35" i="4" s="1"/>
  <c r="G35" i="7" s="1"/>
  <c r="F32" i="6"/>
  <c r="H35" i="4" s="1"/>
  <c r="H35" i="7" s="1"/>
  <c r="G32" i="6"/>
  <c r="I35" i="4" s="1"/>
  <c r="I35" i="7" s="1"/>
  <c r="H32" i="6"/>
  <c r="J35" i="4" s="1"/>
  <c r="J35" i="7" s="1"/>
  <c r="I32" i="6"/>
  <c r="K35" i="4" s="1"/>
  <c r="K35" i="7" s="1"/>
  <c r="J32" i="6"/>
  <c r="L35" i="4" s="1"/>
  <c r="L35" i="7" s="1"/>
  <c r="E33" i="6"/>
  <c r="G36" i="4" s="1"/>
  <c r="G36" i="7" s="1"/>
  <c r="F33" i="6"/>
  <c r="H36" i="4" s="1"/>
  <c r="H36" i="7" s="1"/>
  <c r="G33" i="6"/>
  <c r="I36" i="4" s="1"/>
  <c r="I36" i="7" s="1"/>
  <c r="H33" i="6"/>
  <c r="J36" i="4" s="1"/>
  <c r="J36" i="7" s="1"/>
  <c r="I33" i="6"/>
  <c r="K36" i="4" s="1"/>
  <c r="K36" i="7" s="1"/>
  <c r="J33" i="6"/>
  <c r="L36" i="4" s="1"/>
  <c r="L36" i="7" s="1"/>
  <c r="E34" i="6"/>
  <c r="G37" i="4" s="1"/>
  <c r="G37" i="7" s="1"/>
  <c r="F34" i="6"/>
  <c r="H37" i="4" s="1"/>
  <c r="H37" i="7" s="1"/>
  <c r="G34" i="6"/>
  <c r="I37" i="4" s="1"/>
  <c r="I37" i="7" s="1"/>
  <c r="H34" i="6"/>
  <c r="J37" i="4" s="1"/>
  <c r="J37" i="7" s="1"/>
  <c r="I34" i="6"/>
  <c r="K37" i="4" s="1"/>
  <c r="K37" i="7" s="1"/>
  <c r="J34" i="6"/>
  <c r="L37" i="4" s="1"/>
  <c r="L37" i="7" s="1"/>
  <c r="E35" i="6"/>
  <c r="G38" i="4" s="1"/>
  <c r="G38" i="7" s="1"/>
  <c r="F35" i="6"/>
  <c r="H38" i="4" s="1"/>
  <c r="H38" i="7" s="1"/>
  <c r="G35" i="6"/>
  <c r="I38" i="4" s="1"/>
  <c r="I38" i="7" s="1"/>
  <c r="H35" i="6"/>
  <c r="J38" i="4" s="1"/>
  <c r="J38" i="7" s="1"/>
  <c r="I35" i="6"/>
  <c r="K38" i="4" s="1"/>
  <c r="K38" i="7" s="1"/>
  <c r="J35" i="6"/>
  <c r="L38" i="4" s="1"/>
  <c r="L38" i="7" s="1"/>
  <c r="E36" i="6"/>
  <c r="F36" i="6"/>
  <c r="H39" i="4" s="1"/>
  <c r="H39" i="7" s="1"/>
  <c r="G36" i="6"/>
  <c r="I39" i="4" s="1"/>
  <c r="I39" i="7" s="1"/>
  <c r="H36" i="6"/>
  <c r="J39" i="4" s="1"/>
  <c r="J39" i="7" s="1"/>
  <c r="I36" i="6"/>
  <c r="K39" i="4" s="1"/>
  <c r="K39" i="7" s="1"/>
  <c r="J36" i="6"/>
  <c r="L39" i="4" s="1"/>
  <c r="L39" i="7" s="1"/>
  <c r="E37" i="6"/>
  <c r="G40" i="4" s="1"/>
  <c r="G40" i="7" s="1"/>
  <c r="F37" i="6"/>
  <c r="H40" i="4" s="1"/>
  <c r="H40" i="7" s="1"/>
  <c r="G37" i="6"/>
  <c r="I40" i="4" s="1"/>
  <c r="I40" i="7" s="1"/>
  <c r="H37" i="6"/>
  <c r="J40" i="4" s="1"/>
  <c r="J40" i="7" s="1"/>
  <c r="I37" i="6"/>
  <c r="K40" i="4" s="1"/>
  <c r="K40" i="7" s="1"/>
  <c r="N40" i="7" s="1"/>
  <c r="J37" i="6"/>
  <c r="L40" i="4" s="1"/>
  <c r="L40" i="7" s="1"/>
  <c r="E38" i="6"/>
  <c r="G41" i="4" s="1"/>
  <c r="G41" i="7" s="1"/>
  <c r="F38" i="6"/>
  <c r="H41" i="4" s="1"/>
  <c r="H41" i="7" s="1"/>
  <c r="G38" i="6"/>
  <c r="I41" i="4" s="1"/>
  <c r="I41" i="7" s="1"/>
  <c r="H38" i="6"/>
  <c r="J41" i="4" s="1"/>
  <c r="J41" i="7" s="1"/>
  <c r="I38" i="6"/>
  <c r="K41" i="4" s="1"/>
  <c r="K41" i="7" s="1"/>
  <c r="J38" i="6"/>
  <c r="L41" i="4" s="1"/>
  <c r="L41" i="7" s="1"/>
  <c r="E39" i="6"/>
  <c r="G42" i="4" s="1"/>
  <c r="G42" i="7" s="1"/>
  <c r="F39" i="6"/>
  <c r="H42" i="4" s="1"/>
  <c r="H42" i="7" s="1"/>
  <c r="G39" i="6"/>
  <c r="I42" i="4" s="1"/>
  <c r="I42" i="7" s="1"/>
  <c r="H39" i="6"/>
  <c r="J42" i="4" s="1"/>
  <c r="J42" i="7" s="1"/>
  <c r="I39" i="6"/>
  <c r="K42" i="4" s="1"/>
  <c r="K42" i="7" s="1"/>
  <c r="J39" i="6"/>
  <c r="L42" i="4" s="1"/>
  <c r="L42" i="7" s="1"/>
  <c r="E5" i="6"/>
  <c r="G6" i="4" s="1"/>
  <c r="G6" i="7" s="1"/>
  <c r="F5" i="6"/>
  <c r="H6" i="4" s="1"/>
  <c r="H6" i="7" s="1"/>
  <c r="G5" i="6"/>
  <c r="I6" i="4" s="1"/>
  <c r="I6" i="7" s="1"/>
  <c r="H5" i="6"/>
  <c r="J6" i="4" s="1"/>
  <c r="J6" i="7" s="1"/>
  <c r="I5" i="6"/>
  <c r="K6" i="4" s="1"/>
  <c r="K6" i="7" s="1"/>
  <c r="J5" i="6"/>
  <c r="L6" i="4" s="1"/>
  <c r="L6" i="7" s="1"/>
  <c r="E6" i="6"/>
  <c r="G7" i="4" s="1"/>
  <c r="G7" i="7" s="1"/>
  <c r="F6" i="6"/>
  <c r="H7" i="4" s="1"/>
  <c r="H7" i="7" s="1"/>
  <c r="G6" i="6"/>
  <c r="I7" i="4" s="1"/>
  <c r="I7" i="7" s="1"/>
  <c r="H6" i="6"/>
  <c r="J7" i="4" s="1"/>
  <c r="J7" i="7" s="1"/>
  <c r="I6" i="6"/>
  <c r="K7" i="4" s="1"/>
  <c r="K7" i="7" s="1"/>
  <c r="J6" i="6"/>
  <c r="L7" i="4" s="1"/>
  <c r="L7" i="7" s="1"/>
  <c r="F4" i="6"/>
  <c r="H5" i="4" s="1"/>
  <c r="G4" i="6"/>
  <c r="I5" i="4" s="1"/>
  <c r="H4" i="6"/>
  <c r="J5" i="4" s="1"/>
  <c r="I4" i="6"/>
  <c r="K5" i="4" s="1"/>
  <c r="J4" i="6"/>
  <c r="L5" i="4" s="1"/>
  <c r="E4" i="6"/>
  <c r="G5" i="4" s="1"/>
  <c r="N44" i="5"/>
  <c r="M44" i="5"/>
  <c r="N42" i="5"/>
  <c r="M42" i="5"/>
  <c r="N41" i="5"/>
  <c r="M41" i="5"/>
  <c r="N40" i="5"/>
  <c r="M40" i="5"/>
  <c r="N39" i="5"/>
  <c r="M39" i="5"/>
  <c r="N38" i="5"/>
  <c r="M38" i="5"/>
  <c r="N37" i="5"/>
  <c r="M37" i="5"/>
  <c r="N36" i="5"/>
  <c r="M36" i="5"/>
  <c r="N35" i="5"/>
  <c r="M35" i="5"/>
  <c r="N34" i="5"/>
  <c r="M34" i="5"/>
  <c r="N33" i="5"/>
  <c r="M33" i="5"/>
  <c r="N32" i="5"/>
  <c r="M32" i="5"/>
  <c r="N31" i="5"/>
  <c r="M31" i="5"/>
  <c r="N30" i="5"/>
  <c r="M30" i="5"/>
  <c r="N29" i="5"/>
  <c r="M29" i="5"/>
  <c r="N28" i="5"/>
  <c r="M28" i="5"/>
  <c r="N27" i="5"/>
  <c r="M27" i="5"/>
  <c r="N26" i="5"/>
  <c r="M26" i="5"/>
  <c r="N25" i="5"/>
  <c r="M25" i="5"/>
  <c r="N24" i="5"/>
  <c r="M24" i="5"/>
  <c r="N23" i="5"/>
  <c r="M23" i="5"/>
  <c r="N22" i="5"/>
  <c r="M22" i="5"/>
  <c r="N20" i="5"/>
  <c r="M20" i="5"/>
  <c r="N19" i="5"/>
  <c r="M19" i="5"/>
  <c r="N18" i="5"/>
  <c r="M18" i="5"/>
  <c r="N17" i="5"/>
  <c r="M17" i="5"/>
  <c r="N16" i="5"/>
  <c r="M16" i="5"/>
  <c r="N15" i="5"/>
  <c r="M15" i="5"/>
  <c r="N14" i="5"/>
  <c r="M14" i="5"/>
  <c r="N12" i="5"/>
  <c r="M12" i="5"/>
  <c r="N11" i="5"/>
  <c r="M11" i="5"/>
  <c r="L13" i="5" s="1"/>
  <c r="N10" i="5"/>
  <c r="M10" i="5"/>
  <c r="N9" i="5"/>
  <c r="M9" i="5"/>
  <c r="N8" i="5"/>
  <c r="M8" i="5"/>
  <c r="N7" i="5"/>
  <c r="M7" i="5"/>
  <c r="N6" i="5"/>
  <c r="M6" i="5"/>
  <c r="U6" i="2"/>
  <c r="V6" i="2"/>
  <c r="U7" i="2"/>
  <c r="V7" i="2"/>
  <c r="U8" i="2"/>
  <c r="V8" i="2"/>
  <c r="U9" i="2"/>
  <c r="V9" i="2"/>
  <c r="U10" i="2"/>
  <c r="V10" i="2"/>
  <c r="U11" i="2"/>
  <c r="V11" i="2"/>
  <c r="U12" i="2"/>
  <c r="V12" i="2"/>
  <c r="U13" i="2"/>
  <c r="V13" i="2"/>
  <c r="U14" i="2"/>
  <c r="V14" i="2"/>
  <c r="U15" i="2"/>
  <c r="V15" i="2"/>
  <c r="V16" i="2"/>
  <c r="U17" i="2"/>
  <c r="V17" i="2"/>
  <c r="U18" i="2"/>
  <c r="V18" i="2"/>
  <c r="U19" i="2"/>
  <c r="V19" i="2"/>
  <c r="U20" i="2"/>
  <c r="V20" i="2"/>
  <c r="U21" i="2"/>
  <c r="V21" i="2"/>
  <c r="U22" i="2"/>
  <c r="V22" i="2"/>
  <c r="U23" i="2"/>
  <c r="V23" i="2"/>
  <c r="U24" i="2"/>
  <c r="V24" i="2"/>
  <c r="U25" i="2"/>
  <c r="V25" i="2"/>
  <c r="U26" i="2"/>
  <c r="V26" i="2"/>
  <c r="U27" i="2"/>
  <c r="V27" i="2"/>
  <c r="U28" i="2"/>
  <c r="V28" i="2"/>
  <c r="U29" i="2"/>
  <c r="V29" i="2"/>
  <c r="U30" i="2"/>
  <c r="V30" i="2"/>
  <c r="U31" i="2"/>
  <c r="V31" i="2"/>
  <c r="U32" i="2"/>
  <c r="V32" i="2"/>
  <c r="U33" i="2"/>
  <c r="V33" i="2"/>
  <c r="U34" i="2"/>
  <c r="V34" i="2"/>
  <c r="U35" i="2"/>
  <c r="V35" i="2"/>
  <c r="U36" i="2"/>
  <c r="V36" i="2"/>
  <c r="U37" i="2"/>
  <c r="V37" i="2"/>
  <c r="U38" i="2"/>
  <c r="V38" i="2"/>
  <c r="U39" i="2"/>
  <c r="V39" i="2"/>
  <c r="U41" i="2"/>
  <c r="V41" i="2"/>
  <c r="U5" i="2"/>
  <c r="V5" i="2"/>
  <c r="E7" i="5"/>
  <c r="F7" i="5"/>
  <c r="E8" i="5"/>
  <c r="F8" i="5"/>
  <c r="E9" i="5"/>
  <c r="F9" i="5"/>
  <c r="E10" i="5"/>
  <c r="F10" i="5"/>
  <c r="E11" i="5"/>
  <c r="F11" i="5"/>
  <c r="E12" i="5"/>
  <c r="F12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38" i="5"/>
  <c r="F38" i="5"/>
  <c r="E39" i="5"/>
  <c r="F39" i="5"/>
  <c r="E40" i="5"/>
  <c r="F40" i="5"/>
  <c r="E41" i="5"/>
  <c r="F41" i="5"/>
  <c r="E42" i="5"/>
  <c r="F42" i="5"/>
  <c r="E44" i="5"/>
  <c r="F44" i="5"/>
  <c r="F6" i="5"/>
  <c r="E6" i="5"/>
  <c r="I6" i="2"/>
  <c r="J6" i="2"/>
  <c r="I7" i="2"/>
  <c r="J7" i="2"/>
  <c r="I8" i="2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4" i="2"/>
  <c r="J24" i="2"/>
  <c r="I25" i="2"/>
  <c r="J25" i="2"/>
  <c r="I26" i="2"/>
  <c r="J26" i="2"/>
  <c r="I27" i="2"/>
  <c r="J27" i="2"/>
  <c r="I28" i="2"/>
  <c r="J28" i="2"/>
  <c r="I29" i="2"/>
  <c r="J29" i="2"/>
  <c r="I30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38" i="2"/>
  <c r="J38" i="2"/>
  <c r="I39" i="2"/>
  <c r="J39" i="2"/>
  <c r="I41" i="2"/>
  <c r="J41" i="2"/>
  <c r="J5" i="2"/>
  <c r="I5" i="2"/>
  <c r="E6" i="2"/>
  <c r="F6" i="2"/>
  <c r="E7" i="2"/>
  <c r="F7" i="2"/>
  <c r="E8" i="2"/>
  <c r="F8" i="2"/>
  <c r="E9" i="2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1" i="2"/>
  <c r="F41" i="2"/>
  <c r="F5" i="2"/>
  <c r="E5" i="2"/>
  <c r="K6" i="2"/>
  <c r="L6" i="2"/>
  <c r="D5" i="6" s="1"/>
  <c r="D6" i="4" s="1"/>
  <c r="D6" i="7" s="1"/>
  <c r="K7" i="2"/>
  <c r="L7" i="2"/>
  <c r="D6" i="6" s="1"/>
  <c r="D7" i="4" s="1"/>
  <c r="D7" i="7" s="1"/>
  <c r="K8" i="2"/>
  <c r="L8" i="2"/>
  <c r="D7" i="6" s="1"/>
  <c r="D8" i="4" s="1"/>
  <c r="D8" i="7" s="1"/>
  <c r="K9" i="2"/>
  <c r="L9" i="2"/>
  <c r="D8" i="6" s="1"/>
  <c r="D9" i="4" s="1"/>
  <c r="D9" i="7" s="1"/>
  <c r="K10" i="2"/>
  <c r="L10" i="2"/>
  <c r="D9" i="6" s="1"/>
  <c r="D10" i="4" s="1"/>
  <c r="D10" i="7" s="1"/>
  <c r="K11" i="2"/>
  <c r="L11" i="2"/>
  <c r="D10" i="6" s="1"/>
  <c r="D11" i="4" s="1"/>
  <c r="D11" i="7" s="1"/>
  <c r="K12" i="2"/>
  <c r="L12" i="2"/>
  <c r="K13" i="2"/>
  <c r="L13" i="2"/>
  <c r="D12" i="6" s="1"/>
  <c r="D14" i="4" s="1"/>
  <c r="D14" i="7" s="1"/>
  <c r="K14" i="2"/>
  <c r="L14" i="2"/>
  <c r="D13" i="6" s="1"/>
  <c r="D15" i="4" s="1"/>
  <c r="D15" i="7" s="1"/>
  <c r="K15" i="2"/>
  <c r="L15" i="2"/>
  <c r="D14" i="6" s="1"/>
  <c r="D16" i="4" s="1"/>
  <c r="D16" i="7" s="1"/>
  <c r="K16" i="2"/>
  <c r="L16" i="2"/>
  <c r="D15" i="6" s="1"/>
  <c r="D17" i="4" s="1"/>
  <c r="D17" i="7" s="1"/>
  <c r="K17" i="2"/>
  <c r="L17" i="2"/>
  <c r="D16" i="6" s="1"/>
  <c r="D18" i="4" s="1"/>
  <c r="K18" i="2"/>
  <c r="L18" i="2"/>
  <c r="D17" i="6" s="1"/>
  <c r="D19" i="4" s="1"/>
  <c r="D19" i="7" s="1"/>
  <c r="K19" i="2"/>
  <c r="L19" i="2"/>
  <c r="D18" i="6" s="1"/>
  <c r="D21" i="4" s="1"/>
  <c r="D21" i="7" s="1"/>
  <c r="K20" i="2"/>
  <c r="L20" i="2"/>
  <c r="D19" i="6" s="1"/>
  <c r="D22" i="4" s="1"/>
  <c r="D22" i="7" s="1"/>
  <c r="K21" i="2"/>
  <c r="L21" i="2"/>
  <c r="D20" i="6" s="1"/>
  <c r="D23" i="4" s="1"/>
  <c r="D23" i="7" s="1"/>
  <c r="K22" i="2"/>
  <c r="L22" i="2"/>
  <c r="D21" i="6" s="1"/>
  <c r="D24" i="4" s="1"/>
  <c r="D24" i="7" s="1"/>
  <c r="K23" i="2"/>
  <c r="L23" i="2"/>
  <c r="K24" i="2"/>
  <c r="L24" i="2"/>
  <c r="D23" i="6" s="1"/>
  <c r="D26" i="4" s="1"/>
  <c r="D26" i="7" s="1"/>
  <c r="K25" i="2"/>
  <c r="L25" i="2"/>
  <c r="D24" i="6" s="1"/>
  <c r="D27" i="4" s="1"/>
  <c r="D27" i="7" s="1"/>
  <c r="K26" i="2"/>
  <c r="L26" i="2"/>
  <c r="D25" i="6" s="1"/>
  <c r="D28" i="4" s="1"/>
  <c r="D28" i="7" s="1"/>
  <c r="K27" i="2"/>
  <c r="L27" i="2"/>
  <c r="D26" i="6" s="1"/>
  <c r="D29" i="4" s="1"/>
  <c r="D29" i="7" s="1"/>
  <c r="K28" i="2"/>
  <c r="L28" i="2"/>
  <c r="D27" i="6" s="1"/>
  <c r="D30" i="4" s="1"/>
  <c r="D30" i="7" s="1"/>
  <c r="K29" i="2"/>
  <c r="L29" i="2"/>
  <c r="D28" i="6" s="1"/>
  <c r="D31" i="4" s="1"/>
  <c r="D31" i="7" s="1"/>
  <c r="K30" i="2"/>
  <c r="L30" i="2"/>
  <c r="D29" i="6" s="1"/>
  <c r="D32" i="4" s="1"/>
  <c r="D32" i="7" s="1"/>
  <c r="K31" i="2"/>
  <c r="L31" i="2"/>
  <c r="D30" i="6" s="1"/>
  <c r="D33" i="4" s="1"/>
  <c r="D33" i="7" s="1"/>
  <c r="K32" i="2"/>
  <c r="L32" i="2"/>
  <c r="D31" i="6" s="1"/>
  <c r="D34" i="4" s="1"/>
  <c r="D34" i="7" s="1"/>
  <c r="K33" i="2"/>
  <c r="L33" i="2"/>
  <c r="K34" i="2"/>
  <c r="L34" i="2"/>
  <c r="D33" i="6" s="1"/>
  <c r="D36" i="4" s="1"/>
  <c r="D36" i="7" s="1"/>
  <c r="K35" i="2"/>
  <c r="L35" i="2"/>
  <c r="K36" i="2"/>
  <c r="L36" i="2"/>
  <c r="D35" i="6" s="1"/>
  <c r="D38" i="4" s="1"/>
  <c r="D38" i="7" s="1"/>
  <c r="K37" i="2"/>
  <c r="L37" i="2"/>
  <c r="D36" i="6" s="1"/>
  <c r="D39" i="4" s="1"/>
  <c r="D39" i="7" s="1"/>
  <c r="K38" i="2"/>
  <c r="L38" i="2"/>
  <c r="D37" i="6" s="1"/>
  <c r="D40" i="4" s="1"/>
  <c r="D40" i="7" s="1"/>
  <c r="K39" i="2"/>
  <c r="L39" i="2"/>
  <c r="D38" i="6" s="1"/>
  <c r="D41" i="4" s="1"/>
  <c r="D41" i="7" s="1"/>
  <c r="K41" i="2"/>
  <c r="L41" i="2"/>
  <c r="D39" i="6" s="1"/>
  <c r="D42" i="4" s="1"/>
  <c r="D42" i="7" s="1"/>
  <c r="L5" i="2"/>
  <c r="D4" i="6" s="1"/>
  <c r="D5" i="4" s="1"/>
  <c r="D5" i="7" s="1"/>
  <c r="K5" i="2"/>
  <c r="N8" i="7" l="1"/>
  <c r="M30" i="7"/>
  <c r="N23" i="7"/>
  <c r="M13" i="7"/>
  <c r="M8" i="7"/>
  <c r="M25" i="7"/>
  <c r="M28" i="7"/>
  <c r="M23" i="7"/>
  <c r="N30" i="7"/>
  <c r="N28" i="7"/>
  <c r="N13" i="7"/>
  <c r="N33" i="7"/>
  <c r="P21" i="7"/>
  <c r="M11" i="7"/>
  <c r="O21" i="7"/>
  <c r="E21" i="7"/>
  <c r="D18" i="7"/>
  <c r="D20" i="4"/>
  <c r="D20" i="7" s="1"/>
  <c r="G5" i="7"/>
  <c r="L5" i="7"/>
  <c r="K5" i="7"/>
  <c r="J5" i="7"/>
  <c r="I5" i="7"/>
  <c r="H5" i="7"/>
  <c r="M7" i="7"/>
  <c r="N7" i="7"/>
  <c r="N6" i="7"/>
  <c r="M6" i="7"/>
  <c r="M42" i="7"/>
  <c r="N42" i="7"/>
  <c r="M41" i="7"/>
  <c r="N41" i="7"/>
  <c r="M40" i="7"/>
  <c r="M38" i="7"/>
  <c r="N38" i="7"/>
  <c r="N37" i="7"/>
  <c r="M37" i="7"/>
  <c r="M36" i="7"/>
  <c r="N36" i="7"/>
  <c r="M35" i="7"/>
  <c r="N35" i="7"/>
  <c r="N34" i="7"/>
  <c r="M34" i="7"/>
  <c r="N32" i="7"/>
  <c r="M32" i="7"/>
  <c r="N31" i="7"/>
  <c r="M31" i="7"/>
  <c r="M29" i="7"/>
  <c r="N29" i="7"/>
  <c r="N27" i="7"/>
  <c r="M27" i="7"/>
  <c r="M26" i="7"/>
  <c r="N26" i="7"/>
  <c r="N24" i="7"/>
  <c r="M24" i="7"/>
  <c r="N22" i="7"/>
  <c r="M22" i="7"/>
  <c r="N21" i="7"/>
  <c r="M21" i="7"/>
  <c r="N19" i="7"/>
  <c r="M19" i="7"/>
  <c r="L18" i="7"/>
  <c r="L20" i="4"/>
  <c r="L20" i="7" s="1"/>
  <c r="K18" i="7"/>
  <c r="K20" i="4"/>
  <c r="M17" i="7"/>
  <c r="N17" i="7"/>
  <c r="N16" i="7"/>
  <c r="M16" i="7"/>
  <c r="N15" i="7"/>
  <c r="M15" i="7"/>
  <c r="N14" i="7"/>
  <c r="M14" i="7"/>
  <c r="K12" i="4"/>
  <c r="K12" i="7" s="1"/>
  <c r="K10" i="7"/>
  <c r="N10" i="7" s="1"/>
  <c r="M9" i="7"/>
  <c r="N9" i="7"/>
  <c r="N39" i="7"/>
  <c r="M39" i="7"/>
  <c r="G43" i="7"/>
  <c r="P43" i="7" s="1"/>
  <c r="P43" i="4"/>
  <c r="D12" i="4"/>
  <c r="D12" i="7" s="1"/>
  <c r="L12" i="4"/>
  <c r="L12" i="7" s="1"/>
  <c r="J12" i="4"/>
  <c r="J12" i="7" s="1"/>
  <c r="G12" i="4"/>
  <c r="G12" i="7" s="1"/>
  <c r="I12" i="4"/>
  <c r="I12" i="7" s="1"/>
  <c r="H12" i="4"/>
  <c r="H12" i="7" s="1"/>
  <c r="M11" i="4"/>
  <c r="Q43" i="4"/>
  <c r="W8" i="2"/>
  <c r="W6" i="2"/>
  <c r="W5" i="2"/>
  <c r="W28" i="2"/>
  <c r="X28" i="2"/>
  <c r="C20" i="6"/>
  <c r="C23" i="4" s="1"/>
  <c r="C23" i="7" s="1"/>
  <c r="W21" i="2"/>
  <c r="X21" i="2"/>
  <c r="W11" i="2"/>
  <c r="X11" i="2"/>
  <c r="N41" i="2"/>
  <c r="W41" i="2"/>
  <c r="X41" i="2"/>
  <c r="W30" i="2"/>
  <c r="X30" i="2"/>
  <c r="C19" i="6"/>
  <c r="C22" i="4" s="1"/>
  <c r="C22" i="7" s="1"/>
  <c r="W20" i="2"/>
  <c r="X20" i="2"/>
  <c r="C9" i="6"/>
  <c r="C10" i="4" s="1"/>
  <c r="X10" i="2"/>
  <c r="W10" i="2"/>
  <c r="C38" i="6"/>
  <c r="C41" i="4" s="1"/>
  <c r="C41" i="7" s="1"/>
  <c r="W39" i="2"/>
  <c r="X39" i="2"/>
  <c r="X29" i="2"/>
  <c r="W29" i="2"/>
  <c r="N28" i="2"/>
  <c r="X19" i="2"/>
  <c r="W19" i="2"/>
  <c r="C8" i="6"/>
  <c r="C9" i="4" s="1"/>
  <c r="X9" i="2"/>
  <c r="W9" i="2"/>
  <c r="N38" i="2"/>
  <c r="W38" i="2"/>
  <c r="X38" i="2"/>
  <c r="C17" i="6"/>
  <c r="C19" i="4" s="1"/>
  <c r="C19" i="7" s="1"/>
  <c r="P19" i="7" s="1"/>
  <c r="W18" i="2"/>
  <c r="X18" i="2"/>
  <c r="C36" i="6"/>
  <c r="C39" i="4" s="1"/>
  <c r="C39" i="7" s="1"/>
  <c r="P39" i="7" s="1"/>
  <c r="W37" i="2"/>
  <c r="X37" i="2"/>
  <c r="C26" i="6"/>
  <c r="C29" i="4" s="1"/>
  <c r="C29" i="7" s="1"/>
  <c r="O29" i="7" s="1"/>
  <c r="W27" i="2"/>
  <c r="X27" i="2"/>
  <c r="W17" i="2"/>
  <c r="X17" i="2"/>
  <c r="C6" i="6"/>
  <c r="C7" i="4" s="1"/>
  <c r="C7" i="7" s="1"/>
  <c r="W7" i="2"/>
  <c r="X7" i="2"/>
  <c r="X36" i="2"/>
  <c r="W36" i="2"/>
  <c r="C25" i="6"/>
  <c r="C28" i="4" s="1"/>
  <c r="X26" i="2"/>
  <c r="W26" i="2"/>
  <c r="C34" i="6"/>
  <c r="C37" i="4" s="1"/>
  <c r="C37" i="7" s="1"/>
  <c r="W35" i="2"/>
  <c r="X35" i="2"/>
  <c r="N25" i="2"/>
  <c r="W25" i="2"/>
  <c r="X25" i="2"/>
  <c r="W34" i="2"/>
  <c r="X34" i="2"/>
  <c r="C32" i="6"/>
  <c r="C35" i="4" s="1"/>
  <c r="C35" i="7" s="1"/>
  <c r="W33" i="2"/>
  <c r="X33" i="2"/>
  <c r="C23" i="6"/>
  <c r="C26" i="4" s="1"/>
  <c r="C26" i="7" s="1"/>
  <c r="W24" i="2"/>
  <c r="X24" i="2"/>
  <c r="X13" i="2"/>
  <c r="W13" i="2"/>
  <c r="C7" i="6"/>
  <c r="C8" i="4" s="1"/>
  <c r="C8" i="7" s="1"/>
  <c r="P8" i="7" s="1"/>
  <c r="X8" i="2"/>
  <c r="C15" i="6"/>
  <c r="C17" i="4" s="1"/>
  <c r="C17" i="7" s="1"/>
  <c r="X16" i="2"/>
  <c r="W16" i="2"/>
  <c r="W15" i="2"/>
  <c r="X15" i="2"/>
  <c r="W14" i="2"/>
  <c r="X14" i="2"/>
  <c r="C22" i="6"/>
  <c r="C25" i="4" s="1"/>
  <c r="C25" i="7" s="1"/>
  <c r="W23" i="2"/>
  <c r="X23" i="2"/>
  <c r="X32" i="2"/>
  <c r="W32" i="2"/>
  <c r="C4" i="6"/>
  <c r="C5" i="4" s="1"/>
  <c r="X5" i="2"/>
  <c r="W22" i="2"/>
  <c r="X22" i="2"/>
  <c r="C11" i="6"/>
  <c r="C13" i="4" s="1"/>
  <c r="C13" i="7" s="1"/>
  <c r="W12" i="2"/>
  <c r="X12" i="2"/>
  <c r="X6" i="2"/>
  <c r="W31" i="2"/>
  <c r="X31" i="2"/>
  <c r="P13" i="5"/>
  <c r="M13" i="5"/>
  <c r="N13" i="5"/>
  <c r="O13" i="5"/>
  <c r="M9" i="4"/>
  <c r="N5" i="4"/>
  <c r="M42" i="4"/>
  <c r="N42" i="4"/>
  <c r="M32" i="4"/>
  <c r="N32" i="4"/>
  <c r="M22" i="4"/>
  <c r="N22" i="4"/>
  <c r="M10" i="4"/>
  <c r="N10" i="4"/>
  <c r="M28" i="4"/>
  <c r="M35" i="4"/>
  <c r="N35" i="4"/>
  <c r="M25" i="4"/>
  <c r="N25" i="4"/>
  <c r="M14" i="4"/>
  <c r="N14" i="4"/>
  <c r="M41" i="4"/>
  <c r="M38" i="4"/>
  <c r="N13" i="4"/>
  <c r="M13" i="4"/>
  <c r="N40" i="4"/>
  <c r="M40" i="4"/>
  <c r="N30" i="4"/>
  <c r="M30" i="4"/>
  <c r="M19" i="4"/>
  <c r="N19" i="4"/>
  <c r="N8" i="4"/>
  <c r="M8" i="4"/>
  <c r="M21" i="4"/>
  <c r="N24" i="4"/>
  <c r="M24" i="4"/>
  <c r="M16" i="4"/>
  <c r="N16" i="4"/>
  <c r="M33" i="4"/>
  <c r="N33" i="4"/>
  <c r="M23" i="4"/>
  <c r="N23" i="4"/>
  <c r="N11" i="4"/>
  <c r="M17" i="4"/>
  <c r="M37" i="4"/>
  <c r="N37" i="4"/>
  <c r="M27" i="4"/>
  <c r="N27" i="4"/>
  <c r="N36" i="4"/>
  <c r="M36" i="4"/>
  <c r="N26" i="4"/>
  <c r="M26" i="4"/>
  <c r="M15" i="4"/>
  <c r="N15" i="4"/>
  <c r="N34" i="4"/>
  <c r="M34" i="4"/>
  <c r="M6" i="4"/>
  <c r="N39" i="4"/>
  <c r="M39" i="4"/>
  <c r="N18" i="4"/>
  <c r="M18" i="4"/>
  <c r="M31" i="4"/>
  <c r="N7" i="4"/>
  <c r="M7" i="4"/>
  <c r="N29" i="4"/>
  <c r="M29" i="4"/>
  <c r="N21" i="4"/>
  <c r="N38" i="4"/>
  <c r="N28" i="4"/>
  <c r="N17" i="4"/>
  <c r="N6" i="4"/>
  <c r="N41" i="4"/>
  <c r="N9" i="4"/>
  <c r="M5" i="4"/>
  <c r="N31" i="4"/>
  <c r="M43" i="4"/>
  <c r="N43" i="4"/>
  <c r="N23" i="2"/>
  <c r="N20" i="2"/>
  <c r="M12" i="2"/>
  <c r="M17" i="2"/>
  <c r="N33" i="2"/>
  <c r="M9" i="2"/>
  <c r="M33" i="2"/>
  <c r="M8" i="2"/>
  <c r="M27" i="2"/>
  <c r="M23" i="2"/>
  <c r="N12" i="2"/>
  <c r="N15" i="2"/>
  <c r="M14" i="2"/>
  <c r="M41" i="2"/>
  <c r="M32" i="2"/>
  <c r="M24" i="2"/>
  <c r="M30" i="2"/>
  <c r="C14" i="6"/>
  <c r="C16" i="4" s="1"/>
  <c r="C16" i="7" s="1"/>
  <c r="D22" i="6"/>
  <c r="D25" i="4" s="1"/>
  <c r="D25" i="7" s="1"/>
  <c r="C24" i="6"/>
  <c r="C27" i="4" s="1"/>
  <c r="C27" i="7" s="1"/>
  <c r="M31" i="2"/>
  <c r="M35" i="2"/>
  <c r="M13" i="2"/>
  <c r="M29" i="2"/>
  <c r="M39" i="2"/>
  <c r="M38" i="2"/>
  <c r="C16" i="6"/>
  <c r="C18" i="4" s="1"/>
  <c r="M36" i="2"/>
  <c r="M19" i="2"/>
  <c r="M11" i="2"/>
  <c r="M26" i="2"/>
  <c r="M28" i="2"/>
  <c r="N35" i="2"/>
  <c r="N18" i="2"/>
  <c r="N10" i="2"/>
  <c r="M25" i="2"/>
  <c r="N17" i="2"/>
  <c r="M20" i="2"/>
  <c r="D11" i="6"/>
  <c r="D13" i="4" s="1"/>
  <c r="M34" i="2"/>
  <c r="C35" i="6"/>
  <c r="C38" i="4" s="1"/>
  <c r="C38" i="7" s="1"/>
  <c r="P38" i="7" s="1"/>
  <c r="C31" i="6"/>
  <c r="C34" i="4" s="1"/>
  <c r="C34" i="7" s="1"/>
  <c r="D34" i="6"/>
  <c r="D37" i="4" s="1"/>
  <c r="D37" i="7" s="1"/>
  <c r="M6" i="2"/>
  <c r="C30" i="6"/>
  <c r="C33" i="4" s="1"/>
  <c r="C33" i="7" s="1"/>
  <c r="M5" i="2"/>
  <c r="N22" i="2"/>
  <c r="N13" i="2"/>
  <c r="M10" i="2"/>
  <c r="C5" i="6"/>
  <c r="C6" i="4" s="1"/>
  <c r="C6" i="7" s="1"/>
  <c r="C33" i="6"/>
  <c r="C36" i="4" s="1"/>
  <c r="C36" i="7" s="1"/>
  <c r="C13" i="6"/>
  <c r="C15" i="4" s="1"/>
  <c r="C15" i="7" s="1"/>
  <c r="N27" i="2"/>
  <c r="M7" i="2"/>
  <c r="M22" i="2"/>
  <c r="D32" i="6"/>
  <c r="D35" i="4" s="1"/>
  <c r="D35" i="7" s="1"/>
  <c r="M21" i="2"/>
  <c r="C12" i="6"/>
  <c r="C14" i="4" s="1"/>
  <c r="C14" i="7" s="1"/>
  <c r="P14" i="7" s="1"/>
  <c r="C39" i="6"/>
  <c r="C42" i="4" s="1"/>
  <c r="C42" i="7" s="1"/>
  <c r="C21" i="6"/>
  <c r="C24" i="4" s="1"/>
  <c r="C24" i="7" s="1"/>
  <c r="M18" i="2"/>
  <c r="M37" i="2"/>
  <c r="C10" i="6"/>
  <c r="C11" i="4" s="1"/>
  <c r="C11" i="7" s="1"/>
  <c r="N5" i="2"/>
  <c r="M16" i="2"/>
  <c r="N32" i="2"/>
  <c r="M15" i="2"/>
  <c r="C29" i="6"/>
  <c r="C32" i="4" s="1"/>
  <c r="C32" i="7" s="1"/>
  <c r="C28" i="6"/>
  <c r="C31" i="4" s="1"/>
  <c r="C31" i="7" s="1"/>
  <c r="C18" i="6"/>
  <c r="N7" i="2"/>
  <c r="C37" i="6"/>
  <c r="C40" i="4" s="1"/>
  <c r="C40" i="7" s="1"/>
  <c r="P40" i="7" s="1"/>
  <c r="C27" i="6"/>
  <c r="C30" i="4" s="1"/>
  <c r="C30" i="7" s="1"/>
  <c r="P30" i="7" s="1"/>
  <c r="N30" i="2"/>
  <c r="E7" i="4"/>
  <c r="F7" i="4"/>
  <c r="E23" i="4"/>
  <c r="F39" i="4"/>
  <c r="N8" i="2"/>
  <c r="N39" i="2"/>
  <c r="N34" i="2"/>
  <c r="N29" i="2"/>
  <c r="N24" i="2"/>
  <c r="N19" i="2"/>
  <c r="N14" i="2"/>
  <c r="N9" i="2"/>
  <c r="N37" i="2"/>
  <c r="N36" i="2"/>
  <c r="N31" i="2"/>
  <c r="N26" i="2"/>
  <c r="N21" i="2"/>
  <c r="N16" i="2"/>
  <c r="N11" i="2"/>
  <c r="N6" i="2"/>
  <c r="N18" i="7" l="1"/>
  <c r="M10" i="7"/>
  <c r="M18" i="7"/>
  <c r="O30" i="7"/>
  <c r="E30" i="7"/>
  <c r="F30" i="7"/>
  <c r="O40" i="7"/>
  <c r="E40" i="7"/>
  <c r="F40" i="7"/>
  <c r="F31" i="7"/>
  <c r="P31" i="7"/>
  <c r="O31" i="7"/>
  <c r="E31" i="7"/>
  <c r="F32" i="7"/>
  <c r="O32" i="7"/>
  <c r="P32" i="7"/>
  <c r="E32" i="7"/>
  <c r="P11" i="7"/>
  <c r="E11" i="7"/>
  <c r="O11" i="7"/>
  <c r="F11" i="7"/>
  <c r="F24" i="7"/>
  <c r="O24" i="7"/>
  <c r="E24" i="7"/>
  <c r="P24" i="7"/>
  <c r="F42" i="7"/>
  <c r="E42" i="7"/>
  <c r="P42" i="7"/>
  <c r="O42" i="7"/>
  <c r="O14" i="7"/>
  <c r="E14" i="7"/>
  <c r="F14" i="7"/>
  <c r="O15" i="7"/>
  <c r="E15" i="7"/>
  <c r="F15" i="7"/>
  <c r="P15" i="7"/>
  <c r="F36" i="7"/>
  <c r="O36" i="7"/>
  <c r="P36" i="7"/>
  <c r="E36" i="7"/>
  <c r="E6" i="7"/>
  <c r="P6" i="7"/>
  <c r="F6" i="7"/>
  <c r="O6" i="7"/>
  <c r="E33" i="7"/>
  <c r="F33" i="7"/>
  <c r="P33" i="7"/>
  <c r="O33" i="7"/>
  <c r="E34" i="7"/>
  <c r="P34" i="7"/>
  <c r="O34" i="7"/>
  <c r="F34" i="7"/>
  <c r="E38" i="7"/>
  <c r="O38" i="7"/>
  <c r="F38" i="7"/>
  <c r="E13" i="4"/>
  <c r="D13" i="7"/>
  <c r="O13" i="7" s="1"/>
  <c r="C18" i="7"/>
  <c r="P18" i="7" s="1"/>
  <c r="C20" i="4"/>
  <c r="P27" i="7"/>
  <c r="F27" i="7"/>
  <c r="E27" i="7"/>
  <c r="O27" i="7"/>
  <c r="F16" i="7"/>
  <c r="P16" i="7"/>
  <c r="E16" i="7"/>
  <c r="O16" i="7"/>
  <c r="F13" i="7"/>
  <c r="F5" i="4"/>
  <c r="C5" i="7"/>
  <c r="F25" i="7"/>
  <c r="E25" i="7"/>
  <c r="P25" i="7"/>
  <c r="O25" i="7"/>
  <c r="E17" i="7"/>
  <c r="O17" i="7"/>
  <c r="F17" i="7"/>
  <c r="P17" i="7"/>
  <c r="F8" i="7"/>
  <c r="E8" i="7"/>
  <c r="O8" i="7"/>
  <c r="F26" i="7"/>
  <c r="O26" i="7"/>
  <c r="E26" i="7"/>
  <c r="P26" i="7"/>
  <c r="F35" i="7"/>
  <c r="E35" i="7"/>
  <c r="O35" i="7"/>
  <c r="P35" i="7"/>
  <c r="F37" i="7"/>
  <c r="O37" i="7"/>
  <c r="P37" i="7"/>
  <c r="E37" i="7"/>
  <c r="F28" i="4"/>
  <c r="C28" i="7"/>
  <c r="P28" i="7" s="1"/>
  <c r="O7" i="7"/>
  <c r="E7" i="7"/>
  <c r="F7" i="7"/>
  <c r="P7" i="7"/>
  <c r="F29" i="7"/>
  <c r="E29" i="7"/>
  <c r="P29" i="7"/>
  <c r="F39" i="7"/>
  <c r="E39" i="7"/>
  <c r="O39" i="7"/>
  <c r="F19" i="7"/>
  <c r="E19" i="7"/>
  <c r="O19" i="7"/>
  <c r="E9" i="4"/>
  <c r="C9" i="7"/>
  <c r="O41" i="7"/>
  <c r="E41" i="7"/>
  <c r="P41" i="7"/>
  <c r="F41" i="7"/>
  <c r="C12" i="4"/>
  <c r="C12" i="7" s="1"/>
  <c r="C10" i="7"/>
  <c r="F22" i="7"/>
  <c r="O22" i="7"/>
  <c r="P22" i="7"/>
  <c r="E22" i="7"/>
  <c r="F23" i="7"/>
  <c r="E23" i="7"/>
  <c r="P23" i="7"/>
  <c r="O23" i="7"/>
  <c r="N12" i="7"/>
  <c r="M12" i="7"/>
  <c r="N43" i="7"/>
  <c r="O43" i="7"/>
  <c r="M43" i="7"/>
  <c r="K20" i="7"/>
  <c r="N20" i="4"/>
  <c r="M20" i="4"/>
  <c r="N5" i="7"/>
  <c r="M5" i="7"/>
  <c r="M12" i="4"/>
  <c r="N12" i="4"/>
  <c r="P12" i="4"/>
  <c r="E12" i="4"/>
  <c r="F12" i="4"/>
  <c r="F19" i="4"/>
  <c r="Q19" i="4"/>
  <c r="P19" i="4"/>
  <c r="F22" i="4"/>
  <c r="P22" i="4"/>
  <c r="Q22" i="4"/>
  <c r="P11" i="4"/>
  <c r="Q11" i="4"/>
  <c r="P37" i="4"/>
  <c r="Q37" i="4"/>
  <c r="E34" i="4"/>
  <c r="P34" i="4"/>
  <c r="Q34" i="4"/>
  <c r="P42" i="4"/>
  <c r="Q42" i="4"/>
  <c r="F16" i="4"/>
  <c r="Q16" i="4"/>
  <c r="P16" i="4"/>
  <c r="F26" i="4"/>
  <c r="Q26" i="4"/>
  <c r="P26" i="4"/>
  <c r="F23" i="4"/>
  <c r="Q23" i="4"/>
  <c r="P23" i="4"/>
  <c r="E38" i="4"/>
  <c r="P38" i="4"/>
  <c r="Q38" i="4"/>
  <c r="P24" i="4"/>
  <c r="Q24" i="4"/>
  <c r="E40" i="4"/>
  <c r="P40" i="4"/>
  <c r="Q40" i="4"/>
  <c r="E5" i="4"/>
  <c r="P5" i="4"/>
  <c r="Q5" i="4"/>
  <c r="E33" i="4"/>
  <c r="P33" i="4"/>
  <c r="Q33" i="4"/>
  <c r="F35" i="4"/>
  <c r="P35" i="4"/>
  <c r="Q35" i="4"/>
  <c r="E29" i="4"/>
  <c r="P29" i="4"/>
  <c r="Q29" i="4"/>
  <c r="F41" i="4"/>
  <c r="P41" i="4"/>
  <c r="Q41" i="4"/>
  <c r="F27" i="4"/>
  <c r="P27" i="4"/>
  <c r="Q27" i="4"/>
  <c r="F9" i="4"/>
  <c r="P9" i="4"/>
  <c r="Q9" i="4"/>
  <c r="F13" i="4"/>
  <c r="P13" i="4"/>
  <c r="Q13" i="4"/>
  <c r="E6" i="4"/>
  <c r="P6" i="4"/>
  <c r="Q6" i="4"/>
  <c r="E26" i="4"/>
  <c r="E17" i="4"/>
  <c r="Q17" i="4"/>
  <c r="P17" i="4"/>
  <c r="E28" i="4"/>
  <c r="Q28" i="4"/>
  <c r="P28" i="4"/>
  <c r="F8" i="4"/>
  <c r="P8" i="4"/>
  <c r="Q8" i="4"/>
  <c r="E8" i="4"/>
  <c r="P7" i="4"/>
  <c r="Q7" i="4"/>
  <c r="E30" i="4"/>
  <c r="P30" i="4"/>
  <c r="Q30" i="4"/>
  <c r="F21" i="4"/>
  <c r="P21" i="4"/>
  <c r="Q21" i="4"/>
  <c r="F31" i="4"/>
  <c r="Q31" i="4"/>
  <c r="P31" i="4"/>
  <c r="Q32" i="4"/>
  <c r="P32" i="4"/>
  <c r="P25" i="4"/>
  <c r="Q25" i="4"/>
  <c r="P14" i="4"/>
  <c r="Q14" i="4"/>
  <c r="Q15" i="4"/>
  <c r="P15" i="4"/>
  <c r="P36" i="4"/>
  <c r="Q36" i="4"/>
  <c r="E18" i="4"/>
  <c r="P18" i="4"/>
  <c r="Q18" i="4"/>
  <c r="E39" i="4"/>
  <c r="P39" i="4"/>
  <c r="Q39" i="4"/>
  <c r="F10" i="4"/>
  <c r="P10" i="4"/>
  <c r="Q10" i="4"/>
  <c r="E25" i="4"/>
  <c r="E10" i="4"/>
  <c r="F17" i="4"/>
  <c r="E41" i="4"/>
  <c r="E37" i="4"/>
  <c r="E35" i="4"/>
  <c r="E19" i="4"/>
  <c r="E22" i="4"/>
  <c r="F29" i="4"/>
  <c r="F30" i="4"/>
  <c r="F37" i="4"/>
  <c r="E27" i="4"/>
  <c r="F6" i="4"/>
  <c r="E16" i="4"/>
  <c r="F18" i="4"/>
  <c r="E31" i="4"/>
  <c r="F38" i="4"/>
  <c r="F40" i="4"/>
  <c r="E21" i="4"/>
  <c r="F25" i="4"/>
  <c r="F33" i="4"/>
  <c r="F34" i="4"/>
  <c r="F36" i="4"/>
  <c r="E36" i="4"/>
  <c r="E11" i="4"/>
  <c r="F11" i="4"/>
  <c r="F14" i="4"/>
  <c r="E14" i="4"/>
  <c r="E24" i="4"/>
  <c r="F24" i="4"/>
  <c r="E42" i="4"/>
  <c r="F42" i="4"/>
  <c r="F15" i="4"/>
  <c r="E15" i="4"/>
  <c r="F32" i="4"/>
  <c r="E32" i="4"/>
  <c r="V38" i="1"/>
  <c r="V14" i="1"/>
  <c r="V15" i="1"/>
  <c r="V16" i="1"/>
  <c r="V17" i="1"/>
  <c r="V21" i="1"/>
  <c r="V22" i="1"/>
  <c r="V23" i="1"/>
  <c r="V25" i="1"/>
  <c r="V26" i="1"/>
  <c r="V27" i="1"/>
  <c r="V28" i="1"/>
  <c r="V31" i="1"/>
  <c r="V32" i="1"/>
  <c r="V33" i="1"/>
  <c r="V35" i="1"/>
  <c r="V36" i="1"/>
  <c r="V13" i="1"/>
  <c r="U35" i="1"/>
  <c r="U36" i="1"/>
  <c r="U38" i="1"/>
  <c r="U39" i="1"/>
  <c r="U13" i="1"/>
  <c r="U14" i="1"/>
  <c r="U15" i="1"/>
  <c r="U16" i="1"/>
  <c r="U17" i="1"/>
  <c r="U18" i="1"/>
  <c r="U21" i="1"/>
  <c r="U22" i="1"/>
  <c r="U23" i="1"/>
  <c r="U25" i="1"/>
  <c r="U26" i="1"/>
  <c r="U27" i="1"/>
  <c r="U28" i="1"/>
  <c r="U31" i="1"/>
  <c r="U32" i="1"/>
  <c r="U33" i="1"/>
  <c r="E13" i="7" l="1"/>
  <c r="Q12" i="4"/>
  <c r="P13" i="7"/>
  <c r="N20" i="7"/>
  <c r="M20" i="7"/>
  <c r="F10" i="7"/>
  <c r="O10" i="7"/>
  <c r="P10" i="7"/>
  <c r="E10" i="7"/>
  <c r="E12" i="7"/>
  <c r="P12" i="7"/>
  <c r="O12" i="7"/>
  <c r="F12" i="7"/>
  <c r="E9" i="7"/>
  <c r="F9" i="7"/>
  <c r="O9" i="7"/>
  <c r="P9" i="7"/>
  <c r="E28" i="7"/>
  <c r="O28" i="7"/>
  <c r="F28" i="7"/>
  <c r="F5" i="7"/>
  <c r="E5" i="7"/>
  <c r="O5" i="7"/>
  <c r="P5" i="7"/>
  <c r="C20" i="7"/>
  <c r="P20" i="4"/>
  <c r="Q20" i="4"/>
  <c r="E20" i="4"/>
  <c r="F20" i="4"/>
  <c r="E18" i="7"/>
  <c r="F18" i="7"/>
  <c r="O18" i="7"/>
  <c r="O20" i="7" l="1"/>
  <c r="F20" i="7"/>
  <c r="E20" i="7"/>
  <c r="P20" i="7"/>
</calcChain>
</file>

<file path=xl/sharedStrings.xml><?xml version="1.0" encoding="utf-8"?>
<sst xmlns="http://schemas.openxmlformats.org/spreadsheetml/2006/main" count="481" uniqueCount="94">
  <si>
    <t>Add. brevis genicularis</t>
  </si>
  <si>
    <t>Add. brevis p. femoralis</t>
  </si>
  <si>
    <t>Add. Minimus</t>
  </si>
  <si>
    <t>Ad Long</t>
  </si>
  <si>
    <t>AMP</t>
  </si>
  <si>
    <t>CF</t>
  </si>
  <si>
    <t>Extensor Dig. Long</t>
  </si>
  <si>
    <t>FC</t>
  </si>
  <si>
    <t>FDF</t>
  </si>
  <si>
    <t>Gluteus maximus</t>
  </si>
  <si>
    <t>Gluteus medius dorsal</t>
  </si>
  <si>
    <t>Gluteus medius ventral</t>
  </si>
  <si>
    <t>Gluteus minimus</t>
  </si>
  <si>
    <t>Gracilis</t>
  </si>
  <si>
    <t>Illioposoas</t>
  </si>
  <si>
    <t>Lateral gastrocnemius</t>
  </si>
  <si>
    <t xml:space="preserve">M. gastrocnemius </t>
  </si>
  <si>
    <t>Pectinius</t>
  </si>
  <si>
    <t>Peroneii</t>
  </si>
  <si>
    <t>Plantaris</t>
  </si>
  <si>
    <t>Pos. Tib</t>
  </si>
  <si>
    <t>Quad. Fem.</t>
  </si>
  <si>
    <t>Rectus femoris</t>
  </si>
  <si>
    <t>Semimembranosus</t>
  </si>
  <si>
    <t>Semitendonosus</t>
  </si>
  <si>
    <t>Tensor fasciae latae</t>
  </si>
  <si>
    <t>Tib. Ant.</t>
  </si>
  <si>
    <t>Vastus intermedius</t>
  </si>
  <si>
    <t>Vastus lateralis</t>
  </si>
  <si>
    <t>Vastus medialis</t>
  </si>
  <si>
    <t>Opterator intern</t>
  </si>
  <si>
    <t>Per DQ</t>
  </si>
  <si>
    <t>Peroneus longus</t>
  </si>
  <si>
    <t>DD02</t>
  </si>
  <si>
    <t>DD07</t>
  </si>
  <si>
    <t>DD08</t>
  </si>
  <si>
    <t>DD11</t>
  </si>
  <si>
    <t>DD17</t>
  </si>
  <si>
    <t>DD03</t>
  </si>
  <si>
    <t>Average</t>
  </si>
  <si>
    <t>SD</t>
  </si>
  <si>
    <t>Muscle Name</t>
  </si>
  <si>
    <t>ABG</t>
  </si>
  <si>
    <t>Model Abbreviation</t>
  </si>
  <si>
    <t>PL</t>
  </si>
  <si>
    <t>FD</t>
  </si>
  <si>
    <t>VM</t>
  </si>
  <si>
    <t>VL</t>
  </si>
  <si>
    <t>VI</t>
  </si>
  <si>
    <t>SM</t>
  </si>
  <si>
    <t>ST</t>
  </si>
  <si>
    <t>TA</t>
  </si>
  <si>
    <t>RF</t>
  </si>
  <si>
    <t>LG</t>
  </si>
  <si>
    <t>MG</t>
  </si>
  <si>
    <t>IL</t>
  </si>
  <si>
    <t>GR</t>
  </si>
  <si>
    <t>GMED</t>
  </si>
  <si>
    <t>GMAX</t>
  </si>
  <si>
    <t>Add. Magnus proprius</t>
  </si>
  <si>
    <t>BFlh</t>
  </si>
  <si>
    <t>Soleus (Flexor digitorum brevis)</t>
  </si>
  <si>
    <t>Biceps femoris, long head</t>
  </si>
  <si>
    <t>Biceps femoris , short head&amp; FC</t>
  </si>
  <si>
    <t>Femorococcygenus</t>
  </si>
  <si>
    <t>BFsh</t>
  </si>
  <si>
    <t>DD04</t>
  </si>
  <si>
    <t>DD06</t>
  </si>
  <si>
    <t>Fiber Lengths (mm)</t>
  </si>
  <si>
    <t>Corrected Fiber Lengths (mm)</t>
  </si>
  <si>
    <t>Data Set 1</t>
  </si>
  <si>
    <t>Data Set 2</t>
  </si>
  <si>
    <t>Mass (g)</t>
  </si>
  <si>
    <t>Biceps femoris, short head &amp; FC</t>
  </si>
  <si>
    <t>Biceps femoris, short head</t>
  </si>
  <si>
    <t>Sarcomere Lengths (um)</t>
  </si>
  <si>
    <t>Range</t>
  </si>
  <si>
    <r>
      <t>PCSA (mm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</si>
  <si>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Original Reported Val</t>
  </si>
  <si>
    <t>FDL</t>
  </si>
  <si>
    <t>Body Mass (g)</t>
  </si>
  <si>
    <t>Combined</t>
  </si>
  <si>
    <t>Combined BF</t>
  </si>
  <si>
    <t>BF1, BF2</t>
  </si>
  <si>
    <t>Combined gluteus medius</t>
  </si>
  <si>
    <t>Fmax (N)</t>
  </si>
  <si>
    <t>Data Set 1 (Digested Fibers) - Angles in Degrees</t>
  </si>
  <si>
    <t>Data Set 1 (Digested Fibers)</t>
  </si>
  <si>
    <t>Data Set 2 (Fresh Muscle Fibers)</t>
  </si>
  <si>
    <t>using these data or derivatives of the data.</t>
  </si>
  <si>
    <t xml:space="preserve">Journal of the Royal Society Interface." when </t>
  </si>
  <si>
    <t>Hindlimbs: adaptations for locomomtor performance.</t>
  </si>
  <si>
    <t>(2018) Functional Capacity of Kangaroo Rat</t>
  </si>
  <si>
    <t>Please cite: "Rankin, JW, Doney, K, and CP McGowan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</si>
</sst>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6" fillId="4" borderId="5" xfId="1" applyFont="1" applyFill="1" applyBorder="1"/>
    <xf numFmtId="0" fontId="6" fillId="4" borderId="6" xfId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6" fillId="4" borderId="12" xfId="1" applyFont="1" applyFill="1" applyBorder="1"/>
    <xf numFmtId="0" fontId="6" fillId="4" borderId="13" xfId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4" borderId="5" xfId="0" applyFont="1" applyFill="1" applyBorder="1"/>
    <xf numFmtId="0" fontId="6" fillId="4" borderId="7" xfId="0" applyFont="1" applyFill="1" applyBorder="1"/>
    <xf numFmtId="2" fontId="0" fillId="0" borderId="1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2" fontId="0" fillId="5" borderId="21" xfId="0" applyNumberForma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0" fillId="5" borderId="25" xfId="0" applyNumberForma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2" fontId="0" fillId="6" borderId="22" xfId="0" applyNumberFormat="1" applyFill="1" applyBorder="1" applyAlignment="1">
      <alignment horizontal="center" vertical="center"/>
    </xf>
    <xf numFmtId="2" fontId="0" fillId="6" borderId="23" xfId="0" applyNumberFormat="1" applyFill="1" applyBorder="1" applyAlignment="1">
      <alignment horizontal="center" vertical="center"/>
    </xf>
    <xf numFmtId="2" fontId="0" fillId="6" borderId="26" xfId="0" applyNumberFormat="1" applyFill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5" borderId="33" xfId="0" applyNumberFormat="1" applyFill="1" applyBorder="1" applyAlignment="1">
      <alignment horizontal="center" vertical="center"/>
    </xf>
    <xf numFmtId="2" fontId="0" fillId="6" borderId="34" xfId="0" applyNumberForma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0" fontId="6" fillId="4" borderId="38" xfId="0" applyFont="1" applyFill="1" applyBorder="1"/>
    <xf numFmtId="0" fontId="2" fillId="4" borderId="39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0" fillId="5" borderId="41" xfId="0" applyNumberFormat="1" applyFill="1" applyBorder="1" applyAlignment="1">
      <alignment horizontal="center" vertical="center"/>
    </xf>
    <xf numFmtId="2" fontId="0" fillId="6" borderId="42" xfId="0" applyNumberForma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0" fillId="0" borderId="28" xfId="0" applyBorder="1"/>
    <xf numFmtId="2" fontId="0" fillId="6" borderId="45" xfId="0" applyNumberFormat="1" applyFill="1" applyBorder="1" applyAlignment="1">
      <alignment horizontal="center" vertical="center"/>
    </xf>
    <xf numFmtId="2" fontId="0" fillId="6" borderId="46" xfId="0" applyNumberForma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48" xfId="0" applyBorder="1"/>
    <xf numFmtId="0" fontId="0" fillId="0" borderId="25" xfId="0" applyBorder="1"/>
    <xf numFmtId="0" fontId="0" fillId="0" borderId="27" xfId="0" applyFont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164" fontId="2" fillId="5" borderId="33" xfId="1" applyNumberFormat="1" applyFont="1" applyFill="1" applyBorder="1"/>
    <xf numFmtId="164" fontId="2" fillId="5" borderId="2" xfId="1" applyNumberFormat="1" applyFont="1" applyFill="1" applyBorder="1" applyAlignment="1">
      <alignment horizontal="center"/>
    </xf>
    <xf numFmtId="164" fontId="6" fillId="5" borderId="2" xfId="1" applyNumberFormat="1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0" fontId="0" fillId="5" borderId="25" xfId="0" applyFill="1" applyBorder="1"/>
    <xf numFmtId="0" fontId="1" fillId="6" borderId="11" xfId="0" applyFont="1" applyFill="1" applyBorder="1" applyAlignment="1">
      <alignment horizontal="center" vertical="center" wrapText="1"/>
    </xf>
    <xf numFmtId="164" fontId="2" fillId="6" borderId="34" xfId="1" applyNumberFormat="1" applyFont="1" applyFill="1" applyBorder="1"/>
    <xf numFmtId="164" fontId="2" fillId="6" borderId="23" xfId="1" applyNumberFormat="1" applyFont="1" applyFill="1" applyBorder="1" applyAlignment="1">
      <alignment horizontal="center"/>
    </xf>
    <xf numFmtId="164" fontId="6" fillId="6" borderId="23" xfId="1" applyNumberFormat="1" applyFont="1" applyFill="1" applyBorder="1" applyAlignment="1">
      <alignment horizontal="center"/>
    </xf>
    <xf numFmtId="164" fontId="2" fillId="6" borderId="23" xfId="0" applyNumberFormat="1" applyFont="1" applyFill="1" applyBorder="1" applyAlignment="1">
      <alignment horizontal="center"/>
    </xf>
    <xf numFmtId="164" fontId="5" fillId="6" borderId="23" xfId="0" applyNumberFormat="1" applyFont="1" applyFill="1" applyBorder="1" applyAlignment="1">
      <alignment horizontal="center"/>
    </xf>
    <xf numFmtId="0" fontId="0" fillId="6" borderId="26" xfId="0" applyFill="1" applyBorder="1"/>
    <xf numFmtId="0" fontId="6" fillId="4" borderId="47" xfId="0" applyFont="1" applyFill="1" applyBorder="1"/>
    <xf numFmtId="0" fontId="6" fillId="4" borderId="27" xfId="0" applyFont="1" applyFill="1" applyBorder="1"/>
    <xf numFmtId="0" fontId="0" fillId="0" borderId="15" xfId="0" applyFont="1" applyBorder="1" applyAlignment="1">
      <alignment horizontal="center" vertical="center" wrapText="1"/>
    </xf>
    <xf numFmtId="164" fontId="0" fillId="0" borderId="50" xfId="0" applyNumberFormat="1" applyFont="1" applyBorder="1" applyAlignment="1">
      <alignment horizontal="center" vertical="center"/>
    </xf>
    <xf numFmtId="164" fontId="0" fillId="0" borderId="51" xfId="0" applyNumberFormat="1" applyFont="1" applyBorder="1" applyAlignment="1">
      <alignment horizontal="center" vertical="center"/>
    </xf>
    <xf numFmtId="164" fontId="0" fillId="0" borderId="52" xfId="0" applyNumberFormat="1" applyFont="1" applyBorder="1" applyAlignment="1">
      <alignment horizontal="center" vertical="center"/>
    </xf>
    <xf numFmtId="164" fontId="0" fillId="0" borderId="31" xfId="0" applyNumberFormat="1" applyFont="1" applyBorder="1" applyAlignment="1">
      <alignment horizontal="center" vertical="center"/>
    </xf>
    <xf numFmtId="164" fontId="0" fillId="0" borderId="53" xfId="0" applyNumberFormat="1" applyFont="1" applyBorder="1" applyAlignment="1">
      <alignment horizontal="center" vertical="center"/>
    </xf>
    <xf numFmtId="164" fontId="0" fillId="5" borderId="52" xfId="0" applyNumberFormat="1" applyFont="1" applyFill="1" applyBorder="1" applyAlignment="1">
      <alignment horizontal="center" vertical="center"/>
    </xf>
    <xf numFmtId="164" fontId="0" fillId="6" borderId="31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54" xfId="0" applyFont="1" applyBorder="1" applyAlignment="1">
      <alignment vertical="center" wrapText="1"/>
    </xf>
    <xf numFmtId="165" fontId="0" fillId="5" borderId="55" xfId="0" applyNumberFormat="1" applyFont="1" applyFill="1" applyBorder="1" applyAlignment="1">
      <alignment horizontal="center" vertical="center"/>
    </xf>
    <xf numFmtId="165" fontId="0" fillId="6" borderId="22" xfId="0" applyNumberFormat="1" applyFont="1" applyFill="1" applyBorder="1" applyAlignment="1">
      <alignment horizontal="center" vertical="center"/>
    </xf>
    <xf numFmtId="165" fontId="0" fillId="5" borderId="56" xfId="0" applyNumberFormat="1" applyFont="1" applyFill="1" applyBorder="1" applyAlignment="1">
      <alignment horizontal="center" vertical="center"/>
    </xf>
    <xf numFmtId="165" fontId="0" fillId="6" borderId="23" xfId="0" applyNumberFormat="1" applyFont="1" applyFill="1" applyBorder="1" applyAlignment="1">
      <alignment horizontal="center" vertical="center"/>
    </xf>
    <xf numFmtId="165" fontId="0" fillId="5" borderId="48" xfId="0" applyNumberFormat="1" applyFont="1" applyFill="1" applyBorder="1" applyAlignment="1">
      <alignment horizontal="center" vertical="center"/>
    </xf>
    <xf numFmtId="165" fontId="0" fillId="6" borderId="26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5" borderId="21" xfId="0" applyNumberFormat="1" applyFont="1" applyFill="1" applyBorder="1" applyAlignment="1">
      <alignment horizontal="center" vertical="center"/>
    </xf>
    <xf numFmtId="164" fontId="0" fillId="6" borderId="22" xfId="0" applyNumberFormat="1" applyFont="1" applyFill="1" applyBorder="1" applyAlignment="1">
      <alignment horizontal="center" vertical="center"/>
    </xf>
    <xf numFmtId="164" fontId="0" fillId="5" borderId="2" xfId="0" applyNumberFormat="1" applyFont="1" applyFill="1" applyBorder="1" applyAlignment="1">
      <alignment horizontal="center" vertical="center"/>
    </xf>
    <xf numFmtId="164" fontId="0" fillId="6" borderId="23" xfId="0" applyNumberFormat="1" applyFont="1" applyFill="1" applyBorder="1" applyAlignment="1">
      <alignment horizontal="center" vertical="center"/>
    </xf>
    <xf numFmtId="164" fontId="0" fillId="5" borderId="48" xfId="0" applyNumberFormat="1" applyFont="1" applyFill="1" applyBorder="1" applyAlignment="1">
      <alignment horizontal="center" vertical="center"/>
    </xf>
    <xf numFmtId="164" fontId="0" fillId="6" borderId="26" xfId="0" applyNumberFormat="1" applyFont="1" applyFill="1" applyBorder="1" applyAlignment="1">
      <alignment horizontal="center" vertical="center"/>
    </xf>
    <xf numFmtId="2" fontId="0" fillId="0" borderId="0" xfId="0" applyNumberFormat="1"/>
    <xf numFmtId="165" fontId="0" fillId="4" borderId="0" xfId="0" applyNumberFormat="1" applyFont="1" applyFill="1" applyBorder="1" applyAlignment="1">
      <alignment horizontal="center" vertical="center"/>
    </xf>
    <xf numFmtId="2" fontId="0" fillId="0" borderId="56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5" borderId="52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164" fontId="0" fillId="5" borderId="55" xfId="0" applyNumberFormat="1" applyFont="1" applyFill="1" applyBorder="1" applyAlignment="1">
      <alignment horizontal="center" vertical="center"/>
    </xf>
    <xf numFmtId="164" fontId="0" fillId="5" borderId="56" xfId="0" applyNumberFormat="1" applyFont="1" applyFill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165" fontId="0" fillId="4" borderId="4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6" fillId="0" borderId="49" xfId="1" applyFont="1" applyFill="1" applyBorder="1"/>
    <xf numFmtId="0" fontId="6" fillId="0" borderId="49" xfId="1" applyFont="1" applyFill="1" applyBorder="1" applyAlignment="1">
      <alignment horizontal="center"/>
    </xf>
    <xf numFmtId="0" fontId="6" fillId="0" borderId="45" xfId="1" applyFont="1" applyFill="1" applyBorder="1"/>
    <xf numFmtId="0" fontId="6" fillId="0" borderId="44" xfId="1" applyFont="1" applyFill="1" applyBorder="1"/>
    <xf numFmtId="0" fontId="6" fillId="0" borderId="33" xfId="1" applyFont="1" applyFill="1" applyBorder="1"/>
    <xf numFmtId="0" fontId="6" fillId="0" borderId="47" xfId="1" applyFont="1" applyFill="1" applyBorder="1"/>
    <xf numFmtId="0" fontId="6" fillId="0" borderId="47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7" xfId="0" applyFont="1" applyFill="1" applyBorder="1"/>
    <xf numFmtId="0" fontId="6" fillId="0" borderId="47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6" fillId="0" borderId="47" xfId="2" applyFont="1" applyFill="1" applyBorder="1"/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abSelected="1" workbookViewId="0"/>
  </sheetViews>
  <sheetFormatPr defaultRowHeight="15" x14ac:dyDescent="0.25"/>
  <cols>
    <col min="2" max="2" width="59.85546875" customWidth="1"/>
  </cols>
  <sheetData>
    <row r="2" spans="2:2" x14ac:dyDescent="0.25">
      <c r="B2" s="1" t="s">
        <v>93</v>
      </c>
    </row>
    <row r="3" spans="2:2" x14ac:dyDescent="0.25">
      <c r="B3" s="1" t="s">
        <v>92</v>
      </c>
    </row>
    <row r="4" spans="2:2" x14ac:dyDescent="0.25">
      <c r="B4" s="1" t="s">
        <v>91</v>
      </c>
    </row>
    <row r="5" spans="2:2" x14ac:dyDescent="0.25">
      <c r="B5" s="1" t="s">
        <v>90</v>
      </c>
    </row>
    <row r="6" spans="2:2" x14ac:dyDescent="0.25">
      <c r="B6" s="1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workbookViewId="0"/>
  </sheetViews>
  <sheetFormatPr defaultRowHeight="15" x14ac:dyDescent="0.25"/>
  <cols>
    <col min="1" max="1" width="31.42578125" customWidth="1"/>
    <col min="2" max="2" width="14.5703125" customWidth="1"/>
  </cols>
  <sheetData>
    <row r="1" spans="1:22" ht="15.75" thickBot="1" x14ac:dyDescent="0.3"/>
    <row r="2" spans="1:22" ht="21.75" thickBot="1" x14ac:dyDescent="0.4">
      <c r="B2" s="132" t="s">
        <v>86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4"/>
    </row>
    <row r="3" spans="1:22" ht="30.75" thickBot="1" x14ac:dyDescent="0.3">
      <c r="A3" s="78" t="s">
        <v>41</v>
      </c>
      <c r="B3" s="78" t="s">
        <v>43</v>
      </c>
      <c r="C3" s="166" t="s">
        <v>33</v>
      </c>
      <c r="D3" s="130"/>
      <c r="E3" s="131"/>
      <c r="F3" s="129" t="s">
        <v>38</v>
      </c>
      <c r="G3" s="130"/>
      <c r="H3" s="131"/>
      <c r="I3" s="129" t="s">
        <v>34</v>
      </c>
      <c r="J3" s="130"/>
      <c r="K3" s="131"/>
      <c r="L3" s="129" t="s">
        <v>35</v>
      </c>
      <c r="M3" s="130"/>
      <c r="N3" s="131"/>
      <c r="O3" s="129" t="s">
        <v>36</v>
      </c>
      <c r="P3" s="130"/>
      <c r="Q3" s="131"/>
      <c r="R3" s="129" t="s">
        <v>37</v>
      </c>
      <c r="S3" s="130"/>
      <c r="T3" s="131"/>
      <c r="U3" s="79" t="s">
        <v>39</v>
      </c>
      <c r="V3" s="85" t="s">
        <v>40</v>
      </c>
    </row>
    <row r="4" spans="1:22" x14ac:dyDescent="0.25">
      <c r="A4" s="144" t="s">
        <v>0</v>
      </c>
      <c r="B4" s="145" t="s">
        <v>42</v>
      </c>
      <c r="C4" s="146"/>
      <c r="D4" s="146"/>
      <c r="E4" s="147"/>
      <c r="F4" s="148"/>
      <c r="G4" s="146"/>
      <c r="H4" s="147"/>
      <c r="I4" s="148"/>
      <c r="J4" s="146"/>
      <c r="K4" s="147"/>
      <c r="L4" s="148"/>
      <c r="M4" s="146"/>
      <c r="N4" s="147"/>
      <c r="O4" s="148"/>
      <c r="P4" s="146"/>
      <c r="Q4" s="147"/>
      <c r="R4" s="148"/>
      <c r="S4" s="146"/>
      <c r="T4" s="147"/>
      <c r="U4" s="80"/>
      <c r="V4" s="86"/>
    </row>
    <row r="5" spans="1:22" x14ac:dyDescent="0.25">
      <c r="A5" s="149" t="s">
        <v>1</v>
      </c>
      <c r="B5" s="150"/>
      <c r="C5" s="151"/>
      <c r="D5" s="151"/>
      <c r="E5" s="152"/>
      <c r="F5" s="153"/>
      <c r="G5" s="151"/>
      <c r="H5" s="152"/>
      <c r="I5" s="153"/>
      <c r="J5" s="151"/>
      <c r="K5" s="152"/>
      <c r="L5" s="153"/>
      <c r="M5" s="151"/>
      <c r="N5" s="152"/>
      <c r="O5" s="153"/>
      <c r="P5" s="151"/>
      <c r="Q5" s="152"/>
      <c r="R5" s="153"/>
      <c r="S5" s="151"/>
      <c r="T5" s="152"/>
      <c r="U5" s="81"/>
      <c r="V5" s="87"/>
    </row>
    <row r="6" spans="1:22" x14ac:dyDescent="0.25">
      <c r="A6" s="149" t="s">
        <v>2</v>
      </c>
      <c r="B6" s="150"/>
      <c r="C6" s="151"/>
      <c r="D6" s="151"/>
      <c r="E6" s="152"/>
      <c r="F6" s="153"/>
      <c r="G6" s="151"/>
      <c r="H6" s="152"/>
      <c r="I6" s="153"/>
      <c r="J6" s="151"/>
      <c r="K6" s="152"/>
      <c r="L6" s="153"/>
      <c r="M6" s="151"/>
      <c r="N6" s="152"/>
      <c r="O6" s="153"/>
      <c r="P6" s="151"/>
      <c r="Q6" s="152"/>
      <c r="R6" s="153"/>
      <c r="S6" s="151"/>
      <c r="T6" s="152"/>
      <c r="U6" s="81"/>
      <c r="V6" s="87"/>
    </row>
    <row r="7" spans="1:22" x14ac:dyDescent="0.25">
      <c r="A7" s="149" t="s">
        <v>3</v>
      </c>
      <c r="B7" s="150"/>
      <c r="C7" s="151"/>
      <c r="D7" s="151"/>
      <c r="E7" s="152"/>
      <c r="F7" s="153"/>
      <c r="G7" s="151"/>
      <c r="H7" s="152"/>
      <c r="I7" s="153"/>
      <c r="J7" s="151"/>
      <c r="K7" s="152"/>
      <c r="L7" s="153"/>
      <c r="M7" s="151"/>
      <c r="N7" s="152"/>
      <c r="O7" s="153"/>
      <c r="P7" s="151"/>
      <c r="Q7" s="152"/>
      <c r="R7" s="153"/>
      <c r="S7" s="151"/>
      <c r="T7" s="152"/>
      <c r="U7" s="81"/>
      <c r="V7" s="87"/>
    </row>
    <row r="8" spans="1:22" x14ac:dyDescent="0.25">
      <c r="A8" s="149" t="s">
        <v>59</v>
      </c>
      <c r="B8" s="150" t="s">
        <v>4</v>
      </c>
      <c r="C8" s="151"/>
      <c r="D8" s="151"/>
      <c r="E8" s="152"/>
      <c r="F8" s="153"/>
      <c r="G8" s="151"/>
      <c r="H8" s="152"/>
      <c r="I8" s="153"/>
      <c r="J8" s="151"/>
      <c r="K8" s="152"/>
      <c r="L8" s="153"/>
      <c r="M8" s="151"/>
      <c r="N8" s="152"/>
      <c r="O8" s="153"/>
      <c r="P8" s="151"/>
      <c r="Q8" s="152"/>
      <c r="R8" s="153"/>
      <c r="S8" s="151"/>
      <c r="T8" s="152"/>
      <c r="U8" s="81"/>
      <c r="V8" s="87"/>
    </row>
    <row r="9" spans="1:22" x14ac:dyDescent="0.25">
      <c r="A9" s="149" t="s">
        <v>62</v>
      </c>
      <c r="B9" s="150" t="s">
        <v>60</v>
      </c>
      <c r="C9" s="151"/>
      <c r="D9" s="151"/>
      <c r="E9" s="152"/>
      <c r="F9" s="153"/>
      <c r="G9" s="151"/>
      <c r="H9" s="152"/>
      <c r="I9" s="153"/>
      <c r="J9" s="151"/>
      <c r="K9" s="152"/>
      <c r="L9" s="153"/>
      <c r="M9" s="151"/>
      <c r="N9" s="152"/>
      <c r="O9" s="153"/>
      <c r="P9" s="151"/>
      <c r="Q9" s="152"/>
      <c r="R9" s="153"/>
      <c r="S9" s="151"/>
      <c r="T9" s="152"/>
      <c r="U9" s="81"/>
      <c r="V9" s="87"/>
    </row>
    <row r="10" spans="1:22" x14ac:dyDescent="0.25">
      <c r="A10" s="149" t="s">
        <v>63</v>
      </c>
      <c r="B10" s="150" t="s">
        <v>65</v>
      </c>
      <c r="C10" s="151"/>
      <c r="D10" s="151"/>
      <c r="E10" s="152"/>
      <c r="F10" s="153"/>
      <c r="G10" s="151"/>
      <c r="H10" s="152"/>
      <c r="I10" s="153"/>
      <c r="J10" s="151"/>
      <c r="K10" s="152"/>
      <c r="L10" s="153"/>
      <c r="M10" s="151"/>
      <c r="N10" s="152"/>
      <c r="O10" s="153"/>
      <c r="P10" s="151"/>
      <c r="Q10" s="152"/>
      <c r="R10" s="153"/>
      <c r="S10" s="151"/>
      <c r="T10" s="152"/>
      <c r="U10" s="81"/>
      <c r="V10" s="87"/>
    </row>
    <row r="11" spans="1:22" x14ac:dyDescent="0.25">
      <c r="A11" s="149" t="s">
        <v>64</v>
      </c>
      <c r="B11" s="150" t="s">
        <v>7</v>
      </c>
      <c r="C11" s="151"/>
      <c r="D11" s="151"/>
      <c r="E11" s="152"/>
      <c r="F11" s="153"/>
      <c r="G11" s="151"/>
      <c r="H11" s="152"/>
      <c r="I11" s="153"/>
      <c r="J11" s="151"/>
      <c r="K11" s="152"/>
      <c r="L11" s="153"/>
      <c r="M11" s="151"/>
      <c r="N11" s="152"/>
      <c r="O11" s="153"/>
      <c r="P11" s="151"/>
      <c r="Q11" s="152"/>
      <c r="R11" s="153"/>
      <c r="S11" s="151"/>
      <c r="T11" s="152"/>
      <c r="U11" s="81"/>
      <c r="V11" s="87"/>
    </row>
    <row r="12" spans="1:22" x14ac:dyDescent="0.25">
      <c r="A12" s="149" t="s">
        <v>5</v>
      </c>
      <c r="B12" s="150"/>
      <c r="C12" s="151"/>
      <c r="D12" s="151"/>
      <c r="E12" s="152"/>
      <c r="F12" s="153"/>
      <c r="G12" s="151"/>
      <c r="H12" s="152"/>
      <c r="I12" s="153"/>
      <c r="J12" s="151"/>
      <c r="K12" s="152"/>
      <c r="L12" s="153"/>
      <c r="M12" s="151"/>
      <c r="N12" s="152"/>
      <c r="O12" s="153"/>
      <c r="P12" s="151"/>
      <c r="Q12" s="152"/>
      <c r="R12" s="153"/>
      <c r="S12" s="151"/>
      <c r="T12" s="152"/>
      <c r="U12" s="81"/>
      <c r="V12" s="87"/>
    </row>
    <row r="13" spans="1:22" x14ac:dyDescent="0.25">
      <c r="A13" s="149" t="s">
        <v>6</v>
      </c>
      <c r="B13" s="150"/>
      <c r="C13" s="151"/>
      <c r="D13" s="151"/>
      <c r="E13" s="152"/>
      <c r="F13" s="153"/>
      <c r="G13" s="151"/>
      <c r="H13" s="152"/>
      <c r="I13" s="153"/>
      <c r="J13" s="151"/>
      <c r="K13" s="152"/>
      <c r="L13" s="153"/>
      <c r="M13" s="151"/>
      <c r="N13" s="152"/>
      <c r="O13" s="153">
        <v>14</v>
      </c>
      <c r="P13" s="151">
        <v>17</v>
      </c>
      <c r="Q13" s="152">
        <v>18</v>
      </c>
      <c r="R13" s="153">
        <v>21</v>
      </c>
      <c r="S13" s="151">
        <v>17</v>
      </c>
      <c r="T13" s="152"/>
      <c r="U13" s="81">
        <f t="shared" ref="U13:U18" si="0">AVERAGE(C13:T13)</f>
        <v>17.399999999999999</v>
      </c>
      <c r="V13" s="87">
        <f>_xlfn.STDEV.S(C13:T13)</f>
        <v>2.5099800796022289</v>
      </c>
    </row>
    <row r="14" spans="1:22" x14ac:dyDescent="0.25">
      <c r="A14" s="149" t="s">
        <v>8</v>
      </c>
      <c r="B14" s="150"/>
      <c r="C14" s="151"/>
      <c r="D14" s="151"/>
      <c r="E14" s="152"/>
      <c r="F14" s="159">
        <v>29</v>
      </c>
      <c r="G14" s="160">
        <v>40</v>
      </c>
      <c r="H14" s="161">
        <v>33</v>
      </c>
      <c r="I14" s="153"/>
      <c r="J14" s="151"/>
      <c r="K14" s="152"/>
      <c r="L14" s="153"/>
      <c r="M14" s="151"/>
      <c r="N14" s="152"/>
      <c r="O14" s="153"/>
      <c r="P14" s="151"/>
      <c r="Q14" s="152"/>
      <c r="R14" s="153">
        <v>18</v>
      </c>
      <c r="S14" s="151">
        <v>17</v>
      </c>
      <c r="T14" s="152">
        <v>14</v>
      </c>
      <c r="U14" s="81">
        <f t="shared" si="0"/>
        <v>25.166666666666668</v>
      </c>
      <c r="V14" s="87">
        <f t="shared" ref="V14:V36" si="1">_xlfn.STDEV.S(C14:T14)</f>
        <v>10.381072520056234</v>
      </c>
    </row>
    <row r="15" spans="1:22" x14ac:dyDescent="0.25">
      <c r="A15" s="149" t="s">
        <v>9</v>
      </c>
      <c r="B15" s="150" t="s">
        <v>58</v>
      </c>
      <c r="C15" s="151">
        <v>13</v>
      </c>
      <c r="D15" s="151">
        <v>13</v>
      </c>
      <c r="E15" s="152">
        <v>10</v>
      </c>
      <c r="F15" s="153">
        <v>11</v>
      </c>
      <c r="G15" s="151">
        <v>17</v>
      </c>
      <c r="H15" s="152">
        <v>13</v>
      </c>
      <c r="I15" s="153">
        <v>19</v>
      </c>
      <c r="J15" s="151">
        <v>20</v>
      </c>
      <c r="K15" s="152">
        <v>18</v>
      </c>
      <c r="L15" s="153">
        <v>14</v>
      </c>
      <c r="M15" s="151">
        <v>17</v>
      </c>
      <c r="N15" s="152">
        <v>15</v>
      </c>
      <c r="O15" s="153"/>
      <c r="P15" s="151"/>
      <c r="Q15" s="152"/>
      <c r="R15" s="153"/>
      <c r="S15" s="151"/>
      <c r="T15" s="152"/>
      <c r="U15" s="81">
        <f t="shared" si="0"/>
        <v>15</v>
      </c>
      <c r="V15" s="87">
        <f t="shared" si="1"/>
        <v>3.1908961408698624</v>
      </c>
    </row>
    <row r="16" spans="1:22" x14ac:dyDescent="0.25">
      <c r="A16" s="149" t="s">
        <v>10</v>
      </c>
      <c r="B16" s="150" t="s">
        <v>57</v>
      </c>
      <c r="C16" s="151"/>
      <c r="D16" s="151"/>
      <c r="E16" s="152"/>
      <c r="F16" s="153"/>
      <c r="G16" s="151"/>
      <c r="H16" s="152"/>
      <c r="I16" s="153"/>
      <c r="J16" s="151"/>
      <c r="K16" s="152"/>
      <c r="L16" s="153"/>
      <c r="M16" s="151"/>
      <c r="N16" s="152"/>
      <c r="O16" s="153">
        <v>7</v>
      </c>
      <c r="P16" s="151">
        <v>16</v>
      </c>
      <c r="Q16" s="152">
        <v>14</v>
      </c>
      <c r="R16" s="153">
        <v>11</v>
      </c>
      <c r="S16" s="151">
        <v>14</v>
      </c>
      <c r="T16" s="152">
        <v>12</v>
      </c>
      <c r="U16" s="81">
        <f t="shared" si="0"/>
        <v>12.333333333333334</v>
      </c>
      <c r="V16" s="87">
        <f t="shared" si="1"/>
        <v>3.1411250638372668</v>
      </c>
    </row>
    <row r="17" spans="1:22" x14ac:dyDescent="0.25">
      <c r="A17" s="149" t="s">
        <v>11</v>
      </c>
      <c r="B17" s="150" t="s">
        <v>57</v>
      </c>
      <c r="C17" s="151"/>
      <c r="D17" s="151"/>
      <c r="E17" s="152"/>
      <c r="F17" s="153"/>
      <c r="G17" s="151"/>
      <c r="H17" s="152"/>
      <c r="I17" s="153"/>
      <c r="J17" s="151"/>
      <c r="K17" s="152"/>
      <c r="L17" s="153"/>
      <c r="M17" s="151"/>
      <c r="N17" s="152"/>
      <c r="O17" s="153">
        <v>15</v>
      </c>
      <c r="P17" s="151">
        <v>17</v>
      </c>
      <c r="Q17" s="152">
        <v>19</v>
      </c>
      <c r="R17" s="153">
        <v>26</v>
      </c>
      <c r="S17" s="151">
        <v>29</v>
      </c>
      <c r="T17" s="152"/>
      <c r="U17" s="81">
        <f t="shared" si="0"/>
        <v>21.2</v>
      </c>
      <c r="V17" s="87">
        <f t="shared" si="1"/>
        <v>6.016643582596533</v>
      </c>
    </row>
    <row r="18" spans="1:22" x14ac:dyDescent="0.25">
      <c r="A18" s="149" t="s">
        <v>12</v>
      </c>
      <c r="B18" s="150"/>
      <c r="C18" s="151">
        <v>15</v>
      </c>
      <c r="D18" s="151"/>
      <c r="E18" s="152"/>
      <c r="F18" s="153"/>
      <c r="G18" s="151"/>
      <c r="H18" s="152"/>
      <c r="I18" s="153"/>
      <c r="J18" s="151"/>
      <c r="K18" s="152"/>
      <c r="L18" s="153"/>
      <c r="M18" s="151"/>
      <c r="N18" s="152"/>
      <c r="O18" s="153"/>
      <c r="P18" s="151"/>
      <c r="Q18" s="152"/>
      <c r="R18" s="153"/>
      <c r="S18" s="151"/>
      <c r="T18" s="152"/>
      <c r="U18" s="81">
        <f t="shared" si="0"/>
        <v>15</v>
      </c>
      <c r="V18" s="87"/>
    </row>
    <row r="19" spans="1:22" x14ac:dyDescent="0.25">
      <c r="A19" s="149" t="s">
        <v>13</v>
      </c>
      <c r="B19" s="150" t="s">
        <v>56</v>
      </c>
      <c r="C19" s="151"/>
      <c r="D19" s="151"/>
      <c r="E19" s="152"/>
      <c r="F19" s="153"/>
      <c r="G19" s="151"/>
      <c r="H19" s="152"/>
      <c r="I19" s="153"/>
      <c r="J19" s="151"/>
      <c r="K19" s="152"/>
      <c r="L19" s="153"/>
      <c r="M19" s="151"/>
      <c r="N19" s="152"/>
      <c r="O19" s="153"/>
      <c r="P19" s="151"/>
      <c r="Q19" s="152"/>
      <c r="R19" s="153"/>
      <c r="S19" s="151"/>
      <c r="T19" s="152"/>
      <c r="U19" s="81"/>
      <c r="V19" s="87"/>
    </row>
    <row r="20" spans="1:22" x14ac:dyDescent="0.25">
      <c r="A20" s="149" t="s">
        <v>14</v>
      </c>
      <c r="B20" s="150" t="s">
        <v>55</v>
      </c>
      <c r="C20" s="151"/>
      <c r="D20" s="151"/>
      <c r="E20" s="152"/>
      <c r="F20" s="153"/>
      <c r="G20" s="151"/>
      <c r="H20" s="152"/>
      <c r="I20" s="153"/>
      <c r="J20" s="151"/>
      <c r="K20" s="152"/>
      <c r="L20" s="153"/>
      <c r="M20" s="151"/>
      <c r="N20" s="152"/>
      <c r="O20" s="153"/>
      <c r="P20" s="151"/>
      <c r="Q20" s="152"/>
      <c r="R20" s="153"/>
      <c r="S20" s="151"/>
      <c r="T20" s="152"/>
      <c r="U20" s="81"/>
      <c r="V20" s="87"/>
    </row>
    <row r="21" spans="1:22" x14ac:dyDescent="0.25">
      <c r="A21" s="149" t="s">
        <v>15</v>
      </c>
      <c r="B21" s="150" t="s">
        <v>53</v>
      </c>
      <c r="C21" s="151"/>
      <c r="D21" s="151"/>
      <c r="E21" s="152"/>
      <c r="F21" s="153"/>
      <c r="G21" s="151"/>
      <c r="H21" s="152"/>
      <c r="I21" s="153">
        <v>19</v>
      </c>
      <c r="J21" s="151">
        <v>22</v>
      </c>
      <c r="K21" s="152">
        <v>18</v>
      </c>
      <c r="L21" s="153">
        <v>20</v>
      </c>
      <c r="M21" s="151">
        <v>21</v>
      </c>
      <c r="N21" s="152">
        <v>21</v>
      </c>
      <c r="O21" s="159">
        <v>34</v>
      </c>
      <c r="P21" s="151">
        <v>15</v>
      </c>
      <c r="Q21" s="152">
        <v>16</v>
      </c>
      <c r="R21" s="153">
        <v>13</v>
      </c>
      <c r="S21" s="151">
        <v>8</v>
      </c>
      <c r="T21" s="152"/>
      <c r="U21" s="82">
        <f>AVERAGE(C21:T21)</f>
        <v>18.818181818181817</v>
      </c>
      <c r="V21" s="88">
        <f t="shared" si="1"/>
        <v>6.5240812658669682</v>
      </c>
    </row>
    <row r="22" spans="1:22" x14ac:dyDescent="0.25">
      <c r="A22" s="149" t="s">
        <v>16</v>
      </c>
      <c r="B22" s="150" t="s">
        <v>54</v>
      </c>
      <c r="C22" s="151"/>
      <c r="D22" s="151"/>
      <c r="E22" s="152"/>
      <c r="F22" s="153"/>
      <c r="G22" s="151"/>
      <c r="H22" s="152"/>
      <c r="I22" s="153">
        <v>19</v>
      </c>
      <c r="J22" s="151">
        <v>16</v>
      </c>
      <c r="K22" s="152">
        <v>19</v>
      </c>
      <c r="L22" s="153">
        <v>25</v>
      </c>
      <c r="M22" s="151">
        <v>27</v>
      </c>
      <c r="N22" s="152">
        <v>27</v>
      </c>
      <c r="O22" s="153">
        <v>20</v>
      </c>
      <c r="P22" s="151">
        <v>23</v>
      </c>
      <c r="Q22" s="152">
        <v>26</v>
      </c>
      <c r="R22" s="153">
        <v>24</v>
      </c>
      <c r="S22" s="151">
        <v>23</v>
      </c>
      <c r="T22" s="152"/>
      <c r="U22" s="82">
        <f>AVERAGE(C22:T22)</f>
        <v>22.636363636363637</v>
      </c>
      <c r="V22" s="88">
        <f t="shared" si="1"/>
        <v>3.6680438185149176</v>
      </c>
    </row>
    <row r="23" spans="1:22" x14ac:dyDescent="0.25">
      <c r="A23" s="149" t="s">
        <v>17</v>
      </c>
      <c r="B23" s="150"/>
      <c r="C23" s="151"/>
      <c r="D23" s="151"/>
      <c r="E23" s="152"/>
      <c r="F23" s="153"/>
      <c r="G23" s="151"/>
      <c r="H23" s="152"/>
      <c r="I23" s="153"/>
      <c r="J23" s="151"/>
      <c r="K23" s="152"/>
      <c r="L23" s="153"/>
      <c r="M23" s="151"/>
      <c r="N23" s="152"/>
      <c r="O23" s="153">
        <v>11</v>
      </c>
      <c r="P23" s="151">
        <v>18</v>
      </c>
      <c r="Q23" s="152">
        <v>15</v>
      </c>
      <c r="R23" s="153"/>
      <c r="S23" s="151"/>
      <c r="T23" s="152"/>
      <c r="U23" s="82">
        <f>AVERAGE(C23:T23)</f>
        <v>14.666666666666666</v>
      </c>
      <c r="V23" s="88">
        <f t="shared" si="1"/>
        <v>3.5118845842842434</v>
      </c>
    </row>
    <row r="24" spans="1:22" x14ac:dyDescent="0.25">
      <c r="A24" s="149" t="s">
        <v>18</v>
      </c>
      <c r="B24" s="150"/>
      <c r="C24" s="151"/>
      <c r="D24" s="151"/>
      <c r="E24" s="152"/>
      <c r="F24" s="153"/>
      <c r="G24" s="151"/>
      <c r="H24" s="152"/>
      <c r="I24" s="153"/>
      <c r="J24" s="151"/>
      <c r="K24" s="152"/>
      <c r="L24" s="153"/>
      <c r="M24" s="151"/>
      <c r="N24" s="152"/>
      <c r="O24" s="153"/>
      <c r="P24" s="151"/>
      <c r="Q24" s="152"/>
      <c r="R24" s="153"/>
      <c r="S24" s="151"/>
      <c r="T24" s="152"/>
      <c r="U24" s="82"/>
      <c r="V24" s="88"/>
    </row>
    <row r="25" spans="1:22" x14ac:dyDescent="0.25">
      <c r="A25" s="149" t="s">
        <v>19</v>
      </c>
      <c r="B25" s="150" t="s">
        <v>44</v>
      </c>
      <c r="C25" s="151">
        <v>20</v>
      </c>
      <c r="D25" s="151">
        <v>21</v>
      </c>
      <c r="E25" s="152">
        <v>23</v>
      </c>
      <c r="F25" s="153"/>
      <c r="G25" s="151"/>
      <c r="H25" s="152"/>
      <c r="I25" s="159">
        <v>40</v>
      </c>
      <c r="J25" s="160">
        <v>34</v>
      </c>
      <c r="K25" s="152"/>
      <c r="L25" s="153">
        <v>26</v>
      </c>
      <c r="M25" s="151">
        <v>24</v>
      </c>
      <c r="N25" s="152">
        <v>18</v>
      </c>
      <c r="O25" s="153">
        <v>15</v>
      </c>
      <c r="P25" s="151">
        <v>19</v>
      </c>
      <c r="Q25" s="152">
        <v>12</v>
      </c>
      <c r="R25" s="153">
        <v>23</v>
      </c>
      <c r="S25" s="151">
        <v>22</v>
      </c>
      <c r="T25" s="152"/>
      <c r="U25" s="82">
        <f>AVERAGE(C25:T25)</f>
        <v>22.846153846153847</v>
      </c>
      <c r="V25" s="88">
        <f t="shared" si="1"/>
        <v>7.4144695679703867</v>
      </c>
    </row>
    <row r="26" spans="1:22" x14ac:dyDescent="0.25">
      <c r="A26" s="149" t="s">
        <v>20</v>
      </c>
      <c r="B26" s="150"/>
      <c r="C26" s="151"/>
      <c r="D26" s="151"/>
      <c r="E26" s="152"/>
      <c r="F26" s="153"/>
      <c r="G26" s="151"/>
      <c r="H26" s="152"/>
      <c r="I26" s="153"/>
      <c r="J26" s="151"/>
      <c r="K26" s="152"/>
      <c r="L26" s="153"/>
      <c r="M26" s="151"/>
      <c r="N26" s="152"/>
      <c r="O26" s="153"/>
      <c r="P26" s="151"/>
      <c r="Q26" s="152"/>
      <c r="R26" s="153">
        <v>18</v>
      </c>
      <c r="S26" s="151">
        <v>23</v>
      </c>
      <c r="T26" s="152">
        <v>13</v>
      </c>
      <c r="U26" s="82">
        <f>AVERAGE(C26:T26)</f>
        <v>18</v>
      </c>
      <c r="V26" s="88">
        <f t="shared" si="1"/>
        <v>5</v>
      </c>
    </row>
    <row r="27" spans="1:22" x14ac:dyDescent="0.25">
      <c r="A27" s="149" t="s">
        <v>21</v>
      </c>
      <c r="B27" s="150"/>
      <c r="C27" s="151"/>
      <c r="D27" s="151"/>
      <c r="E27" s="152"/>
      <c r="F27" s="153"/>
      <c r="G27" s="151"/>
      <c r="H27" s="152"/>
      <c r="I27" s="153"/>
      <c r="J27" s="151"/>
      <c r="K27" s="152"/>
      <c r="L27" s="153"/>
      <c r="M27" s="151"/>
      <c r="N27" s="152"/>
      <c r="O27" s="153"/>
      <c r="P27" s="151"/>
      <c r="Q27" s="152"/>
      <c r="R27" s="159">
        <v>10</v>
      </c>
      <c r="S27" s="151">
        <v>21</v>
      </c>
      <c r="T27" s="152">
        <v>29</v>
      </c>
      <c r="U27" s="82">
        <f>AVERAGE(C27:T27)</f>
        <v>20</v>
      </c>
      <c r="V27" s="88">
        <f t="shared" si="1"/>
        <v>9.5393920141694561</v>
      </c>
    </row>
    <row r="28" spans="1:22" x14ac:dyDescent="0.25">
      <c r="A28" s="149" t="s">
        <v>22</v>
      </c>
      <c r="B28" s="150" t="s">
        <v>52</v>
      </c>
      <c r="C28" s="151">
        <v>26</v>
      </c>
      <c r="D28" s="151">
        <v>20</v>
      </c>
      <c r="E28" s="152">
        <v>20</v>
      </c>
      <c r="F28" s="153">
        <v>17</v>
      </c>
      <c r="G28" s="151">
        <v>31</v>
      </c>
      <c r="H28" s="152">
        <v>17</v>
      </c>
      <c r="I28" s="153">
        <v>29</v>
      </c>
      <c r="J28" s="151">
        <v>27</v>
      </c>
      <c r="K28" s="152">
        <v>28</v>
      </c>
      <c r="L28" s="153">
        <v>30</v>
      </c>
      <c r="M28" s="151">
        <v>27</v>
      </c>
      <c r="N28" s="152">
        <v>26</v>
      </c>
      <c r="O28" s="153">
        <v>17</v>
      </c>
      <c r="P28" s="151">
        <v>18</v>
      </c>
      <c r="Q28" s="152">
        <v>20</v>
      </c>
      <c r="R28" s="159">
        <v>15</v>
      </c>
      <c r="S28" s="160">
        <v>9</v>
      </c>
      <c r="T28" s="152">
        <v>23</v>
      </c>
      <c r="U28" s="82">
        <f>AVERAGE(C28:T28)</f>
        <v>22.222222222222221</v>
      </c>
      <c r="V28" s="88">
        <f t="shared" si="1"/>
        <v>6.102608464038922</v>
      </c>
    </row>
    <row r="29" spans="1:22" x14ac:dyDescent="0.25">
      <c r="A29" s="149" t="s">
        <v>23</v>
      </c>
      <c r="B29" s="150" t="s">
        <v>49</v>
      </c>
      <c r="C29" s="151"/>
      <c r="D29" s="151"/>
      <c r="E29" s="152"/>
      <c r="F29" s="153"/>
      <c r="G29" s="151"/>
      <c r="H29" s="152"/>
      <c r="I29" s="153"/>
      <c r="J29" s="151"/>
      <c r="K29" s="152"/>
      <c r="L29" s="153"/>
      <c r="M29" s="151"/>
      <c r="N29" s="152"/>
      <c r="O29" s="153"/>
      <c r="P29" s="151"/>
      <c r="Q29" s="152"/>
      <c r="R29" s="153"/>
      <c r="S29" s="151"/>
      <c r="T29" s="152"/>
      <c r="U29" s="82"/>
      <c r="V29" s="88"/>
    </row>
    <row r="30" spans="1:22" x14ac:dyDescent="0.25">
      <c r="A30" s="149" t="s">
        <v>24</v>
      </c>
      <c r="B30" s="150" t="s">
        <v>50</v>
      </c>
      <c r="C30" s="151"/>
      <c r="D30" s="151"/>
      <c r="E30" s="152"/>
      <c r="F30" s="153"/>
      <c r="G30" s="151"/>
      <c r="H30" s="152"/>
      <c r="I30" s="153"/>
      <c r="J30" s="151"/>
      <c r="K30" s="152"/>
      <c r="L30" s="153"/>
      <c r="M30" s="151"/>
      <c r="N30" s="152"/>
      <c r="O30" s="153"/>
      <c r="P30" s="151"/>
      <c r="Q30" s="152"/>
      <c r="R30" s="153"/>
      <c r="S30" s="151"/>
      <c r="T30" s="152"/>
      <c r="U30" s="82"/>
      <c r="V30" s="88"/>
    </row>
    <row r="31" spans="1:22" x14ac:dyDescent="0.25">
      <c r="A31" s="149" t="s">
        <v>61</v>
      </c>
      <c r="B31" s="150" t="s">
        <v>45</v>
      </c>
      <c r="C31" s="151"/>
      <c r="D31" s="151"/>
      <c r="E31" s="152"/>
      <c r="F31" s="153"/>
      <c r="G31" s="151"/>
      <c r="H31" s="152"/>
      <c r="I31" s="153">
        <v>24</v>
      </c>
      <c r="J31" s="151">
        <v>24</v>
      </c>
      <c r="K31" s="152">
        <v>25</v>
      </c>
      <c r="L31" s="153"/>
      <c r="M31" s="151"/>
      <c r="N31" s="152"/>
      <c r="O31" s="153"/>
      <c r="P31" s="151"/>
      <c r="Q31" s="152"/>
      <c r="R31" s="153"/>
      <c r="S31" s="151"/>
      <c r="T31" s="152"/>
      <c r="U31" s="81">
        <f>AVERAGE(C31:T31)</f>
        <v>24.333333333333332</v>
      </c>
      <c r="V31" s="87">
        <f t="shared" si="1"/>
        <v>0.57735026918962584</v>
      </c>
    </row>
    <row r="32" spans="1:22" x14ac:dyDescent="0.25">
      <c r="A32" s="149" t="s">
        <v>25</v>
      </c>
      <c r="B32" s="150"/>
      <c r="C32" s="151"/>
      <c r="D32" s="151"/>
      <c r="E32" s="152"/>
      <c r="F32" s="159">
        <v>10</v>
      </c>
      <c r="G32" s="160">
        <v>5</v>
      </c>
      <c r="H32" s="161">
        <v>17</v>
      </c>
      <c r="I32" s="153"/>
      <c r="J32" s="151"/>
      <c r="K32" s="152"/>
      <c r="L32" s="153"/>
      <c r="M32" s="151"/>
      <c r="N32" s="152"/>
      <c r="O32" s="153"/>
      <c r="P32" s="151"/>
      <c r="Q32" s="152"/>
      <c r="R32" s="153"/>
      <c r="S32" s="151"/>
      <c r="T32" s="152"/>
      <c r="U32" s="82">
        <f>AVERAGE(C32:T32)</f>
        <v>10.666666666666666</v>
      </c>
      <c r="V32" s="88">
        <f t="shared" si="1"/>
        <v>6.0277137733417092</v>
      </c>
    </row>
    <row r="33" spans="1:22" x14ac:dyDescent="0.25">
      <c r="A33" s="149" t="s">
        <v>26</v>
      </c>
      <c r="B33" s="150" t="s">
        <v>51</v>
      </c>
      <c r="C33" s="151">
        <v>17</v>
      </c>
      <c r="D33" s="151">
        <v>20</v>
      </c>
      <c r="E33" s="152">
        <v>17</v>
      </c>
      <c r="F33" s="153">
        <v>11</v>
      </c>
      <c r="G33" s="151">
        <v>13</v>
      </c>
      <c r="H33" s="152">
        <v>12</v>
      </c>
      <c r="I33" s="153"/>
      <c r="J33" s="151"/>
      <c r="K33" s="152"/>
      <c r="L33" s="153"/>
      <c r="M33" s="151"/>
      <c r="N33" s="152"/>
      <c r="O33" s="153">
        <v>17</v>
      </c>
      <c r="P33" s="151">
        <v>11</v>
      </c>
      <c r="Q33" s="152">
        <v>14</v>
      </c>
      <c r="R33" s="153">
        <v>17</v>
      </c>
      <c r="S33" s="151">
        <v>24</v>
      </c>
      <c r="T33" s="152">
        <v>19</v>
      </c>
      <c r="U33" s="82">
        <f>AVERAGE(C33:T33)</f>
        <v>16</v>
      </c>
      <c r="V33" s="88">
        <f t="shared" si="1"/>
        <v>3.9542842128966447</v>
      </c>
    </row>
    <row r="34" spans="1:22" x14ac:dyDescent="0.25">
      <c r="A34" s="162" t="s">
        <v>27</v>
      </c>
      <c r="B34" s="150" t="s">
        <v>48</v>
      </c>
      <c r="C34" s="151"/>
      <c r="D34" s="151"/>
      <c r="E34" s="152"/>
      <c r="F34" s="153"/>
      <c r="G34" s="151"/>
      <c r="H34" s="152"/>
      <c r="I34" s="153"/>
      <c r="J34" s="151"/>
      <c r="K34" s="152"/>
      <c r="L34" s="153"/>
      <c r="M34" s="151"/>
      <c r="N34" s="152"/>
      <c r="O34" s="153"/>
      <c r="P34" s="151"/>
      <c r="Q34" s="152"/>
      <c r="R34" s="153"/>
      <c r="S34" s="151"/>
      <c r="T34" s="152"/>
      <c r="U34" s="82"/>
      <c r="V34" s="88"/>
    </row>
    <row r="35" spans="1:22" x14ac:dyDescent="0.25">
      <c r="A35" s="149" t="s">
        <v>28</v>
      </c>
      <c r="B35" s="150" t="s">
        <v>47</v>
      </c>
      <c r="C35" s="151">
        <v>27</v>
      </c>
      <c r="D35" s="151">
        <v>21</v>
      </c>
      <c r="E35" s="152">
        <v>12</v>
      </c>
      <c r="F35" s="153">
        <v>9</v>
      </c>
      <c r="G35" s="151">
        <v>13</v>
      </c>
      <c r="H35" s="152">
        <v>19</v>
      </c>
      <c r="I35" s="153">
        <v>12</v>
      </c>
      <c r="J35" s="151">
        <v>13</v>
      </c>
      <c r="K35" s="152">
        <v>12</v>
      </c>
      <c r="L35" s="153">
        <v>26</v>
      </c>
      <c r="M35" s="151">
        <v>25</v>
      </c>
      <c r="N35" s="152">
        <v>26</v>
      </c>
      <c r="O35" s="153">
        <v>8</v>
      </c>
      <c r="P35" s="151">
        <v>13</v>
      </c>
      <c r="Q35" s="152">
        <v>17</v>
      </c>
      <c r="R35" s="153">
        <v>17</v>
      </c>
      <c r="S35" s="151">
        <v>22</v>
      </c>
      <c r="T35" s="152">
        <v>9</v>
      </c>
      <c r="U35" s="82">
        <f t="shared" ref="U35:U39" si="2">AVERAGE(C35:T35)</f>
        <v>16.722222222222221</v>
      </c>
      <c r="V35" s="88">
        <f t="shared" si="1"/>
        <v>6.424269750723842</v>
      </c>
    </row>
    <row r="36" spans="1:22" x14ac:dyDescent="0.25">
      <c r="A36" s="149" t="s">
        <v>29</v>
      </c>
      <c r="B36" s="150" t="s">
        <v>46</v>
      </c>
      <c r="C36" s="151">
        <v>17</v>
      </c>
      <c r="D36" s="151">
        <v>17</v>
      </c>
      <c r="E36" s="152">
        <v>19</v>
      </c>
      <c r="F36" s="159">
        <v>31</v>
      </c>
      <c r="G36" s="160">
        <v>26</v>
      </c>
      <c r="H36" s="161">
        <v>36</v>
      </c>
      <c r="I36" s="159">
        <v>29</v>
      </c>
      <c r="J36" s="151"/>
      <c r="K36" s="152"/>
      <c r="L36" s="153">
        <v>13</v>
      </c>
      <c r="M36" s="151">
        <v>13</v>
      </c>
      <c r="N36" s="152">
        <v>14</v>
      </c>
      <c r="O36" s="153">
        <v>12</v>
      </c>
      <c r="P36" s="151">
        <v>15</v>
      </c>
      <c r="Q36" s="152">
        <v>21</v>
      </c>
      <c r="R36" s="153">
        <v>17</v>
      </c>
      <c r="S36" s="151">
        <v>20</v>
      </c>
      <c r="T36" s="152">
        <v>12</v>
      </c>
      <c r="U36" s="82">
        <f t="shared" si="2"/>
        <v>19.5</v>
      </c>
      <c r="V36" s="88">
        <f t="shared" si="1"/>
        <v>7.3303024039485116</v>
      </c>
    </row>
    <row r="37" spans="1:22" x14ac:dyDescent="0.25">
      <c r="A37" s="154" t="s">
        <v>30</v>
      </c>
      <c r="B37" s="155"/>
      <c r="C37" s="156"/>
      <c r="D37" s="156"/>
      <c r="E37" s="157"/>
      <c r="F37" s="158"/>
      <c r="G37" s="156"/>
      <c r="H37" s="157"/>
      <c r="I37" s="158"/>
      <c r="J37" s="156"/>
      <c r="K37" s="157"/>
      <c r="L37" s="158"/>
      <c r="M37" s="156"/>
      <c r="N37" s="157"/>
      <c r="O37" s="158"/>
      <c r="P37" s="156"/>
      <c r="Q37" s="157"/>
      <c r="R37" s="158"/>
      <c r="S37" s="156"/>
      <c r="T37" s="157"/>
      <c r="U37" s="83"/>
      <c r="V37" s="89"/>
    </row>
    <row r="38" spans="1:22" x14ac:dyDescent="0.25">
      <c r="A38" s="154" t="s">
        <v>31</v>
      </c>
      <c r="B38" s="155"/>
      <c r="C38" s="156"/>
      <c r="D38" s="156"/>
      <c r="E38" s="157"/>
      <c r="F38" s="158">
        <v>53</v>
      </c>
      <c r="G38" s="156">
        <v>42</v>
      </c>
      <c r="H38" s="157">
        <v>44</v>
      </c>
      <c r="I38" s="158"/>
      <c r="J38" s="156"/>
      <c r="K38" s="157"/>
      <c r="L38" s="158"/>
      <c r="M38" s="156"/>
      <c r="N38" s="157"/>
      <c r="O38" s="158"/>
      <c r="P38" s="156"/>
      <c r="Q38" s="157"/>
      <c r="R38" s="158"/>
      <c r="S38" s="156"/>
      <c r="T38" s="157"/>
      <c r="U38" s="83">
        <f t="shared" si="2"/>
        <v>46.333333333333336</v>
      </c>
      <c r="V38" s="89">
        <f>_xlfn.STDEV.S(C38:T38)</f>
        <v>5.8594652770823279</v>
      </c>
    </row>
    <row r="39" spans="1:22" x14ac:dyDescent="0.25">
      <c r="A39" s="92" t="s">
        <v>32</v>
      </c>
      <c r="B39" s="77"/>
      <c r="C39" s="6"/>
      <c r="D39" s="6"/>
      <c r="E39" s="7"/>
      <c r="F39" s="5"/>
      <c r="G39" s="6"/>
      <c r="H39" s="7"/>
      <c r="I39" s="5"/>
      <c r="J39" s="6"/>
      <c r="K39" s="7"/>
      <c r="L39" s="2">
        <v>37</v>
      </c>
      <c r="M39" s="3"/>
      <c r="N39" s="4"/>
      <c r="O39" s="2"/>
      <c r="P39" s="3"/>
      <c r="Q39" s="4"/>
      <c r="R39" s="2"/>
      <c r="S39" s="3"/>
      <c r="T39" s="4"/>
      <c r="U39" s="83">
        <f t="shared" si="2"/>
        <v>37</v>
      </c>
      <c r="V39" s="90"/>
    </row>
    <row r="40" spans="1:22" ht="15.75" thickBot="1" x14ac:dyDescent="0.3">
      <c r="A40" s="93" t="s">
        <v>79</v>
      </c>
      <c r="B40" s="76"/>
      <c r="C40" s="74"/>
      <c r="D40" s="69"/>
      <c r="E40" s="73"/>
      <c r="F40" s="75"/>
      <c r="G40" s="69"/>
      <c r="H40" s="73"/>
      <c r="I40" s="75"/>
      <c r="J40" s="69"/>
      <c r="K40" s="73"/>
      <c r="L40" s="75"/>
      <c r="M40" s="69"/>
      <c r="N40" s="73"/>
      <c r="O40" s="75"/>
      <c r="P40" s="69"/>
      <c r="Q40" s="73"/>
      <c r="R40" s="75"/>
      <c r="S40" s="69"/>
      <c r="T40" s="73"/>
      <c r="U40" s="84"/>
      <c r="V40" s="91"/>
    </row>
  </sheetData>
  <mergeCells count="7">
    <mergeCell ref="R3:T3"/>
    <mergeCell ref="B2:V2"/>
    <mergeCell ref="C3:E3"/>
    <mergeCell ref="F3:H3"/>
    <mergeCell ref="I3:K3"/>
    <mergeCell ref="L3:N3"/>
    <mergeCell ref="O3:Q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D9" sqref="D9"/>
    </sheetView>
  </sheetViews>
  <sheetFormatPr defaultRowHeight="15" x14ac:dyDescent="0.25"/>
  <cols>
    <col min="1" max="1" width="30" bestFit="1" customWidth="1"/>
    <col min="2" max="2" width="16.85546875" customWidth="1"/>
  </cols>
  <sheetData>
    <row r="1" spans="1:26" ht="15.75" thickBot="1" x14ac:dyDescent="0.3"/>
    <row r="2" spans="1:26" ht="21.75" thickBot="1" x14ac:dyDescent="0.4">
      <c r="C2" s="132" t="s">
        <v>87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132" t="s">
        <v>88</v>
      </c>
      <c r="P2" s="133"/>
      <c r="Q2" s="133"/>
      <c r="R2" s="133"/>
      <c r="S2" s="133"/>
      <c r="T2" s="133"/>
      <c r="U2" s="133"/>
      <c r="V2" s="133"/>
      <c r="W2" s="135" t="s">
        <v>81</v>
      </c>
      <c r="X2" s="136"/>
    </row>
    <row r="3" spans="1:26" ht="15.75" thickBot="1" x14ac:dyDescent="0.3">
      <c r="C3" s="137" t="s">
        <v>75</v>
      </c>
      <c r="D3" s="139"/>
      <c r="E3" s="139"/>
      <c r="F3" s="138"/>
      <c r="G3" s="137" t="s">
        <v>68</v>
      </c>
      <c r="H3" s="139"/>
      <c r="I3" s="139"/>
      <c r="J3" s="138"/>
      <c r="K3" s="137" t="s">
        <v>69</v>
      </c>
      <c r="L3" s="139"/>
      <c r="M3" s="139"/>
      <c r="N3" s="138"/>
      <c r="O3" s="137" t="s">
        <v>68</v>
      </c>
      <c r="P3" s="139"/>
      <c r="Q3" s="139"/>
      <c r="R3" s="139"/>
      <c r="S3" s="139"/>
      <c r="T3" s="139"/>
      <c r="U3" s="139"/>
      <c r="V3" s="138"/>
      <c r="W3" s="137" t="s">
        <v>72</v>
      </c>
      <c r="X3" s="138"/>
    </row>
    <row r="4" spans="1:26" ht="30.75" thickBot="1" x14ac:dyDescent="0.3">
      <c r="A4" s="14" t="s">
        <v>41</v>
      </c>
      <c r="B4" s="15" t="s">
        <v>43</v>
      </c>
      <c r="C4" s="16" t="s">
        <v>66</v>
      </c>
      <c r="D4" s="17" t="s">
        <v>67</v>
      </c>
      <c r="E4" s="34" t="s">
        <v>39</v>
      </c>
      <c r="F4" s="41" t="s">
        <v>76</v>
      </c>
      <c r="G4" s="16" t="s">
        <v>66</v>
      </c>
      <c r="H4" s="17" t="s">
        <v>67</v>
      </c>
      <c r="I4" s="34" t="s">
        <v>39</v>
      </c>
      <c r="J4" s="41" t="s">
        <v>76</v>
      </c>
      <c r="K4" s="16" t="s">
        <v>66</v>
      </c>
      <c r="L4" s="17" t="s">
        <v>67</v>
      </c>
      <c r="M4" s="34" t="s">
        <v>39</v>
      </c>
      <c r="N4" s="41" t="s">
        <v>76</v>
      </c>
      <c r="O4" s="16" t="s">
        <v>33</v>
      </c>
      <c r="P4" s="52" t="s">
        <v>38</v>
      </c>
      <c r="Q4" s="52" t="s">
        <v>34</v>
      </c>
      <c r="R4" s="52" t="s">
        <v>35</v>
      </c>
      <c r="S4" s="52" t="s">
        <v>36</v>
      </c>
      <c r="T4" s="52" t="s">
        <v>37</v>
      </c>
      <c r="U4" s="34" t="s">
        <v>39</v>
      </c>
      <c r="V4" s="41" t="s">
        <v>76</v>
      </c>
      <c r="W4" s="34" t="s">
        <v>39</v>
      </c>
      <c r="X4" s="41" t="s">
        <v>40</v>
      </c>
    </row>
    <row r="5" spans="1:26" x14ac:dyDescent="0.25">
      <c r="A5" s="12" t="s">
        <v>0</v>
      </c>
      <c r="B5" s="13" t="s">
        <v>42</v>
      </c>
      <c r="C5" s="28">
        <v>2.0579999999999998</v>
      </c>
      <c r="D5" s="29"/>
      <c r="E5" s="38">
        <f>IF(ISNUMBER(C5),IF(ISNUMBER(D5),AVERAGE(C5:D5),C5),IF(ISNUMBER(D5),D5,""))</f>
        <v>2.0579999999999998</v>
      </c>
      <c r="F5" s="45" t="str">
        <f>IF(ISNUMBER(C5),IF(ISNUMBER(D5),ABS(C5-D5),""),"")</f>
        <v/>
      </c>
      <c r="G5" s="28">
        <v>27.09</v>
      </c>
      <c r="H5" s="29"/>
      <c r="I5" s="38">
        <f>IF(ISNUMBER(G5),IF(ISNUMBER(H5),AVERAGE(G5:H5),G5),IF(ISNUMBER(H5),H5,""))</f>
        <v>27.09</v>
      </c>
      <c r="J5" s="45" t="str">
        <f>IF(ISNUMBER(G5),IF(ISNUMBER(H5),ABS(G5-H5),""),"")</f>
        <v/>
      </c>
      <c r="K5" s="28">
        <f>IF(ISBLANK(C5),"",IF(ISBLANK(G5),"",(G5+(2.4/C5))))</f>
        <v>28.256180758017493</v>
      </c>
      <c r="L5" s="29" t="str">
        <f>IF(ISBLANK(D5),"",IF(ISBLANK(H5),"",(H5+(2.4/D5))))</f>
        <v/>
      </c>
      <c r="M5" s="38">
        <f>IF(ISNUMBER(K5),IF(ISNUMBER(L5),AVERAGE(K5:L5),K5),IF(ISNUMBER(L5),L5,""))</f>
        <v>28.256180758017493</v>
      </c>
      <c r="N5" s="45" t="str">
        <f>IF(ISNUMBER(K5),IF(ISNUMBER(L5),ABS(K5-L5),""),"")</f>
        <v/>
      </c>
      <c r="O5" s="28">
        <v>30.245999999999999</v>
      </c>
      <c r="P5" s="53">
        <v>36.06</v>
      </c>
      <c r="Q5" s="53">
        <v>30.782</v>
      </c>
      <c r="R5" s="53">
        <v>24.108000000000001</v>
      </c>
      <c r="S5" s="53">
        <v>48.3</v>
      </c>
      <c r="T5" s="53">
        <v>36.31</v>
      </c>
      <c r="U5" s="38">
        <f>IF(COUNT(O5:T5)&lt;1,"",AVERAGE(O5:T5))</f>
        <v>34.300999999999995</v>
      </c>
      <c r="V5" s="45">
        <f>IF((COUNT(O5:T5)&lt;=1),"",(MAX(O5:T5)-MIN(O5:T5)))</f>
        <v>24.191999999999997</v>
      </c>
      <c r="W5" s="113">
        <f>IF(COUNT(K5:L5,O5:T5)&lt;1,"",AVERAGE(K5:L5,O5:T5))</f>
        <v>33.437454394002494</v>
      </c>
      <c r="X5" s="114">
        <f>IF(COUNT(K5:L5,O5:T5)&lt;=1,"",_xlfn.STDEV.S(K5:L5,O5:T5))</f>
        <v>7.8224640254076467</v>
      </c>
    </row>
    <row r="6" spans="1:26" x14ac:dyDescent="0.25">
      <c r="A6" s="8" t="s">
        <v>1</v>
      </c>
      <c r="B6" s="9"/>
      <c r="C6" s="30">
        <v>1.9650000000000001</v>
      </c>
      <c r="D6" s="31">
        <v>1.835</v>
      </c>
      <c r="E6" s="39">
        <f t="shared" ref="E6:E41" si="0">IF(ISNUMBER(C6),IF(ISNUMBER(D6),AVERAGE(C6:D6),C6),IF(ISNUMBER(D6),D6,""))</f>
        <v>1.9</v>
      </c>
      <c r="F6" s="46">
        <f t="shared" ref="F6:F41" si="1">IF(ISNUMBER(C6),IF(ISNUMBER(D6),ABS(C6-D6),""),"")</f>
        <v>0.13000000000000012</v>
      </c>
      <c r="G6" s="30">
        <v>18.29</v>
      </c>
      <c r="H6" s="31">
        <v>20.399999999999999</v>
      </c>
      <c r="I6" s="39">
        <f t="shared" ref="I6:I41" si="2">IF(ISNUMBER(G6),IF(ISNUMBER(H6),AVERAGE(G6:H6),G6),IF(ISNUMBER(H6),H6,""))</f>
        <v>19.344999999999999</v>
      </c>
      <c r="J6" s="46">
        <f t="shared" ref="J6:J41" si="3">IF(ISNUMBER(G6),IF(ISNUMBER(H6),ABS(G6-H6),""),"")</f>
        <v>2.1099999999999994</v>
      </c>
      <c r="K6" s="30">
        <f t="shared" ref="K6:K41" si="4">IF(ISBLANK(C6),"",IF(ISBLANK(G6),"",(G6+(2.4/C6))))</f>
        <v>19.511374045801524</v>
      </c>
      <c r="L6" s="31">
        <f t="shared" ref="L6:L41" si="5">IF(ISBLANK(D6),"",IF(ISBLANK(H6),"",(H6+(2.4/D6))))</f>
        <v>21.707901907356948</v>
      </c>
      <c r="M6" s="39">
        <f t="shared" ref="M6:M41" si="6">IF(ISNUMBER(K6),IF(ISNUMBER(L6),AVERAGE(K6:L6),K6),IF(ISNUMBER(L6),L6,""))</f>
        <v>20.609637976579236</v>
      </c>
      <c r="N6" s="46">
        <f t="shared" ref="N6:N41" si="7">IF(ISNUMBER(K6),IF(ISNUMBER(L6),ABS(K6-L6),""),"")</f>
        <v>2.196527861555424</v>
      </c>
      <c r="O6" s="30"/>
      <c r="P6" s="54">
        <v>20.07</v>
      </c>
      <c r="Q6" s="54">
        <v>15.481</v>
      </c>
      <c r="R6" s="54">
        <v>16.677</v>
      </c>
      <c r="S6" s="54">
        <v>38.770000000000003</v>
      </c>
      <c r="T6" s="54">
        <v>27.63</v>
      </c>
      <c r="U6" s="39">
        <f t="shared" ref="U6:U41" si="8">IF(COUNT(O6:T6)&lt;1,"",AVERAGE(O6:T6))</f>
        <v>23.7256</v>
      </c>
      <c r="V6" s="46">
        <f t="shared" ref="V6:V41" si="9">IF((COUNT(O6:T6)&lt;=1),"",(MAX(O6:T6)-MIN(O6:T6)))</f>
        <v>23.289000000000001</v>
      </c>
      <c r="W6" s="115">
        <f>IF(COUNT(K6:L6,O6:T6)&lt;1,"",AVERAGE(K6:L6,O6:T6))</f>
        <v>22.835325136165498</v>
      </c>
      <c r="X6" s="116">
        <f t="shared" ref="X6:X41" si="10">IF(COUNT(K6:L6,O6:T6)&lt;=1,"",_xlfn.STDEV.S(K6:L6,O6:T6))</f>
        <v>8.0506789967665284</v>
      </c>
    </row>
    <row r="7" spans="1:26" x14ac:dyDescent="0.25">
      <c r="A7" s="8" t="s">
        <v>2</v>
      </c>
      <c r="B7" s="9"/>
      <c r="C7" s="30">
        <v>2.0190000000000001</v>
      </c>
      <c r="D7" s="31">
        <v>2.1469999999999998</v>
      </c>
      <c r="E7" s="39">
        <f t="shared" si="0"/>
        <v>2.0830000000000002</v>
      </c>
      <c r="F7" s="46">
        <f t="shared" si="1"/>
        <v>0.12799999999999967</v>
      </c>
      <c r="G7" s="30">
        <v>19.907</v>
      </c>
      <c r="H7" s="31">
        <v>22.39</v>
      </c>
      <c r="I7" s="39">
        <f t="shared" si="2"/>
        <v>21.148499999999999</v>
      </c>
      <c r="J7" s="46">
        <f t="shared" si="3"/>
        <v>2.4830000000000005</v>
      </c>
      <c r="K7" s="30">
        <f t="shared" si="4"/>
        <v>21.095707280832094</v>
      </c>
      <c r="L7" s="31">
        <f t="shared" si="5"/>
        <v>23.507838844899862</v>
      </c>
      <c r="M7" s="39">
        <f t="shared" si="6"/>
        <v>22.301773062865976</v>
      </c>
      <c r="N7" s="46">
        <f t="shared" si="7"/>
        <v>2.4121315640677672</v>
      </c>
      <c r="O7" s="30"/>
      <c r="P7" s="54">
        <v>26.026</v>
      </c>
      <c r="Q7" s="54">
        <v>17.317</v>
      </c>
      <c r="R7" s="54">
        <v>16.956</v>
      </c>
      <c r="S7" s="54">
        <v>25.83</v>
      </c>
      <c r="T7" s="54"/>
      <c r="U7" s="39">
        <f t="shared" si="8"/>
        <v>21.532250000000001</v>
      </c>
      <c r="V7" s="46">
        <f t="shared" si="9"/>
        <v>9.07</v>
      </c>
      <c r="W7" s="115">
        <f t="shared" ref="W7:W41" si="11">IF(COUNT(K7:L7,O7:T7)&lt;1,"",AVERAGE(K7:L7,O7:T7))</f>
        <v>21.788757687621992</v>
      </c>
      <c r="X7" s="116">
        <f t="shared" si="10"/>
        <v>4.0267501640130643</v>
      </c>
    </row>
    <row r="8" spans="1:26" x14ac:dyDescent="0.25">
      <c r="A8" s="8" t="s">
        <v>3</v>
      </c>
      <c r="B8" s="9"/>
      <c r="C8" s="30"/>
      <c r="D8" s="31">
        <v>2.0390000000000001</v>
      </c>
      <c r="E8" s="39">
        <f t="shared" si="0"/>
        <v>2.0390000000000001</v>
      </c>
      <c r="F8" s="46" t="str">
        <f t="shared" si="1"/>
        <v/>
      </c>
      <c r="G8" s="30"/>
      <c r="H8" s="31">
        <v>9.9649999999999999</v>
      </c>
      <c r="I8" s="39">
        <f t="shared" si="2"/>
        <v>9.9649999999999999</v>
      </c>
      <c r="J8" s="46" t="str">
        <f t="shared" si="3"/>
        <v/>
      </c>
      <c r="K8" s="30" t="str">
        <f t="shared" si="4"/>
        <v/>
      </c>
      <c r="L8" s="31">
        <f t="shared" si="5"/>
        <v>11.142047572339381</v>
      </c>
      <c r="M8" s="39">
        <f t="shared" si="6"/>
        <v>11.142047572339381</v>
      </c>
      <c r="N8" s="46" t="str">
        <f t="shared" si="7"/>
        <v/>
      </c>
      <c r="O8" s="30"/>
      <c r="P8" s="54"/>
      <c r="Q8" s="54"/>
      <c r="R8" s="54"/>
      <c r="S8" s="54">
        <v>10.47</v>
      </c>
      <c r="T8" s="54"/>
      <c r="U8" s="39">
        <f t="shared" si="8"/>
        <v>10.47</v>
      </c>
      <c r="V8" s="46" t="str">
        <f t="shared" si="9"/>
        <v/>
      </c>
      <c r="W8" s="115">
        <f>IF(COUNT(K8:L8,O8:T8)&lt;1,"",AVERAGE(K8:L8,O8:T8))</f>
        <v>10.806023786169691</v>
      </c>
      <c r="X8" s="116">
        <f t="shared" si="10"/>
        <v>0.47520939568113274</v>
      </c>
    </row>
    <row r="9" spans="1:26" x14ac:dyDescent="0.25">
      <c r="A9" s="8" t="s">
        <v>59</v>
      </c>
      <c r="B9" s="9" t="s">
        <v>4</v>
      </c>
      <c r="C9" s="30">
        <v>2.077</v>
      </c>
      <c r="D9" s="31">
        <v>2.2010000000000001</v>
      </c>
      <c r="E9" s="39">
        <f t="shared" si="0"/>
        <v>2.1390000000000002</v>
      </c>
      <c r="F9" s="46">
        <f t="shared" si="1"/>
        <v>0.12400000000000011</v>
      </c>
      <c r="G9" s="30">
        <v>32.4</v>
      </c>
      <c r="H9" s="31">
        <v>15.815</v>
      </c>
      <c r="I9" s="39">
        <f t="shared" si="2"/>
        <v>24.107499999999998</v>
      </c>
      <c r="J9" s="46">
        <f t="shared" si="3"/>
        <v>16.585000000000001</v>
      </c>
      <c r="K9" s="30">
        <f t="shared" si="4"/>
        <v>33.555512758786712</v>
      </c>
      <c r="L9" s="31">
        <f t="shared" si="5"/>
        <v>16.90541344843253</v>
      </c>
      <c r="M9" s="39">
        <f t="shared" si="6"/>
        <v>25.230463103609623</v>
      </c>
      <c r="N9" s="46">
        <f t="shared" si="7"/>
        <v>16.650099310354182</v>
      </c>
      <c r="O9" s="30">
        <v>31.024999999999999</v>
      </c>
      <c r="P9" s="54">
        <v>34.39</v>
      </c>
      <c r="Q9" s="54">
        <v>32.951000000000001</v>
      </c>
      <c r="R9" s="54">
        <v>28.356999999999999</v>
      </c>
      <c r="S9" s="54">
        <v>39.869999999999997</v>
      </c>
      <c r="T9" s="54">
        <v>34.659999999999997</v>
      </c>
      <c r="U9" s="39">
        <f t="shared" si="8"/>
        <v>33.542166666666667</v>
      </c>
      <c r="V9" s="46">
        <f t="shared" si="9"/>
        <v>11.512999999999998</v>
      </c>
      <c r="W9" s="115">
        <f t="shared" si="11"/>
        <v>31.464240775902407</v>
      </c>
      <c r="X9" s="116">
        <f t="shared" si="10"/>
        <v>6.7381741331001823</v>
      </c>
    </row>
    <row r="10" spans="1:26" x14ac:dyDescent="0.25">
      <c r="A10" s="8" t="s">
        <v>62</v>
      </c>
      <c r="B10" s="9" t="s">
        <v>83</v>
      </c>
      <c r="C10" s="30"/>
      <c r="D10" s="31"/>
      <c r="E10" s="39" t="str">
        <f t="shared" si="0"/>
        <v/>
      </c>
      <c r="F10" s="46" t="str">
        <f t="shared" si="1"/>
        <v/>
      </c>
      <c r="G10" s="30"/>
      <c r="H10" s="31"/>
      <c r="I10" s="39" t="str">
        <f t="shared" si="2"/>
        <v/>
      </c>
      <c r="J10" s="46" t="str">
        <f t="shared" si="3"/>
        <v/>
      </c>
      <c r="K10" s="30" t="str">
        <f t="shared" si="4"/>
        <v/>
      </c>
      <c r="L10" s="31" t="str">
        <f t="shared" si="5"/>
        <v/>
      </c>
      <c r="M10" s="39" t="str">
        <f t="shared" si="6"/>
        <v/>
      </c>
      <c r="N10" s="46" t="str">
        <f t="shared" si="7"/>
        <v/>
      </c>
      <c r="O10" s="30"/>
      <c r="P10" s="54"/>
      <c r="Q10" s="54"/>
      <c r="R10" s="54"/>
      <c r="S10" s="54">
        <v>49.34</v>
      </c>
      <c r="T10" s="54"/>
      <c r="U10" s="39">
        <f t="shared" si="8"/>
        <v>49.34</v>
      </c>
      <c r="V10" s="46" t="str">
        <f t="shared" si="9"/>
        <v/>
      </c>
      <c r="W10" s="115">
        <f t="shared" si="11"/>
        <v>49.34</v>
      </c>
      <c r="X10" s="116" t="str">
        <f t="shared" si="10"/>
        <v/>
      </c>
    </row>
    <row r="11" spans="1:26" x14ac:dyDescent="0.25">
      <c r="A11" s="8" t="s">
        <v>74</v>
      </c>
      <c r="B11" s="9" t="s">
        <v>83</v>
      </c>
      <c r="C11" s="30">
        <v>2.2309999999999999</v>
      </c>
      <c r="D11" s="31">
        <v>2.0489999999999999</v>
      </c>
      <c r="E11" s="39">
        <f t="shared" si="0"/>
        <v>2.1399999999999997</v>
      </c>
      <c r="F11" s="46">
        <f t="shared" si="1"/>
        <v>0.18199999999999994</v>
      </c>
      <c r="G11" s="30">
        <v>34.164999999999999</v>
      </c>
      <c r="H11" s="31">
        <v>36.185000000000002</v>
      </c>
      <c r="I11" s="39">
        <f t="shared" si="2"/>
        <v>35.174999999999997</v>
      </c>
      <c r="J11" s="46">
        <f t="shared" si="3"/>
        <v>2.0200000000000031</v>
      </c>
      <c r="K11" s="30">
        <f t="shared" si="4"/>
        <v>35.240750784401612</v>
      </c>
      <c r="L11" s="31">
        <f t="shared" si="5"/>
        <v>37.356303074670571</v>
      </c>
      <c r="M11" s="39">
        <f t="shared" si="6"/>
        <v>36.298526929536095</v>
      </c>
      <c r="N11" s="46">
        <f t="shared" si="7"/>
        <v>2.1155522902689583</v>
      </c>
      <c r="O11" s="30">
        <v>47.5</v>
      </c>
      <c r="P11" s="54">
        <v>45.923999999999999</v>
      </c>
      <c r="Q11" s="54">
        <v>31.914999999999999</v>
      </c>
      <c r="R11" s="54">
        <v>50.52</v>
      </c>
      <c r="S11" s="54">
        <v>49.34</v>
      </c>
      <c r="T11" s="54">
        <v>44.64</v>
      </c>
      <c r="U11" s="39">
        <f t="shared" si="8"/>
        <v>44.973166666666664</v>
      </c>
      <c r="V11" s="46">
        <f t="shared" si="9"/>
        <v>18.605000000000004</v>
      </c>
      <c r="W11" s="115">
        <f t="shared" si="11"/>
        <v>42.804506732384027</v>
      </c>
      <c r="X11" s="116">
        <f t="shared" si="10"/>
        <v>6.9986133670817754</v>
      </c>
      <c r="Y11" s="119">
        <f>AVERAGE(O11:T11,K11:L11,K10:L10,O10:T10)</f>
        <v>43.530672651008018</v>
      </c>
      <c r="Z11">
        <f>_xlfn.STDEV.S(O11:T11,K11:L11,K10:L10,O10:T10)</f>
        <v>6.8995556307271473</v>
      </c>
    </row>
    <row r="12" spans="1:26" x14ac:dyDescent="0.25">
      <c r="A12" s="8" t="s">
        <v>64</v>
      </c>
      <c r="B12" s="9" t="s">
        <v>7</v>
      </c>
      <c r="C12" s="30"/>
      <c r="D12" s="31"/>
      <c r="E12" s="39" t="str">
        <f t="shared" si="0"/>
        <v/>
      </c>
      <c r="F12" s="46" t="str">
        <f t="shared" si="1"/>
        <v/>
      </c>
      <c r="G12" s="30"/>
      <c r="H12" s="31"/>
      <c r="I12" s="39" t="str">
        <f t="shared" si="2"/>
        <v/>
      </c>
      <c r="J12" s="46" t="str">
        <f t="shared" si="3"/>
        <v/>
      </c>
      <c r="K12" s="30" t="str">
        <f t="shared" si="4"/>
        <v/>
      </c>
      <c r="L12" s="31" t="str">
        <f t="shared" si="5"/>
        <v/>
      </c>
      <c r="M12" s="39" t="str">
        <f t="shared" si="6"/>
        <v/>
      </c>
      <c r="N12" s="46" t="str">
        <f t="shared" si="7"/>
        <v/>
      </c>
      <c r="O12" s="30"/>
      <c r="P12" s="54"/>
      <c r="Q12" s="54"/>
      <c r="R12" s="54"/>
      <c r="S12" s="54">
        <v>49.34</v>
      </c>
      <c r="T12" s="54"/>
      <c r="U12" s="39">
        <f t="shared" si="8"/>
        <v>49.34</v>
      </c>
      <c r="V12" s="46" t="str">
        <f t="shared" si="9"/>
        <v/>
      </c>
      <c r="W12" s="115">
        <f t="shared" si="11"/>
        <v>49.34</v>
      </c>
      <c r="X12" s="116" t="str">
        <f t="shared" si="10"/>
        <v/>
      </c>
    </row>
    <row r="13" spans="1:26" x14ac:dyDescent="0.25">
      <c r="A13" s="8" t="s">
        <v>5</v>
      </c>
      <c r="B13" s="9"/>
      <c r="C13" s="30">
        <v>2.11</v>
      </c>
      <c r="D13" s="31"/>
      <c r="E13" s="39">
        <f t="shared" si="0"/>
        <v>2.11</v>
      </c>
      <c r="F13" s="46" t="str">
        <f t="shared" si="1"/>
        <v/>
      </c>
      <c r="G13" s="30">
        <v>30.07</v>
      </c>
      <c r="H13" s="31"/>
      <c r="I13" s="39">
        <f t="shared" si="2"/>
        <v>30.07</v>
      </c>
      <c r="J13" s="46" t="str">
        <f t="shared" si="3"/>
        <v/>
      </c>
      <c r="K13" s="30">
        <f t="shared" si="4"/>
        <v>31.207440758293838</v>
      </c>
      <c r="L13" s="31" t="str">
        <f t="shared" si="5"/>
        <v/>
      </c>
      <c r="M13" s="39">
        <f t="shared" si="6"/>
        <v>31.207440758293838</v>
      </c>
      <c r="N13" s="46" t="str">
        <f t="shared" si="7"/>
        <v/>
      </c>
      <c r="O13" s="30"/>
      <c r="P13" s="54"/>
      <c r="Q13" s="54"/>
      <c r="R13" s="54"/>
      <c r="S13" s="54"/>
      <c r="T13" s="54"/>
      <c r="U13" s="39" t="str">
        <f t="shared" si="8"/>
        <v/>
      </c>
      <c r="V13" s="46" t="str">
        <f t="shared" si="9"/>
        <v/>
      </c>
      <c r="W13" s="115">
        <f t="shared" si="11"/>
        <v>31.207440758293838</v>
      </c>
      <c r="X13" s="116" t="str">
        <f t="shared" si="10"/>
        <v/>
      </c>
    </row>
    <row r="14" spans="1:26" x14ac:dyDescent="0.25">
      <c r="A14" s="8" t="s">
        <v>6</v>
      </c>
      <c r="B14" s="9"/>
      <c r="C14" s="30">
        <v>2.282</v>
      </c>
      <c r="D14" s="31">
        <v>2.407</v>
      </c>
      <c r="E14" s="39">
        <f t="shared" si="0"/>
        <v>2.3445</v>
      </c>
      <c r="F14" s="46">
        <f t="shared" si="1"/>
        <v>0.125</v>
      </c>
      <c r="G14" s="30">
        <v>11.455</v>
      </c>
      <c r="H14" s="31">
        <v>10.404999999999999</v>
      </c>
      <c r="I14" s="39">
        <f t="shared" si="2"/>
        <v>10.93</v>
      </c>
      <c r="J14" s="46">
        <f t="shared" si="3"/>
        <v>1.0500000000000007</v>
      </c>
      <c r="K14" s="30">
        <f t="shared" si="4"/>
        <v>12.506709027169149</v>
      </c>
      <c r="L14" s="31">
        <f t="shared" si="5"/>
        <v>11.402091815538013</v>
      </c>
      <c r="M14" s="39">
        <f t="shared" si="6"/>
        <v>11.954400421353581</v>
      </c>
      <c r="N14" s="46">
        <f t="shared" si="7"/>
        <v>1.1046172116311368</v>
      </c>
      <c r="O14" s="30"/>
      <c r="P14" s="54"/>
      <c r="Q14" s="54"/>
      <c r="R14" s="54"/>
      <c r="S14" s="54">
        <v>8.83</v>
      </c>
      <c r="T14" s="54"/>
      <c r="U14" s="39">
        <f t="shared" si="8"/>
        <v>8.83</v>
      </c>
      <c r="V14" s="46" t="str">
        <f t="shared" si="9"/>
        <v/>
      </c>
      <c r="W14" s="115">
        <f t="shared" si="11"/>
        <v>10.912933614235721</v>
      </c>
      <c r="X14" s="116">
        <f t="shared" si="10"/>
        <v>1.8865323021466467</v>
      </c>
    </row>
    <row r="15" spans="1:26" x14ac:dyDescent="0.25">
      <c r="A15" s="8" t="s">
        <v>8</v>
      </c>
      <c r="B15" s="9"/>
      <c r="C15" s="30">
        <v>2.5640000000000001</v>
      </c>
      <c r="D15" s="31">
        <v>2.4750000000000001</v>
      </c>
      <c r="E15" s="39">
        <f t="shared" si="0"/>
        <v>2.5194999999999999</v>
      </c>
      <c r="F15" s="46">
        <f t="shared" si="1"/>
        <v>8.8999999999999968E-2</v>
      </c>
      <c r="G15" s="30">
        <v>11.715</v>
      </c>
      <c r="H15" s="31">
        <v>14.515000000000001</v>
      </c>
      <c r="I15" s="39">
        <f t="shared" si="2"/>
        <v>13.115</v>
      </c>
      <c r="J15" s="46">
        <f t="shared" si="3"/>
        <v>2.8000000000000007</v>
      </c>
      <c r="K15" s="30">
        <f t="shared" si="4"/>
        <v>12.65103744149766</v>
      </c>
      <c r="L15" s="31">
        <f t="shared" si="5"/>
        <v>15.484696969696969</v>
      </c>
      <c r="M15" s="39">
        <f t="shared" si="6"/>
        <v>14.067867205597315</v>
      </c>
      <c r="N15" s="46">
        <f t="shared" si="7"/>
        <v>2.8336595281993091</v>
      </c>
      <c r="O15" s="30"/>
      <c r="P15" s="54"/>
      <c r="Q15" s="54"/>
      <c r="R15" s="54"/>
      <c r="S15" s="54">
        <v>16.399999999999999</v>
      </c>
      <c r="T15" s="54">
        <v>9.3229167000000004</v>
      </c>
      <c r="U15" s="39">
        <f t="shared" si="8"/>
        <v>12.861458349999999</v>
      </c>
      <c r="V15" s="46">
        <f t="shared" si="9"/>
        <v>7.0770832999999982</v>
      </c>
      <c r="W15" s="115">
        <f t="shared" si="11"/>
        <v>13.464662777798656</v>
      </c>
      <c r="X15" s="116">
        <f t="shared" si="10"/>
        <v>3.1891895263692711</v>
      </c>
    </row>
    <row r="16" spans="1:26" x14ac:dyDescent="0.25">
      <c r="A16" s="8" t="s">
        <v>9</v>
      </c>
      <c r="B16" s="9" t="s">
        <v>58</v>
      </c>
      <c r="C16" s="30"/>
      <c r="D16" s="31"/>
      <c r="E16" s="39" t="str">
        <f t="shared" si="0"/>
        <v/>
      </c>
      <c r="F16" s="46" t="str">
        <f t="shared" si="1"/>
        <v/>
      </c>
      <c r="G16" s="30"/>
      <c r="H16" s="31"/>
      <c r="I16" s="39" t="str">
        <f t="shared" si="2"/>
        <v/>
      </c>
      <c r="J16" s="46" t="str">
        <f t="shared" si="3"/>
        <v/>
      </c>
      <c r="K16" s="30" t="str">
        <f t="shared" si="4"/>
        <v/>
      </c>
      <c r="L16" s="31" t="str">
        <f t="shared" si="5"/>
        <v/>
      </c>
      <c r="M16" s="39" t="str">
        <f t="shared" si="6"/>
        <v/>
      </c>
      <c r="N16" s="46" t="str">
        <f t="shared" si="7"/>
        <v/>
      </c>
      <c r="O16" s="30">
        <v>17.242999999999999</v>
      </c>
      <c r="P16" s="54">
        <v>16.86</v>
      </c>
      <c r="Q16" s="54">
        <v>18.359000000000002</v>
      </c>
      <c r="R16" s="54">
        <v>12.211</v>
      </c>
      <c r="S16" s="54"/>
      <c r="T16" s="54"/>
      <c r="U16" s="39">
        <f>IF(COUNT(O16:T16)&lt;1,"",AVERAGE(O16:T16))</f>
        <v>16.16825</v>
      </c>
      <c r="V16" s="46">
        <f t="shared" si="9"/>
        <v>6.1480000000000015</v>
      </c>
      <c r="W16" s="115">
        <f t="shared" si="11"/>
        <v>16.16825</v>
      </c>
      <c r="X16" s="116">
        <f t="shared" si="10"/>
        <v>2.713719387974133</v>
      </c>
    </row>
    <row r="17" spans="1:24" x14ac:dyDescent="0.25">
      <c r="A17" s="8" t="s">
        <v>10</v>
      </c>
      <c r="B17" s="9" t="s">
        <v>57</v>
      </c>
      <c r="C17" s="30">
        <v>1.9370000000000001</v>
      </c>
      <c r="D17" s="31">
        <v>2.0760000000000001</v>
      </c>
      <c r="E17" s="39">
        <f t="shared" si="0"/>
        <v>2.0065</v>
      </c>
      <c r="F17" s="46">
        <f t="shared" si="1"/>
        <v>0.13900000000000001</v>
      </c>
      <c r="G17" s="30">
        <v>19.57</v>
      </c>
      <c r="H17" s="31">
        <v>19.395</v>
      </c>
      <c r="I17" s="39">
        <f t="shared" si="2"/>
        <v>19.482500000000002</v>
      </c>
      <c r="J17" s="46">
        <f t="shared" si="3"/>
        <v>0.17500000000000071</v>
      </c>
      <c r="K17" s="30">
        <f t="shared" si="4"/>
        <v>20.809029426948889</v>
      </c>
      <c r="L17" s="31">
        <f t="shared" si="5"/>
        <v>20.551069364161847</v>
      </c>
      <c r="M17" s="39">
        <f t="shared" si="6"/>
        <v>20.680049395555368</v>
      </c>
      <c r="N17" s="46">
        <f t="shared" si="7"/>
        <v>0.25796006278704198</v>
      </c>
      <c r="O17" s="30"/>
      <c r="P17" s="54"/>
      <c r="Q17" s="54"/>
      <c r="R17" s="54"/>
      <c r="S17" s="54">
        <v>17.393000000000001</v>
      </c>
      <c r="T17" s="54">
        <v>27.32</v>
      </c>
      <c r="U17" s="39">
        <f t="shared" si="8"/>
        <v>22.3565</v>
      </c>
      <c r="V17" s="46">
        <f t="shared" si="9"/>
        <v>9.9269999999999996</v>
      </c>
      <c r="W17" s="115">
        <f t="shared" si="11"/>
        <v>21.518274697777684</v>
      </c>
      <c r="X17" s="116">
        <f t="shared" si="10"/>
        <v>4.1679900362220694</v>
      </c>
    </row>
    <row r="18" spans="1:24" x14ac:dyDescent="0.25">
      <c r="A18" s="8" t="s">
        <v>11</v>
      </c>
      <c r="B18" s="9" t="s">
        <v>57</v>
      </c>
      <c r="C18" s="30"/>
      <c r="D18" s="31">
        <v>2.5529999999999999</v>
      </c>
      <c r="E18" s="39">
        <f t="shared" si="0"/>
        <v>2.5529999999999999</v>
      </c>
      <c r="F18" s="46" t="str">
        <f t="shared" si="1"/>
        <v/>
      </c>
      <c r="G18" s="30"/>
      <c r="H18" s="31">
        <v>15.51</v>
      </c>
      <c r="I18" s="39">
        <f t="shared" si="2"/>
        <v>15.51</v>
      </c>
      <c r="J18" s="46" t="str">
        <f t="shared" si="3"/>
        <v/>
      </c>
      <c r="K18" s="30" t="str">
        <f t="shared" si="4"/>
        <v/>
      </c>
      <c r="L18" s="31">
        <f t="shared" si="5"/>
        <v>16.450070505287897</v>
      </c>
      <c r="M18" s="39">
        <f t="shared" si="6"/>
        <v>16.450070505287897</v>
      </c>
      <c r="N18" s="46" t="str">
        <f t="shared" si="7"/>
        <v/>
      </c>
      <c r="O18" s="30"/>
      <c r="P18" s="54"/>
      <c r="Q18" s="54"/>
      <c r="R18" s="54"/>
      <c r="S18" s="54">
        <v>11.943</v>
      </c>
      <c r="T18" s="54">
        <v>15.623929</v>
      </c>
      <c r="U18" s="39">
        <f t="shared" si="8"/>
        <v>13.783464500000001</v>
      </c>
      <c r="V18" s="46">
        <f t="shared" si="9"/>
        <v>3.6809290000000008</v>
      </c>
      <c r="W18" s="115">
        <f t="shared" si="11"/>
        <v>14.672333168429299</v>
      </c>
      <c r="X18" s="116">
        <f t="shared" si="10"/>
        <v>2.3994941352097743</v>
      </c>
    </row>
    <row r="19" spans="1:24" x14ac:dyDescent="0.25">
      <c r="A19" s="8" t="s">
        <v>12</v>
      </c>
      <c r="B19" s="9"/>
      <c r="C19" s="30"/>
      <c r="D19" s="31"/>
      <c r="E19" s="39" t="str">
        <f t="shared" si="0"/>
        <v/>
      </c>
      <c r="F19" s="46" t="str">
        <f t="shared" si="1"/>
        <v/>
      </c>
      <c r="G19" s="30"/>
      <c r="H19" s="31"/>
      <c r="I19" s="39" t="str">
        <f t="shared" si="2"/>
        <v/>
      </c>
      <c r="J19" s="46" t="str">
        <f t="shared" si="3"/>
        <v/>
      </c>
      <c r="K19" s="30" t="str">
        <f t="shared" si="4"/>
        <v/>
      </c>
      <c r="L19" s="31" t="str">
        <f t="shared" si="5"/>
        <v/>
      </c>
      <c r="M19" s="39" t="str">
        <f t="shared" si="6"/>
        <v/>
      </c>
      <c r="N19" s="46" t="str">
        <f t="shared" si="7"/>
        <v/>
      </c>
      <c r="O19" s="30">
        <v>7.6189999999999998</v>
      </c>
      <c r="P19" s="54">
        <v>17.533000000000001</v>
      </c>
      <c r="Q19" s="54">
        <v>20.52</v>
      </c>
      <c r="R19" s="54">
        <v>17.126000000000001</v>
      </c>
      <c r="S19" s="54"/>
      <c r="T19" s="54"/>
      <c r="U19" s="39">
        <f t="shared" si="8"/>
        <v>15.6995</v>
      </c>
      <c r="V19" s="46">
        <f t="shared" si="9"/>
        <v>12.901</v>
      </c>
      <c r="W19" s="115">
        <f t="shared" si="11"/>
        <v>15.6995</v>
      </c>
      <c r="X19" s="116">
        <f t="shared" si="10"/>
        <v>5.595484042213565</v>
      </c>
    </row>
    <row r="20" spans="1:24" x14ac:dyDescent="0.25">
      <c r="A20" s="8" t="s">
        <v>13</v>
      </c>
      <c r="B20" s="9" t="s">
        <v>56</v>
      </c>
      <c r="C20" s="30">
        <v>2.0390000000000001</v>
      </c>
      <c r="D20" s="31">
        <v>2.206</v>
      </c>
      <c r="E20" s="39">
        <f t="shared" si="0"/>
        <v>2.1225000000000001</v>
      </c>
      <c r="F20" s="46">
        <f t="shared" si="1"/>
        <v>0.16699999999999982</v>
      </c>
      <c r="G20" s="30">
        <v>25.43</v>
      </c>
      <c r="H20" s="31">
        <v>44.51</v>
      </c>
      <c r="I20" s="39">
        <f t="shared" si="2"/>
        <v>34.97</v>
      </c>
      <c r="J20" s="46">
        <f t="shared" si="3"/>
        <v>19.079999999999998</v>
      </c>
      <c r="K20" s="30">
        <f t="shared" si="4"/>
        <v>26.607047572339383</v>
      </c>
      <c r="L20" s="31">
        <f t="shared" si="5"/>
        <v>45.597941976427919</v>
      </c>
      <c r="M20" s="39">
        <f t="shared" si="6"/>
        <v>36.102494774383651</v>
      </c>
      <c r="N20" s="46">
        <f t="shared" si="7"/>
        <v>18.990894404088536</v>
      </c>
      <c r="O20" s="30"/>
      <c r="P20" s="54">
        <v>42.746000000000002</v>
      </c>
      <c r="Q20" s="54">
        <v>39.619999999999997</v>
      </c>
      <c r="R20" s="54">
        <v>53.558999999999997</v>
      </c>
      <c r="S20" s="54">
        <v>43.17</v>
      </c>
      <c r="T20" s="54">
        <v>37.18</v>
      </c>
      <c r="U20" s="39">
        <f t="shared" si="8"/>
        <v>43.25500000000001</v>
      </c>
      <c r="V20" s="46">
        <f t="shared" si="9"/>
        <v>16.378999999999998</v>
      </c>
      <c r="W20" s="115">
        <f t="shared" si="11"/>
        <v>41.211427078395332</v>
      </c>
      <c r="X20" s="116">
        <f t="shared" si="10"/>
        <v>8.2660746139178976</v>
      </c>
    </row>
    <row r="21" spans="1:24" x14ac:dyDescent="0.25">
      <c r="A21" s="8" t="s">
        <v>14</v>
      </c>
      <c r="B21" s="9" t="s">
        <v>55</v>
      </c>
      <c r="C21" s="30"/>
      <c r="D21" s="31">
        <v>2.1629999999999998</v>
      </c>
      <c r="E21" s="39">
        <f t="shared" si="0"/>
        <v>2.1629999999999998</v>
      </c>
      <c r="F21" s="46" t="str">
        <f t="shared" si="1"/>
        <v/>
      </c>
      <c r="G21" s="30"/>
      <c r="H21" s="31">
        <v>15.3</v>
      </c>
      <c r="I21" s="39">
        <f t="shared" si="2"/>
        <v>15.3</v>
      </c>
      <c r="J21" s="46" t="str">
        <f t="shared" si="3"/>
        <v/>
      </c>
      <c r="K21" s="30" t="str">
        <f t="shared" si="4"/>
        <v/>
      </c>
      <c r="L21" s="31">
        <f t="shared" si="5"/>
        <v>16.409570041608877</v>
      </c>
      <c r="M21" s="39">
        <f t="shared" si="6"/>
        <v>16.409570041608877</v>
      </c>
      <c r="N21" s="46" t="str">
        <f t="shared" si="7"/>
        <v/>
      </c>
      <c r="O21" s="30"/>
      <c r="P21" s="54">
        <v>26.687000000000001</v>
      </c>
      <c r="Q21" s="54">
        <v>30.013999999999999</v>
      </c>
      <c r="R21" s="54">
        <v>26.74</v>
      </c>
      <c r="S21" s="54">
        <v>26.73</v>
      </c>
      <c r="T21" s="54">
        <v>19.82</v>
      </c>
      <c r="U21" s="39">
        <f t="shared" si="8"/>
        <v>25.998200000000004</v>
      </c>
      <c r="V21" s="46">
        <f t="shared" si="9"/>
        <v>10.193999999999999</v>
      </c>
      <c r="W21" s="115">
        <f t="shared" si="11"/>
        <v>24.400095006934816</v>
      </c>
      <c r="X21" s="116">
        <f t="shared" si="10"/>
        <v>5.1473339869450019</v>
      </c>
    </row>
    <row r="22" spans="1:24" x14ac:dyDescent="0.25">
      <c r="A22" s="8" t="s">
        <v>15</v>
      </c>
      <c r="B22" s="9" t="s">
        <v>53</v>
      </c>
      <c r="C22" s="30">
        <v>2.548</v>
      </c>
      <c r="D22" s="31">
        <v>2.3980000000000001</v>
      </c>
      <c r="E22" s="39">
        <f t="shared" si="0"/>
        <v>2.4729999999999999</v>
      </c>
      <c r="F22" s="46">
        <f t="shared" si="1"/>
        <v>0.14999999999999991</v>
      </c>
      <c r="G22" s="30">
        <v>13.425000000000001</v>
      </c>
      <c r="H22" s="31">
        <v>21.58</v>
      </c>
      <c r="I22" s="39">
        <f t="shared" si="2"/>
        <v>17.502499999999998</v>
      </c>
      <c r="J22" s="46">
        <f t="shared" si="3"/>
        <v>8.1549999999999976</v>
      </c>
      <c r="K22" s="30">
        <f t="shared" si="4"/>
        <v>14.366915227629514</v>
      </c>
      <c r="L22" s="31">
        <f t="shared" si="5"/>
        <v>22.580834028356961</v>
      </c>
      <c r="M22" s="39">
        <f t="shared" si="6"/>
        <v>18.473874627993236</v>
      </c>
      <c r="N22" s="46">
        <f t="shared" si="7"/>
        <v>8.2139188007274466</v>
      </c>
      <c r="O22" s="30">
        <v>10.967000000000001</v>
      </c>
      <c r="P22" s="54"/>
      <c r="Q22" s="54">
        <v>12.601000000000001</v>
      </c>
      <c r="R22" s="54">
        <v>17.594000000000001</v>
      </c>
      <c r="S22" s="54">
        <v>15.023999999999999</v>
      </c>
      <c r="T22" s="54">
        <v>18.785713999999999</v>
      </c>
      <c r="U22" s="39">
        <f t="shared" si="8"/>
        <v>14.994342800000002</v>
      </c>
      <c r="V22" s="46">
        <f t="shared" si="9"/>
        <v>7.8187139999999982</v>
      </c>
      <c r="W22" s="115">
        <f t="shared" si="11"/>
        <v>15.98849475085521</v>
      </c>
      <c r="X22" s="116">
        <f t="shared" si="10"/>
        <v>3.9604570501610041</v>
      </c>
    </row>
    <row r="23" spans="1:24" x14ac:dyDescent="0.25">
      <c r="A23" s="8" t="s">
        <v>16</v>
      </c>
      <c r="B23" s="9" t="s">
        <v>54</v>
      </c>
      <c r="C23" s="30">
        <v>2.6960000000000002</v>
      </c>
      <c r="D23" s="31"/>
      <c r="E23" s="39">
        <f t="shared" si="0"/>
        <v>2.6960000000000002</v>
      </c>
      <c r="F23" s="46" t="str">
        <f t="shared" si="1"/>
        <v/>
      </c>
      <c r="G23" s="30">
        <v>14.28</v>
      </c>
      <c r="H23" s="31"/>
      <c r="I23" s="39">
        <f t="shared" si="2"/>
        <v>14.28</v>
      </c>
      <c r="J23" s="46" t="str">
        <f t="shared" si="3"/>
        <v/>
      </c>
      <c r="K23" s="30">
        <f t="shared" si="4"/>
        <v>15.170207715133531</v>
      </c>
      <c r="L23" s="31" t="str">
        <f t="shared" si="5"/>
        <v/>
      </c>
      <c r="M23" s="39">
        <f t="shared" si="6"/>
        <v>15.170207715133531</v>
      </c>
      <c r="N23" s="46" t="str">
        <f t="shared" si="7"/>
        <v/>
      </c>
      <c r="O23" s="30">
        <v>12.779</v>
      </c>
      <c r="P23" s="54"/>
      <c r="Q23" s="54">
        <v>7.7859999999999996</v>
      </c>
      <c r="R23" s="54">
        <v>9.593</v>
      </c>
      <c r="S23" s="54">
        <v>11.036</v>
      </c>
      <c r="T23" s="54">
        <v>25.83</v>
      </c>
      <c r="U23" s="39">
        <f t="shared" si="8"/>
        <v>13.4048</v>
      </c>
      <c r="V23" s="46">
        <f t="shared" si="9"/>
        <v>18.043999999999997</v>
      </c>
      <c r="W23" s="115">
        <f t="shared" si="11"/>
        <v>13.699034619188922</v>
      </c>
      <c r="X23" s="116">
        <f t="shared" si="10"/>
        <v>6.466627979617777</v>
      </c>
    </row>
    <row r="24" spans="1:24" x14ac:dyDescent="0.25">
      <c r="A24" s="8" t="s">
        <v>17</v>
      </c>
      <c r="B24" s="9"/>
      <c r="C24" s="30"/>
      <c r="D24" s="31"/>
      <c r="E24" s="39" t="str">
        <f t="shared" si="0"/>
        <v/>
      </c>
      <c r="F24" s="46" t="str">
        <f t="shared" si="1"/>
        <v/>
      </c>
      <c r="G24" s="30"/>
      <c r="H24" s="31"/>
      <c r="I24" s="39" t="str">
        <f t="shared" si="2"/>
        <v/>
      </c>
      <c r="J24" s="46" t="str">
        <f t="shared" si="3"/>
        <v/>
      </c>
      <c r="K24" s="30" t="str">
        <f t="shared" si="4"/>
        <v/>
      </c>
      <c r="L24" s="31" t="str">
        <f t="shared" si="5"/>
        <v/>
      </c>
      <c r="M24" s="39" t="str">
        <f t="shared" si="6"/>
        <v/>
      </c>
      <c r="N24" s="46" t="str">
        <f t="shared" si="7"/>
        <v/>
      </c>
      <c r="O24" s="30"/>
      <c r="P24" s="54"/>
      <c r="Q24" s="54"/>
      <c r="R24" s="54"/>
      <c r="S24" s="54">
        <v>8.8930000000000007</v>
      </c>
      <c r="T24" s="54"/>
      <c r="U24" s="39">
        <f t="shared" si="8"/>
        <v>8.8930000000000007</v>
      </c>
      <c r="V24" s="46" t="str">
        <f t="shared" si="9"/>
        <v/>
      </c>
      <c r="W24" s="115">
        <f t="shared" si="11"/>
        <v>8.8930000000000007</v>
      </c>
      <c r="X24" s="116" t="str">
        <f t="shared" si="10"/>
        <v/>
      </c>
    </row>
    <row r="25" spans="1:24" x14ac:dyDescent="0.25">
      <c r="A25" s="8" t="s">
        <v>18</v>
      </c>
      <c r="B25" s="9"/>
      <c r="C25" s="30"/>
      <c r="D25" s="31">
        <v>2.2789999999999999</v>
      </c>
      <c r="E25" s="39">
        <f t="shared" si="0"/>
        <v>2.2789999999999999</v>
      </c>
      <c r="F25" s="46" t="str">
        <f t="shared" si="1"/>
        <v/>
      </c>
      <c r="G25" s="30"/>
      <c r="H25" s="31">
        <v>7.0149999999999997</v>
      </c>
      <c r="I25" s="39">
        <f t="shared" si="2"/>
        <v>7.0149999999999997</v>
      </c>
      <c r="J25" s="46" t="str">
        <f t="shared" si="3"/>
        <v/>
      </c>
      <c r="K25" s="30" t="str">
        <f t="shared" si="4"/>
        <v/>
      </c>
      <c r="L25" s="31">
        <f t="shared" si="5"/>
        <v>8.0680934620447555</v>
      </c>
      <c r="M25" s="39">
        <f t="shared" si="6"/>
        <v>8.0680934620447555</v>
      </c>
      <c r="N25" s="46" t="str">
        <f t="shared" si="7"/>
        <v/>
      </c>
      <c r="O25" s="30"/>
      <c r="P25" s="54"/>
      <c r="Q25" s="54"/>
      <c r="R25" s="54">
        <v>5.2130000000000001</v>
      </c>
      <c r="S25" s="54">
        <v>24.39</v>
      </c>
      <c r="T25" s="54"/>
      <c r="U25" s="39">
        <f t="shared" si="8"/>
        <v>14.801500000000001</v>
      </c>
      <c r="V25" s="46">
        <f t="shared" si="9"/>
        <v>19.177</v>
      </c>
      <c r="W25" s="115">
        <f t="shared" si="11"/>
        <v>12.557031154014917</v>
      </c>
      <c r="X25" s="116">
        <f t="shared" si="10"/>
        <v>10.346605890425755</v>
      </c>
    </row>
    <row r="26" spans="1:24" x14ac:dyDescent="0.25">
      <c r="A26" s="8" t="s">
        <v>19</v>
      </c>
      <c r="B26" s="9" t="s">
        <v>44</v>
      </c>
      <c r="C26" s="30">
        <v>2.496</v>
      </c>
      <c r="D26" s="31">
        <v>2.5089999999999999</v>
      </c>
      <c r="E26" s="39">
        <f t="shared" si="0"/>
        <v>2.5024999999999999</v>
      </c>
      <c r="F26" s="46">
        <f t="shared" si="1"/>
        <v>1.2999999999999901E-2</v>
      </c>
      <c r="G26" s="30">
        <v>10.125</v>
      </c>
      <c r="H26" s="31">
        <v>12.055</v>
      </c>
      <c r="I26" s="39">
        <f t="shared" si="2"/>
        <v>11.09</v>
      </c>
      <c r="J26" s="46">
        <f t="shared" si="3"/>
        <v>1.9299999999999997</v>
      </c>
      <c r="K26" s="30">
        <f t="shared" si="4"/>
        <v>11.086538461538462</v>
      </c>
      <c r="L26" s="31">
        <f t="shared" si="5"/>
        <v>13.011556396970905</v>
      </c>
      <c r="M26" s="39">
        <f t="shared" si="6"/>
        <v>12.049047429254683</v>
      </c>
      <c r="N26" s="46">
        <f t="shared" si="7"/>
        <v>1.925017935432443</v>
      </c>
      <c r="O26" s="30">
        <v>7.5119999999999996</v>
      </c>
      <c r="P26" s="54"/>
      <c r="Q26" s="54">
        <v>2.6560000000000001</v>
      </c>
      <c r="R26" s="54">
        <v>10.282</v>
      </c>
      <c r="S26" s="54">
        <v>7.476</v>
      </c>
      <c r="T26" s="54">
        <v>9.8697917000000004</v>
      </c>
      <c r="U26" s="39">
        <f t="shared" si="8"/>
        <v>7.5591583399999989</v>
      </c>
      <c r="V26" s="46">
        <f t="shared" si="9"/>
        <v>7.6259999999999994</v>
      </c>
      <c r="W26" s="115">
        <f t="shared" si="11"/>
        <v>8.8419837940727675</v>
      </c>
      <c r="X26" s="116">
        <f t="shared" si="10"/>
        <v>3.3529728408681558</v>
      </c>
    </row>
    <row r="27" spans="1:24" x14ac:dyDescent="0.25">
      <c r="A27" s="8" t="s">
        <v>20</v>
      </c>
      <c r="B27" s="9"/>
      <c r="C27" s="30">
        <v>2.4590000000000001</v>
      </c>
      <c r="D27" s="31"/>
      <c r="E27" s="39">
        <f t="shared" si="0"/>
        <v>2.4590000000000001</v>
      </c>
      <c r="F27" s="46" t="str">
        <f t="shared" si="1"/>
        <v/>
      </c>
      <c r="G27" s="30">
        <v>7.3</v>
      </c>
      <c r="H27" s="31"/>
      <c r="I27" s="39">
        <f t="shared" si="2"/>
        <v>7.3</v>
      </c>
      <c r="J27" s="46" t="str">
        <f t="shared" si="3"/>
        <v/>
      </c>
      <c r="K27" s="30">
        <f t="shared" si="4"/>
        <v>8.2760065067100452</v>
      </c>
      <c r="L27" s="31" t="str">
        <f t="shared" si="5"/>
        <v/>
      </c>
      <c r="M27" s="39">
        <f t="shared" si="6"/>
        <v>8.2760065067100452</v>
      </c>
      <c r="N27" s="46" t="str">
        <f t="shared" si="7"/>
        <v/>
      </c>
      <c r="O27" s="30"/>
      <c r="P27" s="54"/>
      <c r="Q27" s="54"/>
      <c r="R27" s="54"/>
      <c r="S27" s="54">
        <v>22.85</v>
      </c>
      <c r="T27" s="54">
        <v>21.72</v>
      </c>
      <c r="U27" s="39">
        <f t="shared" si="8"/>
        <v>22.285</v>
      </c>
      <c r="V27" s="46">
        <f t="shared" si="9"/>
        <v>1.1300000000000026</v>
      </c>
      <c r="W27" s="115">
        <f t="shared" si="11"/>
        <v>17.615335502236682</v>
      </c>
      <c r="X27" s="116">
        <f t="shared" si="10"/>
        <v>8.10780639661637</v>
      </c>
    </row>
    <row r="28" spans="1:24" x14ac:dyDescent="0.25">
      <c r="A28" s="8" t="s">
        <v>21</v>
      </c>
      <c r="B28" s="9"/>
      <c r="C28" s="30">
        <v>1.978</v>
      </c>
      <c r="D28" s="31">
        <v>2.0779999999999998</v>
      </c>
      <c r="E28" s="39">
        <f t="shared" si="0"/>
        <v>2.028</v>
      </c>
      <c r="F28" s="46">
        <f t="shared" si="1"/>
        <v>9.9999999999999867E-2</v>
      </c>
      <c r="G28" s="30">
        <v>7.73</v>
      </c>
      <c r="H28" s="31">
        <v>10.02</v>
      </c>
      <c r="I28" s="39">
        <f t="shared" si="2"/>
        <v>8.875</v>
      </c>
      <c r="J28" s="46">
        <f t="shared" si="3"/>
        <v>2.2899999999999991</v>
      </c>
      <c r="K28" s="30">
        <f t="shared" si="4"/>
        <v>8.9433468149646114</v>
      </c>
      <c r="L28" s="31">
        <f t="shared" si="5"/>
        <v>11.174956689124157</v>
      </c>
      <c r="M28" s="39">
        <f t="shared" si="6"/>
        <v>10.059151752044384</v>
      </c>
      <c r="N28" s="46">
        <f t="shared" si="7"/>
        <v>2.2316098741595454</v>
      </c>
      <c r="O28" s="30"/>
      <c r="P28" s="54"/>
      <c r="Q28" s="54"/>
      <c r="R28" s="54"/>
      <c r="S28" s="54">
        <v>13.56</v>
      </c>
      <c r="T28" s="54">
        <v>17.03</v>
      </c>
      <c r="U28" s="39">
        <f t="shared" si="8"/>
        <v>15.295000000000002</v>
      </c>
      <c r="V28" s="46">
        <f t="shared" si="9"/>
        <v>3.4700000000000006</v>
      </c>
      <c r="W28" s="115">
        <f t="shared" si="11"/>
        <v>12.677075876022192</v>
      </c>
      <c r="X28" s="116">
        <f t="shared" si="10"/>
        <v>3.4604719423243937</v>
      </c>
    </row>
    <row r="29" spans="1:24" x14ac:dyDescent="0.25">
      <c r="A29" s="8" t="s">
        <v>22</v>
      </c>
      <c r="B29" s="9" t="s">
        <v>52</v>
      </c>
      <c r="C29" s="30">
        <v>2.5939999999999999</v>
      </c>
      <c r="D29" s="31">
        <v>2.3119999999999998</v>
      </c>
      <c r="E29" s="39">
        <f t="shared" si="0"/>
        <v>2.4529999999999998</v>
      </c>
      <c r="F29" s="46">
        <f t="shared" si="1"/>
        <v>0.28200000000000003</v>
      </c>
      <c r="G29" s="30">
        <v>11.675000000000001</v>
      </c>
      <c r="H29" s="31">
        <v>17.885000000000002</v>
      </c>
      <c r="I29" s="39">
        <f t="shared" si="2"/>
        <v>14.780000000000001</v>
      </c>
      <c r="J29" s="46">
        <f t="shared" si="3"/>
        <v>6.2100000000000009</v>
      </c>
      <c r="K29" s="30">
        <f t="shared" si="4"/>
        <v>12.600212027756362</v>
      </c>
      <c r="L29" s="31">
        <f t="shared" si="5"/>
        <v>18.923062283737025</v>
      </c>
      <c r="M29" s="39">
        <f t="shared" si="6"/>
        <v>15.761637155746694</v>
      </c>
      <c r="N29" s="46">
        <f t="shared" si="7"/>
        <v>6.3228502559806632</v>
      </c>
      <c r="O29" s="30">
        <v>9.8770000000000007</v>
      </c>
      <c r="P29" s="54">
        <v>11.784000000000001</v>
      </c>
      <c r="Q29" s="54">
        <v>9.1660000000000004</v>
      </c>
      <c r="R29" s="54">
        <v>11.516</v>
      </c>
      <c r="S29" s="54">
        <v>11.023999999999999</v>
      </c>
      <c r="T29" s="54">
        <v>10.607143000000001</v>
      </c>
      <c r="U29" s="39">
        <f t="shared" si="8"/>
        <v>10.662357166666668</v>
      </c>
      <c r="V29" s="46">
        <f t="shared" si="9"/>
        <v>2.6180000000000003</v>
      </c>
      <c r="W29" s="115">
        <f t="shared" si="11"/>
        <v>11.937177163936674</v>
      </c>
      <c r="X29" s="116">
        <f t="shared" si="10"/>
        <v>3.0229998302387804</v>
      </c>
    </row>
    <row r="30" spans="1:24" x14ac:dyDescent="0.25">
      <c r="A30" s="8" t="s">
        <v>23</v>
      </c>
      <c r="B30" s="9" t="s">
        <v>49</v>
      </c>
      <c r="C30" s="30">
        <v>2.0750000000000002</v>
      </c>
      <c r="D30" s="31">
        <v>2.0790000000000002</v>
      </c>
      <c r="E30" s="39">
        <f t="shared" si="0"/>
        <v>2.077</v>
      </c>
      <c r="F30" s="46">
        <f t="shared" si="1"/>
        <v>4.0000000000000036E-3</v>
      </c>
      <c r="G30" s="30">
        <v>37.585000000000001</v>
      </c>
      <c r="H30" s="31">
        <v>31.38</v>
      </c>
      <c r="I30" s="39">
        <f t="shared" si="2"/>
        <v>34.482500000000002</v>
      </c>
      <c r="J30" s="46">
        <f t="shared" si="3"/>
        <v>6.2050000000000018</v>
      </c>
      <c r="K30" s="30">
        <f t="shared" si="4"/>
        <v>38.741626506024097</v>
      </c>
      <c r="L30" s="31">
        <f t="shared" si="5"/>
        <v>32.534401154401152</v>
      </c>
      <c r="M30" s="39">
        <f t="shared" si="6"/>
        <v>35.638013830212628</v>
      </c>
      <c r="N30" s="46">
        <f t="shared" si="7"/>
        <v>6.2072253516229452</v>
      </c>
      <c r="O30" s="30"/>
      <c r="P30" s="54">
        <v>43.215000000000003</v>
      </c>
      <c r="Q30" s="54">
        <v>38.552</v>
      </c>
      <c r="R30" s="54">
        <v>42.014000000000003</v>
      </c>
      <c r="S30" s="54">
        <v>56.99</v>
      </c>
      <c r="T30" s="54">
        <v>44.05</v>
      </c>
      <c r="U30" s="39">
        <f t="shared" si="8"/>
        <v>44.964200000000005</v>
      </c>
      <c r="V30" s="46">
        <f t="shared" si="9"/>
        <v>18.438000000000002</v>
      </c>
      <c r="W30" s="115">
        <f t="shared" si="11"/>
        <v>42.299575380060752</v>
      </c>
      <c r="X30" s="116">
        <f t="shared" si="10"/>
        <v>7.548223482754886</v>
      </c>
    </row>
    <row r="31" spans="1:24" x14ac:dyDescent="0.25">
      <c r="A31" s="8" t="s">
        <v>24</v>
      </c>
      <c r="B31" s="9" t="s">
        <v>50</v>
      </c>
      <c r="C31" s="30">
        <v>1.875</v>
      </c>
      <c r="D31" s="31">
        <v>1.889</v>
      </c>
      <c r="E31" s="39">
        <f t="shared" si="0"/>
        <v>1.8820000000000001</v>
      </c>
      <c r="F31" s="46">
        <f t="shared" si="1"/>
        <v>1.4000000000000012E-2</v>
      </c>
      <c r="G31" s="30">
        <v>28.405000000000001</v>
      </c>
      <c r="H31" s="31">
        <v>39.395000000000003</v>
      </c>
      <c r="I31" s="39">
        <f t="shared" si="2"/>
        <v>33.900000000000006</v>
      </c>
      <c r="J31" s="46">
        <f t="shared" si="3"/>
        <v>10.990000000000002</v>
      </c>
      <c r="K31" s="30">
        <f t="shared" si="4"/>
        <v>29.685000000000002</v>
      </c>
      <c r="L31" s="31">
        <f t="shared" si="5"/>
        <v>40.665513499205929</v>
      </c>
      <c r="M31" s="39">
        <f t="shared" si="6"/>
        <v>35.175256749602966</v>
      </c>
      <c r="N31" s="46">
        <f t="shared" si="7"/>
        <v>10.980513499205927</v>
      </c>
      <c r="O31" s="30">
        <v>45.82</v>
      </c>
      <c r="P31" s="54">
        <v>48.765999999999998</v>
      </c>
      <c r="Q31" s="54">
        <v>47.746000000000002</v>
      </c>
      <c r="R31" s="54">
        <v>56.302999999999997</v>
      </c>
      <c r="S31" s="54">
        <v>60.88</v>
      </c>
      <c r="T31" s="54">
        <v>45.91</v>
      </c>
      <c r="U31" s="39">
        <f t="shared" si="8"/>
        <v>50.904166666666661</v>
      </c>
      <c r="V31" s="46">
        <f t="shared" si="9"/>
        <v>15.060000000000002</v>
      </c>
      <c r="W31" s="115">
        <f t="shared" si="11"/>
        <v>46.971939187400736</v>
      </c>
      <c r="X31" s="116">
        <f t="shared" si="10"/>
        <v>9.4520188769770517</v>
      </c>
    </row>
    <row r="32" spans="1:24" x14ac:dyDescent="0.25">
      <c r="A32" s="8" t="s">
        <v>61</v>
      </c>
      <c r="B32" s="9" t="s">
        <v>45</v>
      </c>
      <c r="C32" s="30">
        <v>2.7989999999999999</v>
      </c>
      <c r="D32" s="31">
        <v>2.3879999999999999</v>
      </c>
      <c r="E32" s="39">
        <f t="shared" si="0"/>
        <v>2.5934999999999997</v>
      </c>
      <c r="F32" s="46">
        <f t="shared" si="1"/>
        <v>0.41100000000000003</v>
      </c>
      <c r="G32" s="30">
        <v>13.82</v>
      </c>
      <c r="H32" s="31">
        <v>9.3699999999999992</v>
      </c>
      <c r="I32" s="39">
        <f t="shared" si="2"/>
        <v>11.594999999999999</v>
      </c>
      <c r="J32" s="46">
        <f t="shared" si="3"/>
        <v>4.4500000000000011</v>
      </c>
      <c r="K32" s="30">
        <f t="shared" si="4"/>
        <v>14.677449088960344</v>
      </c>
      <c r="L32" s="31">
        <f t="shared" si="5"/>
        <v>10.37502512562814</v>
      </c>
      <c r="M32" s="39">
        <f t="shared" si="6"/>
        <v>12.526237107294243</v>
      </c>
      <c r="N32" s="46">
        <f t="shared" si="7"/>
        <v>4.3024239633322043</v>
      </c>
      <c r="O32" s="30">
        <v>23.997</v>
      </c>
      <c r="P32" s="54"/>
      <c r="Q32" s="54">
        <v>7.0110000000000001</v>
      </c>
      <c r="R32" s="54">
        <v>23.709</v>
      </c>
      <c r="S32" s="54">
        <v>16.93</v>
      </c>
      <c r="T32" s="54">
        <v>16.899999999999999</v>
      </c>
      <c r="U32" s="39">
        <f t="shared" si="8"/>
        <v>17.709399999999999</v>
      </c>
      <c r="V32" s="46">
        <f t="shared" si="9"/>
        <v>16.986000000000001</v>
      </c>
      <c r="W32" s="115">
        <f t="shared" si="11"/>
        <v>16.228496316369785</v>
      </c>
      <c r="X32" s="116">
        <f t="shared" si="10"/>
        <v>6.3098034872126343</v>
      </c>
    </row>
    <row r="33" spans="1:24" x14ac:dyDescent="0.25">
      <c r="A33" s="8" t="s">
        <v>25</v>
      </c>
      <c r="B33" s="9"/>
      <c r="C33" s="30"/>
      <c r="D33" s="31"/>
      <c r="E33" s="39" t="str">
        <f t="shared" si="0"/>
        <v/>
      </c>
      <c r="F33" s="46" t="str">
        <f t="shared" si="1"/>
        <v/>
      </c>
      <c r="G33" s="30"/>
      <c r="H33" s="31"/>
      <c r="I33" s="39" t="str">
        <f t="shared" si="2"/>
        <v/>
      </c>
      <c r="J33" s="46" t="str">
        <f t="shared" si="3"/>
        <v/>
      </c>
      <c r="K33" s="30" t="str">
        <f t="shared" si="4"/>
        <v/>
      </c>
      <c r="L33" s="31" t="str">
        <f t="shared" si="5"/>
        <v/>
      </c>
      <c r="M33" s="39" t="str">
        <f t="shared" si="6"/>
        <v/>
      </c>
      <c r="N33" s="46" t="str">
        <f t="shared" si="7"/>
        <v/>
      </c>
      <c r="O33" s="30"/>
      <c r="P33" s="54">
        <v>30.126999999999999</v>
      </c>
      <c r="Q33" s="54"/>
      <c r="R33" s="54"/>
      <c r="S33" s="54"/>
      <c r="T33" s="54"/>
      <c r="U33" s="39">
        <f t="shared" si="8"/>
        <v>30.126999999999999</v>
      </c>
      <c r="V33" s="46" t="str">
        <f t="shared" si="9"/>
        <v/>
      </c>
      <c r="W33" s="115">
        <f t="shared" si="11"/>
        <v>30.126999999999999</v>
      </c>
      <c r="X33" s="116" t="str">
        <f t="shared" si="10"/>
        <v/>
      </c>
    </row>
    <row r="34" spans="1:24" x14ac:dyDescent="0.25">
      <c r="A34" s="8" t="s">
        <v>26</v>
      </c>
      <c r="B34" s="9" t="s">
        <v>51</v>
      </c>
      <c r="C34" s="30">
        <v>2.077</v>
      </c>
      <c r="D34" s="31">
        <v>2.1440000000000001</v>
      </c>
      <c r="E34" s="39">
        <f t="shared" si="0"/>
        <v>2.1105</v>
      </c>
      <c r="F34" s="46">
        <f t="shared" si="1"/>
        <v>6.7000000000000171E-2</v>
      </c>
      <c r="G34" s="30">
        <v>19.344999999999999</v>
      </c>
      <c r="H34" s="31">
        <v>19.95</v>
      </c>
      <c r="I34" s="39">
        <f t="shared" si="2"/>
        <v>19.647500000000001</v>
      </c>
      <c r="J34" s="46">
        <f t="shared" si="3"/>
        <v>0.60500000000000043</v>
      </c>
      <c r="K34" s="30">
        <f t="shared" si="4"/>
        <v>20.500512758786712</v>
      </c>
      <c r="L34" s="31">
        <f t="shared" si="5"/>
        <v>21.069402985074625</v>
      </c>
      <c r="M34" s="39">
        <f t="shared" si="6"/>
        <v>20.784957871930668</v>
      </c>
      <c r="N34" s="46">
        <f t="shared" si="7"/>
        <v>0.56889022628791253</v>
      </c>
      <c r="O34" s="30">
        <v>9.8529999999999998</v>
      </c>
      <c r="P34" s="54">
        <v>9.234</v>
      </c>
      <c r="Q34" s="54"/>
      <c r="R34" s="54"/>
      <c r="S34" s="54">
        <v>15.548</v>
      </c>
      <c r="T34" s="54">
        <v>22.83</v>
      </c>
      <c r="U34" s="39">
        <f t="shared" si="8"/>
        <v>14.366249999999999</v>
      </c>
      <c r="V34" s="46">
        <f t="shared" si="9"/>
        <v>13.595999999999998</v>
      </c>
      <c r="W34" s="115">
        <f t="shared" si="11"/>
        <v>16.505819290643554</v>
      </c>
      <c r="X34" s="116">
        <f t="shared" si="10"/>
        <v>5.9133055356266286</v>
      </c>
    </row>
    <row r="35" spans="1:24" x14ac:dyDescent="0.25">
      <c r="A35" s="8" t="s">
        <v>27</v>
      </c>
      <c r="B35" s="9" t="s">
        <v>48</v>
      </c>
      <c r="C35" s="30">
        <v>2.2759999999999998</v>
      </c>
      <c r="D35" s="31">
        <v>2.5099999999999998</v>
      </c>
      <c r="E35" s="39">
        <f t="shared" si="0"/>
        <v>2.3929999999999998</v>
      </c>
      <c r="F35" s="46">
        <f t="shared" si="1"/>
        <v>0.23399999999999999</v>
      </c>
      <c r="G35" s="30">
        <v>9.74</v>
      </c>
      <c r="H35" s="31">
        <v>14.65</v>
      </c>
      <c r="I35" s="39">
        <f t="shared" si="2"/>
        <v>12.195</v>
      </c>
      <c r="J35" s="46">
        <f t="shared" si="3"/>
        <v>4.91</v>
      </c>
      <c r="K35" s="30">
        <f t="shared" si="4"/>
        <v>10.794481546572936</v>
      </c>
      <c r="L35" s="31">
        <f t="shared" si="5"/>
        <v>15.606175298804782</v>
      </c>
      <c r="M35" s="39">
        <f t="shared" si="6"/>
        <v>13.200328422688859</v>
      </c>
      <c r="N35" s="46">
        <f t="shared" si="7"/>
        <v>4.8116937522318466</v>
      </c>
      <c r="O35" s="30">
        <v>18.789000000000001</v>
      </c>
      <c r="P35" s="54"/>
      <c r="Q35" s="54">
        <v>19.190000000000001</v>
      </c>
      <c r="R35" s="54">
        <v>23.117999999999999</v>
      </c>
      <c r="S35" s="54">
        <v>21.27</v>
      </c>
      <c r="T35" s="54"/>
      <c r="U35" s="39">
        <f t="shared" si="8"/>
        <v>20.591749999999998</v>
      </c>
      <c r="V35" s="46">
        <f t="shared" si="9"/>
        <v>4.3289999999999971</v>
      </c>
      <c r="W35" s="115">
        <f t="shared" si="11"/>
        <v>18.127942807562953</v>
      </c>
      <c r="X35" s="116">
        <f t="shared" si="10"/>
        <v>4.3926557277047769</v>
      </c>
    </row>
    <row r="36" spans="1:24" x14ac:dyDescent="0.25">
      <c r="A36" s="8" t="s">
        <v>28</v>
      </c>
      <c r="B36" s="9" t="s">
        <v>47</v>
      </c>
      <c r="C36" s="30">
        <v>2.1890000000000001</v>
      </c>
      <c r="D36" s="31">
        <v>2.3290000000000002</v>
      </c>
      <c r="E36" s="39">
        <f t="shared" si="0"/>
        <v>2.2590000000000003</v>
      </c>
      <c r="F36" s="46">
        <f t="shared" si="1"/>
        <v>0.14000000000000012</v>
      </c>
      <c r="G36" s="30">
        <v>20.51</v>
      </c>
      <c r="H36" s="31">
        <v>18.045000000000002</v>
      </c>
      <c r="I36" s="39">
        <f t="shared" si="2"/>
        <v>19.277500000000003</v>
      </c>
      <c r="J36" s="46">
        <f t="shared" si="3"/>
        <v>2.4649999999999999</v>
      </c>
      <c r="K36" s="30">
        <f t="shared" si="4"/>
        <v>21.606391046139791</v>
      </c>
      <c r="L36" s="31">
        <f t="shared" si="5"/>
        <v>19.075485186775442</v>
      </c>
      <c r="M36" s="39">
        <f t="shared" si="6"/>
        <v>20.340938116457615</v>
      </c>
      <c r="N36" s="46">
        <f t="shared" si="7"/>
        <v>2.5309058593643492</v>
      </c>
      <c r="O36" s="30">
        <v>18.416</v>
      </c>
      <c r="P36" s="54">
        <v>14.01</v>
      </c>
      <c r="Q36" s="54">
        <v>13.222</v>
      </c>
      <c r="R36" s="54">
        <v>17.321000000000002</v>
      </c>
      <c r="S36" s="54">
        <v>13.393000000000001</v>
      </c>
      <c r="T36" s="54">
        <v>15.107143000000001</v>
      </c>
      <c r="U36" s="39">
        <f t="shared" si="8"/>
        <v>15.244857166666668</v>
      </c>
      <c r="V36" s="46">
        <f t="shared" si="9"/>
        <v>5.1940000000000008</v>
      </c>
      <c r="W36" s="115">
        <f t="shared" si="11"/>
        <v>16.518877404114402</v>
      </c>
      <c r="X36" s="116">
        <f t="shared" si="10"/>
        <v>3.0610335144185989</v>
      </c>
    </row>
    <row r="37" spans="1:24" x14ac:dyDescent="0.25">
      <c r="A37" s="8" t="s">
        <v>29</v>
      </c>
      <c r="B37" s="9" t="s">
        <v>46</v>
      </c>
      <c r="C37" s="30">
        <v>2.1869999999999998</v>
      </c>
      <c r="D37" s="31">
        <v>2.2759999999999998</v>
      </c>
      <c r="E37" s="39">
        <f t="shared" si="0"/>
        <v>2.2314999999999996</v>
      </c>
      <c r="F37" s="46">
        <f t="shared" si="1"/>
        <v>8.8999999999999968E-2</v>
      </c>
      <c r="G37" s="30">
        <v>16.14</v>
      </c>
      <c r="H37" s="31">
        <v>16.925000000000001</v>
      </c>
      <c r="I37" s="39">
        <f t="shared" si="2"/>
        <v>16.532499999999999</v>
      </c>
      <c r="J37" s="46">
        <f t="shared" si="3"/>
        <v>0.78500000000000014</v>
      </c>
      <c r="K37" s="30">
        <f t="shared" si="4"/>
        <v>17.237393689986284</v>
      </c>
      <c r="L37" s="31">
        <f t="shared" si="5"/>
        <v>17.979481546572934</v>
      </c>
      <c r="M37" s="39">
        <f t="shared" si="6"/>
        <v>17.608437618279609</v>
      </c>
      <c r="N37" s="46">
        <f t="shared" si="7"/>
        <v>0.74208785658665022</v>
      </c>
      <c r="O37" s="30">
        <v>8.0860000000000003</v>
      </c>
      <c r="P37" s="54">
        <v>8.76</v>
      </c>
      <c r="Q37" s="54">
        <v>10.896000000000001</v>
      </c>
      <c r="R37" s="54">
        <v>5.8129999999999997</v>
      </c>
      <c r="S37" s="54">
        <v>10.36</v>
      </c>
      <c r="T37" s="54">
        <v>15.55556</v>
      </c>
      <c r="U37" s="39">
        <f t="shared" si="8"/>
        <v>9.9117599999999992</v>
      </c>
      <c r="V37" s="46">
        <f t="shared" si="9"/>
        <v>9.742560000000001</v>
      </c>
      <c r="W37" s="115">
        <f t="shared" si="11"/>
        <v>11.835929404569901</v>
      </c>
      <c r="X37" s="116">
        <f t="shared" si="10"/>
        <v>4.5295147463377265</v>
      </c>
    </row>
    <row r="38" spans="1:24" x14ac:dyDescent="0.25">
      <c r="A38" s="26" t="s">
        <v>30</v>
      </c>
      <c r="B38" s="10"/>
      <c r="C38" s="30"/>
      <c r="D38" s="31"/>
      <c r="E38" s="39" t="str">
        <f t="shared" si="0"/>
        <v/>
      </c>
      <c r="F38" s="46" t="str">
        <f t="shared" si="1"/>
        <v/>
      </c>
      <c r="G38" s="30"/>
      <c r="H38" s="31"/>
      <c r="I38" s="39" t="str">
        <f t="shared" si="2"/>
        <v/>
      </c>
      <c r="J38" s="46" t="str">
        <f t="shared" si="3"/>
        <v/>
      </c>
      <c r="K38" s="30" t="str">
        <f t="shared" si="4"/>
        <v/>
      </c>
      <c r="L38" s="31" t="str">
        <f t="shared" si="5"/>
        <v/>
      </c>
      <c r="M38" s="39" t="str">
        <f t="shared" si="6"/>
        <v/>
      </c>
      <c r="N38" s="46" t="str">
        <f t="shared" si="7"/>
        <v/>
      </c>
      <c r="O38" s="30"/>
      <c r="P38" s="54"/>
      <c r="Q38" s="54"/>
      <c r="R38" s="54"/>
      <c r="S38" s="54">
        <v>14.08</v>
      </c>
      <c r="T38" s="54"/>
      <c r="U38" s="39">
        <f t="shared" si="8"/>
        <v>14.08</v>
      </c>
      <c r="V38" s="46" t="str">
        <f t="shared" si="9"/>
        <v/>
      </c>
      <c r="W38" s="115">
        <f t="shared" si="11"/>
        <v>14.08</v>
      </c>
      <c r="X38" s="116" t="str">
        <f t="shared" si="10"/>
        <v/>
      </c>
    </row>
    <row r="39" spans="1:24" x14ac:dyDescent="0.25">
      <c r="A39" s="26" t="s">
        <v>31</v>
      </c>
      <c r="B39" s="10"/>
      <c r="C39" s="22"/>
      <c r="D39" s="23"/>
      <c r="E39" s="36" t="str">
        <f t="shared" si="0"/>
        <v/>
      </c>
      <c r="F39" s="43" t="str">
        <f t="shared" si="1"/>
        <v/>
      </c>
      <c r="G39" s="22"/>
      <c r="H39" s="23"/>
      <c r="I39" s="36" t="str">
        <f t="shared" si="2"/>
        <v/>
      </c>
      <c r="J39" s="43" t="str">
        <f t="shared" si="3"/>
        <v/>
      </c>
      <c r="K39" s="30" t="str">
        <f t="shared" si="4"/>
        <v/>
      </c>
      <c r="L39" s="31" t="str">
        <f t="shared" si="5"/>
        <v/>
      </c>
      <c r="M39" s="39" t="str">
        <f t="shared" si="6"/>
        <v/>
      </c>
      <c r="N39" s="46" t="str">
        <f t="shared" si="7"/>
        <v/>
      </c>
      <c r="O39" s="30"/>
      <c r="P39" s="54">
        <v>1.458</v>
      </c>
      <c r="Q39" s="54"/>
      <c r="R39" s="54"/>
      <c r="S39" s="54"/>
      <c r="T39" s="54"/>
      <c r="U39" s="39">
        <f t="shared" si="8"/>
        <v>1.458</v>
      </c>
      <c r="V39" s="46" t="str">
        <f t="shared" si="9"/>
        <v/>
      </c>
      <c r="W39" s="115">
        <f t="shared" si="11"/>
        <v>1.458</v>
      </c>
      <c r="X39" s="116" t="str">
        <f t="shared" si="10"/>
        <v/>
      </c>
    </row>
    <row r="40" spans="1:24" x14ac:dyDescent="0.25">
      <c r="A40" s="56" t="s">
        <v>32</v>
      </c>
      <c r="B40" s="57"/>
      <c r="C40" s="58"/>
      <c r="D40" s="59"/>
      <c r="E40" s="60"/>
      <c r="F40" s="61"/>
      <c r="G40" s="58"/>
      <c r="H40" s="59"/>
      <c r="I40" s="60"/>
      <c r="J40" s="61"/>
      <c r="K40" s="62"/>
      <c r="L40" s="67"/>
      <c r="M40" s="64"/>
      <c r="N40" s="65"/>
      <c r="O40" s="62"/>
      <c r="P40" s="63"/>
      <c r="Q40" s="63"/>
      <c r="R40" s="63"/>
      <c r="S40" s="63"/>
      <c r="T40" s="63"/>
      <c r="U40" s="64"/>
      <c r="V40" s="65"/>
      <c r="W40" s="115" t="str">
        <f t="shared" si="11"/>
        <v/>
      </c>
      <c r="X40" s="116" t="str">
        <f t="shared" si="10"/>
        <v/>
      </c>
    </row>
    <row r="41" spans="1:24" ht="15.75" thickBot="1" x14ac:dyDescent="0.3">
      <c r="A41" s="27" t="s">
        <v>79</v>
      </c>
      <c r="B41" s="66"/>
      <c r="C41" s="24"/>
      <c r="D41" s="25"/>
      <c r="E41" s="37" t="str">
        <f t="shared" si="0"/>
        <v/>
      </c>
      <c r="F41" s="44" t="str">
        <f t="shared" si="1"/>
        <v/>
      </c>
      <c r="G41" s="24"/>
      <c r="H41" s="25"/>
      <c r="I41" s="37" t="str">
        <f t="shared" si="2"/>
        <v/>
      </c>
      <c r="J41" s="44" t="str">
        <f t="shared" si="3"/>
        <v/>
      </c>
      <c r="K41" s="32" t="str">
        <f t="shared" si="4"/>
        <v/>
      </c>
      <c r="L41" s="33" t="str">
        <f t="shared" si="5"/>
        <v/>
      </c>
      <c r="M41" s="40" t="str">
        <f t="shared" si="6"/>
        <v/>
      </c>
      <c r="N41" s="47" t="str">
        <f t="shared" si="7"/>
        <v/>
      </c>
      <c r="O41" s="32"/>
      <c r="P41" s="55">
        <v>4.0289999999999999</v>
      </c>
      <c r="Q41" s="55"/>
      <c r="R41" s="55">
        <v>24.306999999999999</v>
      </c>
      <c r="S41" s="55"/>
      <c r="T41" s="55">
        <v>22.56</v>
      </c>
      <c r="U41" s="40">
        <f t="shared" si="8"/>
        <v>16.965333333333334</v>
      </c>
      <c r="V41" s="47">
        <f t="shared" si="9"/>
        <v>20.277999999999999</v>
      </c>
      <c r="W41" s="117">
        <f t="shared" si="11"/>
        <v>16.965333333333334</v>
      </c>
      <c r="X41" s="118">
        <f t="shared" si="10"/>
        <v>11.237194593551065</v>
      </c>
    </row>
  </sheetData>
  <mergeCells count="8">
    <mergeCell ref="W2:X2"/>
    <mergeCell ref="W3:X3"/>
    <mergeCell ref="C3:F3"/>
    <mergeCell ref="G3:J3"/>
    <mergeCell ref="K3:N3"/>
    <mergeCell ref="C2:N2"/>
    <mergeCell ref="O2:V2"/>
    <mergeCell ref="O3:V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A19" workbookViewId="0">
      <selection activeCell="C12" sqref="C12"/>
    </sheetView>
  </sheetViews>
  <sheetFormatPr defaultRowHeight="15" x14ac:dyDescent="0.25"/>
  <cols>
    <col min="1" max="1" width="30" bestFit="1" customWidth="1"/>
    <col min="2" max="2" width="16.85546875" customWidth="1"/>
  </cols>
  <sheetData>
    <row r="1" spans="1:18" ht="15.75" thickBot="1" x14ac:dyDescent="0.3"/>
    <row r="2" spans="1:18" ht="40.5" customHeight="1" thickBot="1" x14ac:dyDescent="0.3">
      <c r="C2" s="135" t="s">
        <v>87</v>
      </c>
      <c r="D2" s="140"/>
      <c r="E2" s="140"/>
      <c r="F2" s="136"/>
      <c r="G2" s="135" t="s">
        <v>88</v>
      </c>
      <c r="H2" s="140"/>
      <c r="I2" s="140"/>
      <c r="J2" s="140"/>
      <c r="K2" s="140"/>
      <c r="L2" s="140"/>
      <c r="M2" s="140"/>
      <c r="N2" s="136"/>
      <c r="O2" s="135" t="s">
        <v>81</v>
      </c>
      <c r="P2" s="136"/>
      <c r="Q2" s="104"/>
      <c r="R2" s="103"/>
    </row>
    <row r="3" spans="1:18" ht="15.75" thickBot="1" x14ac:dyDescent="0.3">
      <c r="C3" s="137" t="s">
        <v>72</v>
      </c>
      <c r="D3" s="139"/>
      <c r="E3" s="139"/>
      <c r="F3" s="138"/>
      <c r="G3" s="137" t="s">
        <v>72</v>
      </c>
      <c r="H3" s="139"/>
      <c r="I3" s="139"/>
      <c r="J3" s="139"/>
      <c r="K3" s="139"/>
      <c r="L3" s="139"/>
      <c r="M3" s="139"/>
      <c r="N3" s="138"/>
      <c r="O3" s="137" t="s">
        <v>72</v>
      </c>
      <c r="P3" s="138"/>
    </row>
    <row r="4" spans="1:18" ht="30.75" thickBot="1" x14ac:dyDescent="0.3">
      <c r="A4" s="14" t="s">
        <v>41</v>
      </c>
      <c r="B4" s="15" t="s">
        <v>43</v>
      </c>
      <c r="C4" s="16" t="s">
        <v>66</v>
      </c>
      <c r="D4" s="17" t="s">
        <v>67</v>
      </c>
      <c r="E4" s="18" t="s">
        <v>39</v>
      </c>
      <c r="F4" s="19" t="s">
        <v>76</v>
      </c>
      <c r="G4" s="16" t="s">
        <v>33</v>
      </c>
      <c r="H4" s="52" t="s">
        <v>38</v>
      </c>
      <c r="I4" s="52" t="s">
        <v>34</v>
      </c>
      <c r="J4" s="52" t="s">
        <v>35</v>
      </c>
      <c r="K4" s="52" t="s">
        <v>36</v>
      </c>
      <c r="L4" s="52" t="s">
        <v>37</v>
      </c>
      <c r="M4" s="34" t="s">
        <v>39</v>
      </c>
      <c r="N4" s="41" t="s">
        <v>76</v>
      </c>
      <c r="O4" s="34" t="s">
        <v>39</v>
      </c>
      <c r="P4" s="41" t="s">
        <v>40</v>
      </c>
    </row>
    <row r="5" spans="1:18" ht="15.75" thickBot="1" x14ac:dyDescent="0.3">
      <c r="A5" s="102" t="s">
        <v>80</v>
      </c>
      <c r="B5" s="94"/>
      <c r="C5" s="95">
        <v>111.91</v>
      </c>
      <c r="D5" s="96">
        <v>119.5</v>
      </c>
      <c r="E5" s="97">
        <f>IF(COUNT(C5:D5)&lt;1,"",AVERAGE(C5:D5))</f>
        <v>115.705</v>
      </c>
      <c r="F5" s="98">
        <f>IF((COUNT(C5:D5)&lt;=1),"",(MAX(C5:D5)-MIN(C5:D5)))</f>
        <v>7.5900000000000034</v>
      </c>
      <c r="G5" s="95">
        <v>93.3</v>
      </c>
      <c r="H5" s="99"/>
      <c r="I5" s="99">
        <v>105</v>
      </c>
      <c r="J5" s="99">
        <v>102.63</v>
      </c>
      <c r="K5" s="99">
        <v>103.5</v>
      </c>
      <c r="L5" s="99">
        <v>83.94</v>
      </c>
      <c r="M5" s="100">
        <f>IF(COUNT(G5:L5)&lt;1,"",AVERAGE(G5:L5))</f>
        <v>97.674000000000007</v>
      </c>
      <c r="N5" s="101">
        <f>IF((COUNT(G5:L5)&lt;=1),"",(MAX(G5:L5)-MIN(G5:L5)))</f>
        <v>21.060000000000002</v>
      </c>
      <c r="O5" s="100">
        <f>IF(COUNT(C5:D5,G5:L5)&lt;1,"",AVERAGE(C5:D5,G5:L5))</f>
        <v>102.82571428571428</v>
      </c>
      <c r="P5" s="101">
        <f>IF(COUNT(C5:D5,G5:L5)&lt;=1,"",_xlfn.STDEV.S(C5:D5,G5:L5))</f>
        <v>11.641778010170722</v>
      </c>
    </row>
    <row r="6" spans="1:18" x14ac:dyDescent="0.25">
      <c r="A6" s="12" t="s">
        <v>0</v>
      </c>
      <c r="B6" s="13" t="s">
        <v>42</v>
      </c>
      <c r="C6" s="20">
        <v>0.111</v>
      </c>
      <c r="D6" s="21"/>
      <c r="E6" s="35">
        <f>IF(ISNUMBER(C6),IF(ISNUMBER(D6),AVERAGE(C6:D6),C6),IF(ISNUMBER(D6),D6,""))</f>
        <v>0.111</v>
      </c>
      <c r="F6" s="42" t="str">
        <f>IF(ISNUMBER(C6),IF(ISNUMBER(D6),ABS(C6-D6),""),"")</f>
        <v/>
      </c>
      <c r="G6" s="28">
        <v>0.437</v>
      </c>
      <c r="H6" s="53">
        <v>0.61</v>
      </c>
      <c r="I6" s="53">
        <v>0.41199999999999998</v>
      </c>
      <c r="J6" s="53">
        <v>0.48599999999999999</v>
      </c>
      <c r="K6" s="53">
        <v>0.33500000000000002</v>
      </c>
      <c r="L6" s="53">
        <v>0.433</v>
      </c>
      <c r="M6" s="38">
        <f>IF(COUNT(G6:L6)&lt;1,"",AVERAGE(G6:L6))</f>
        <v>0.45216666666666661</v>
      </c>
      <c r="N6" s="45">
        <f>IF((COUNT(G6:L6)&lt;=1),"",(MAX(G6:L6)-MIN(G6:L6)))</f>
        <v>0.27499999999999997</v>
      </c>
      <c r="O6" s="105">
        <f>IF(COUNT(C6:D6,G6:L6)&lt;1,"",AVERAGE(C6:D6,G6:L6))</f>
        <v>0.40342857142857141</v>
      </c>
      <c r="P6" s="106">
        <f t="shared" ref="P6:P40" si="0">IF(COUNT(C6:D6,G6:L6)&lt;=1,"",_xlfn.STDEV.S(C6:D6,G6:L6))</f>
        <v>0.15371061245389792</v>
      </c>
    </row>
    <row r="7" spans="1:18" x14ac:dyDescent="0.25">
      <c r="A7" s="8" t="s">
        <v>1</v>
      </c>
      <c r="B7" s="9"/>
      <c r="C7" s="22">
        <v>0.23200000000000001</v>
      </c>
      <c r="D7" s="23">
        <v>0.35199999999999998</v>
      </c>
      <c r="E7" s="36">
        <f t="shared" ref="E7:E44" si="1">IF(ISNUMBER(C7),IF(ISNUMBER(D7),AVERAGE(C7:D7),C7),IF(ISNUMBER(D7),D7,""))</f>
        <v>0.29199999999999998</v>
      </c>
      <c r="F7" s="43">
        <f t="shared" ref="F7:F44" si="2">IF(ISNUMBER(C7),IF(ISNUMBER(D7),ABS(C7-D7),""),"")</f>
        <v>0.11999999999999997</v>
      </c>
      <c r="G7" s="30"/>
      <c r="H7" s="54">
        <v>0.17799999999999999</v>
      </c>
      <c r="I7" s="54">
        <v>8.6999999999999994E-2</v>
      </c>
      <c r="J7" s="54">
        <v>8.5999999999999993E-2</v>
      </c>
      <c r="K7" s="54">
        <v>0.54200000000000004</v>
      </c>
      <c r="L7" s="54">
        <v>0.26</v>
      </c>
      <c r="M7" s="39">
        <f t="shared" ref="M7:M44" si="3">IF(COUNT(G7:L7)&lt;1,"",AVERAGE(G7:L7))</f>
        <v>0.2306</v>
      </c>
      <c r="N7" s="46">
        <f t="shared" ref="N7:N44" si="4">IF((COUNT(G7:L7)&lt;=1),"",(MAX(G7:L7)-MIN(G7:L7)))</f>
        <v>0.45600000000000007</v>
      </c>
      <c r="O7" s="107">
        <f t="shared" ref="O7:O40" si="5">IF(COUNT(C7:D7,G7:L7)&lt;1,"",AVERAGE(C7:D7,G7:L7))</f>
        <v>0.24814285714285714</v>
      </c>
      <c r="P7" s="108">
        <f>IF(COUNT(C7:D7,G7:L7)&lt;=1,"",_xlfn.STDEV.S(C7:D7,G7:L7))</f>
        <v>0.16058064284695978</v>
      </c>
    </row>
    <row r="8" spans="1:18" x14ac:dyDescent="0.25">
      <c r="A8" s="8" t="s">
        <v>2</v>
      </c>
      <c r="B8" s="9"/>
      <c r="C8" s="22">
        <v>0.17599999999999999</v>
      </c>
      <c r="D8" s="23">
        <v>0.17199999999999999</v>
      </c>
      <c r="E8" s="36">
        <f t="shared" si="1"/>
        <v>0.17399999999999999</v>
      </c>
      <c r="F8" s="43">
        <f t="shared" si="2"/>
        <v>4.0000000000000036E-3</v>
      </c>
      <c r="G8" s="30"/>
      <c r="H8" s="54">
        <v>0.33500000000000002</v>
      </c>
      <c r="I8" s="54">
        <v>0.112</v>
      </c>
      <c r="J8" s="54">
        <v>0.13300000000000001</v>
      </c>
      <c r="K8" s="54">
        <v>0.22800000000000001</v>
      </c>
      <c r="L8" s="54"/>
      <c r="M8" s="39">
        <f t="shared" si="3"/>
        <v>0.20200000000000001</v>
      </c>
      <c r="N8" s="46">
        <f t="shared" si="4"/>
        <v>0.22300000000000003</v>
      </c>
      <c r="O8" s="107">
        <f t="shared" si="5"/>
        <v>0.19266666666666668</v>
      </c>
      <c r="P8" s="108">
        <f t="shared" si="0"/>
        <v>8.0348407990866039E-2</v>
      </c>
    </row>
    <row r="9" spans="1:18" x14ac:dyDescent="0.25">
      <c r="A9" s="8" t="s">
        <v>3</v>
      </c>
      <c r="B9" s="9"/>
      <c r="C9" s="22"/>
      <c r="D9" s="23">
        <v>0.42</v>
      </c>
      <c r="E9" s="36">
        <f t="shared" si="1"/>
        <v>0.42</v>
      </c>
      <c r="F9" s="43" t="str">
        <f t="shared" si="2"/>
        <v/>
      </c>
      <c r="G9" s="30"/>
      <c r="H9" s="54"/>
      <c r="I9" s="54"/>
      <c r="J9" s="54"/>
      <c r="K9" s="127">
        <v>4.3999999999999997E-2</v>
      </c>
      <c r="L9" s="54"/>
      <c r="M9" s="39">
        <f t="shared" si="3"/>
        <v>4.3999999999999997E-2</v>
      </c>
      <c r="N9" s="46" t="str">
        <f t="shared" si="4"/>
        <v/>
      </c>
      <c r="O9" s="107">
        <f>IF(COUNT(C9:D9,G9:L9)&lt;1,"",AVERAGE(C9:D9,G9:L9))</f>
        <v>0.23199999999999998</v>
      </c>
      <c r="P9" s="108">
        <f t="shared" si="0"/>
        <v>0.26587214972614187</v>
      </c>
    </row>
    <row r="10" spans="1:18" x14ac:dyDescent="0.25">
      <c r="A10" s="8" t="s">
        <v>59</v>
      </c>
      <c r="B10" s="9" t="s">
        <v>4</v>
      </c>
      <c r="C10" s="22">
        <v>0.22</v>
      </c>
      <c r="D10" s="23">
        <v>0.22800000000000001</v>
      </c>
      <c r="E10" s="36">
        <f t="shared" si="1"/>
        <v>0.224</v>
      </c>
      <c r="F10" s="43">
        <f t="shared" si="2"/>
        <v>8.0000000000000071E-3</v>
      </c>
      <c r="G10" s="30">
        <v>0.33800000000000002</v>
      </c>
      <c r="H10" s="54">
        <v>0.68300000000000005</v>
      </c>
      <c r="I10" s="54">
        <v>0.64800000000000002</v>
      </c>
      <c r="J10" s="54">
        <v>0.61899999999999999</v>
      </c>
      <c r="K10" s="54">
        <v>0.25900000000000001</v>
      </c>
      <c r="L10" s="54"/>
      <c r="M10" s="39">
        <f t="shared" si="3"/>
        <v>0.50940000000000007</v>
      </c>
      <c r="N10" s="46">
        <f t="shared" si="4"/>
        <v>0.42400000000000004</v>
      </c>
      <c r="O10" s="107">
        <f t="shared" si="5"/>
        <v>0.42785714285714282</v>
      </c>
      <c r="P10" s="108">
        <f t="shared" si="0"/>
        <v>0.21206557835681303</v>
      </c>
    </row>
    <row r="11" spans="1:18" x14ac:dyDescent="0.25">
      <c r="A11" s="8" t="s">
        <v>62</v>
      </c>
      <c r="B11" s="9"/>
      <c r="C11" s="22">
        <v>0.75900000000000001</v>
      </c>
      <c r="D11" s="23"/>
      <c r="E11" s="36">
        <f t="shared" si="1"/>
        <v>0.75900000000000001</v>
      </c>
      <c r="F11" s="43" t="str">
        <f t="shared" si="2"/>
        <v/>
      </c>
      <c r="G11" s="30"/>
      <c r="H11" s="54"/>
      <c r="I11" s="54"/>
      <c r="J11" s="54"/>
      <c r="K11" s="54">
        <v>0.67300000000000004</v>
      </c>
      <c r="L11" s="54">
        <v>0.72299999999999998</v>
      </c>
      <c r="M11" s="39">
        <f t="shared" si="3"/>
        <v>0.69799999999999995</v>
      </c>
      <c r="N11" s="46">
        <f t="shared" si="4"/>
        <v>4.9999999999999933E-2</v>
      </c>
      <c r="O11" s="107">
        <f t="shared" si="5"/>
        <v>0.71833333333333327</v>
      </c>
      <c r="P11" s="108">
        <f t="shared" si="0"/>
        <v>4.3189504897988021E-2</v>
      </c>
    </row>
    <row r="12" spans="1:18" x14ac:dyDescent="0.25">
      <c r="A12" s="8" t="s">
        <v>73</v>
      </c>
      <c r="B12" s="9"/>
      <c r="C12" s="22">
        <v>1.7809999999999999</v>
      </c>
      <c r="D12" s="23">
        <v>1.5069999999999999</v>
      </c>
      <c r="E12" s="36">
        <f t="shared" si="1"/>
        <v>1.6439999999999999</v>
      </c>
      <c r="F12" s="43">
        <f t="shared" si="2"/>
        <v>0.27400000000000002</v>
      </c>
      <c r="G12" s="30">
        <v>2.1040000000000001</v>
      </c>
      <c r="H12" s="54">
        <v>1.9219999999999999</v>
      </c>
      <c r="I12" s="54">
        <v>1.619</v>
      </c>
      <c r="J12" s="54">
        <v>2.1549999999999998</v>
      </c>
      <c r="K12" s="54">
        <v>1.841</v>
      </c>
      <c r="L12" s="54">
        <v>1.6040000000000001</v>
      </c>
      <c r="M12" s="39">
        <f t="shared" si="3"/>
        <v>1.8741666666666663</v>
      </c>
      <c r="N12" s="46">
        <f t="shared" si="4"/>
        <v>0.55099999999999971</v>
      </c>
      <c r="O12" s="107">
        <f t="shared" si="5"/>
        <v>1.8166249999999997</v>
      </c>
      <c r="P12" s="108">
        <f t="shared" si="0"/>
        <v>0.23609376920440706</v>
      </c>
    </row>
    <row r="13" spans="1:18" x14ac:dyDescent="0.25">
      <c r="A13" s="8" t="s">
        <v>82</v>
      </c>
      <c r="B13" s="9" t="s">
        <v>83</v>
      </c>
      <c r="C13" s="22">
        <f>SUM(C11:C12)</f>
        <v>2.54</v>
      </c>
      <c r="D13" s="23">
        <f>SUM(D11:D12)</f>
        <v>1.5069999999999999</v>
      </c>
      <c r="E13" s="36">
        <f t="shared" ref="E13" si="6">IF(ISNUMBER(C13),IF(ISNUMBER(D13),AVERAGE(C13:D13),C13),IF(ISNUMBER(D13),D13,""))</f>
        <v>2.0234999999999999</v>
      </c>
      <c r="F13" s="43">
        <f t="shared" ref="F13" si="7">IF(ISNUMBER(C13),IF(ISNUMBER(D13),ABS(C13-D13),""),"")</f>
        <v>1.0330000000000001</v>
      </c>
      <c r="G13" s="30">
        <f>SUM(G11:G12)</f>
        <v>2.1040000000000001</v>
      </c>
      <c r="H13" s="54">
        <f>SUM(I11:I12)</f>
        <v>1.619</v>
      </c>
      <c r="I13" s="54">
        <f t="shared" ref="I13:L13" si="8">SUM(J11:J12)</f>
        <v>2.1549999999999998</v>
      </c>
      <c r="J13" s="54">
        <f t="shared" si="8"/>
        <v>2.5140000000000002</v>
      </c>
      <c r="K13" s="54">
        <f t="shared" si="8"/>
        <v>2.327</v>
      </c>
      <c r="L13" s="54">
        <f t="shared" si="8"/>
        <v>2.572166666666666</v>
      </c>
      <c r="M13" s="39">
        <f t="shared" ref="M13" si="9">IF(COUNT(G13:L13)&lt;1,"",AVERAGE(G13:L13))</f>
        <v>2.2151944444444442</v>
      </c>
      <c r="N13" s="46">
        <f t="shared" ref="N13" si="10">IF((COUNT(G13:L13)&lt;=1),"",(MAX(G13:L13)-MIN(G13:L13)))</f>
        <v>0.95316666666666605</v>
      </c>
      <c r="O13" s="107">
        <f>IF(COUNT(C13:D13,G13:L13)&lt;1,"",AVERAGE(C13:D13,G13:L13))</f>
        <v>2.1672708333333333</v>
      </c>
      <c r="P13" s="108">
        <f t="shared" ref="P13" si="11">IF(COUNT(C13:D13,G13:L13)&lt;=1,"",_xlfn.STDEV.S(C13:D13,G13:L13))</f>
        <v>0.41219177938919671</v>
      </c>
    </row>
    <row r="14" spans="1:18" x14ac:dyDescent="0.25">
      <c r="A14" s="8" t="s">
        <v>64</v>
      </c>
      <c r="B14" s="9" t="s">
        <v>7</v>
      </c>
      <c r="C14" s="22">
        <v>1.022</v>
      </c>
      <c r="D14" s="23"/>
      <c r="E14" s="36">
        <f t="shared" si="1"/>
        <v>1.022</v>
      </c>
      <c r="F14" s="43" t="str">
        <f t="shared" si="2"/>
        <v/>
      </c>
      <c r="G14" s="30"/>
      <c r="H14" s="54"/>
      <c r="I14" s="54"/>
      <c r="J14" s="54"/>
      <c r="K14" s="54">
        <v>1.1679999999999999</v>
      </c>
      <c r="L14" s="54"/>
      <c r="M14" s="39">
        <f t="shared" si="3"/>
        <v>1.1679999999999999</v>
      </c>
      <c r="N14" s="46" t="str">
        <f t="shared" si="4"/>
        <v/>
      </c>
      <c r="O14" s="107">
        <f t="shared" si="5"/>
        <v>1.095</v>
      </c>
      <c r="P14" s="108">
        <f t="shared" si="0"/>
        <v>0.10323759005323588</v>
      </c>
    </row>
    <row r="15" spans="1:18" x14ac:dyDescent="0.25">
      <c r="A15" s="8" t="s">
        <v>5</v>
      </c>
      <c r="B15" s="9"/>
      <c r="C15" s="22">
        <v>0.45400000000000001</v>
      </c>
      <c r="D15" s="23"/>
      <c r="E15" s="36">
        <f t="shared" si="1"/>
        <v>0.45400000000000001</v>
      </c>
      <c r="F15" s="43" t="str">
        <f t="shared" si="2"/>
        <v/>
      </c>
      <c r="G15" s="30"/>
      <c r="H15" s="54"/>
      <c r="I15" s="54"/>
      <c r="J15" s="54"/>
      <c r="K15" s="54"/>
      <c r="L15" s="54"/>
      <c r="M15" s="39" t="str">
        <f t="shared" si="3"/>
        <v/>
      </c>
      <c r="N15" s="46" t="str">
        <f t="shared" si="4"/>
        <v/>
      </c>
      <c r="O15" s="107">
        <f t="shared" si="5"/>
        <v>0.45400000000000001</v>
      </c>
      <c r="P15" s="108" t="str">
        <f t="shared" si="0"/>
        <v/>
      </c>
    </row>
    <row r="16" spans="1:18" x14ac:dyDescent="0.25">
      <c r="A16" s="8" t="s">
        <v>6</v>
      </c>
      <c r="B16" s="9"/>
      <c r="C16" s="22">
        <v>0.109</v>
      </c>
      <c r="D16" s="23">
        <v>0.09</v>
      </c>
      <c r="E16" s="36">
        <f t="shared" si="1"/>
        <v>9.9500000000000005E-2</v>
      </c>
      <c r="F16" s="43">
        <f t="shared" si="2"/>
        <v>1.9000000000000003E-2</v>
      </c>
      <c r="G16" s="30"/>
      <c r="H16" s="54"/>
      <c r="I16" s="54"/>
      <c r="J16" s="54"/>
      <c r="K16" s="54">
        <v>0.14599999999999999</v>
      </c>
      <c r="L16" s="54">
        <v>0.16600000000000001</v>
      </c>
      <c r="M16" s="39">
        <f t="shared" si="3"/>
        <v>0.156</v>
      </c>
      <c r="N16" s="46">
        <f t="shared" si="4"/>
        <v>2.0000000000000018E-2</v>
      </c>
      <c r="O16" s="107">
        <f t="shared" si="5"/>
        <v>0.12775</v>
      </c>
      <c r="P16" s="108">
        <f t="shared" si="0"/>
        <v>3.4509660483213488E-2</v>
      </c>
    </row>
    <row r="17" spans="1:16" x14ac:dyDescent="0.25">
      <c r="A17" s="8" t="s">
        <v>8</v>
      </c>
      <c r="B17" s="9"/>
      <c r="C17" s="163">
        <v>0.123</v>
      </c>
      <c r="D17" s="164">
        <v>8.1000000000000003E-2</v>
      </c>
      <c r="E17" s="36">
        <f t="shared" si="1"/>
        <v>0.10200000000000001</v>
      </c>
      <c r="F17" s="43">
        <f t="shared" si="2"/>
        <v>4.1999999999999996E-2</v>
      </c>
      <c r="G17" s="30"/>
      <c r="H17" s="54"/>
      <c r="I17" s="54"/>
      <c r="J17" s="54"/>
      <c r="K17" s="54">
        <v>4.4999999999999998E-2</v>
      </c>
      <c r="L17" s="54">
        <v>0.1</v>
      </c>
      <c r="M17" s="39">
        <f t="shared" si="3"/>
        <v>7.2500000000000009E-2</v>
      </c>
      <c r="N17" s="46">
        <f t="shared" si="4"/>
        <v>5.5000000000000007E-2</v>
      </c>
      <c r="O17" s="107">
        <f t="shared" si="5"/>
        <v>8.7249999999999994E-2</v>
      </c>
      <c r="P17" s="108">
        <f t="shared" si="0"/>
        <v>3.2988634406413406E-2</v>
      </c>
    </row>
    <row r="18" spans="1:16" x14ac:dyDescent="0.25">
      <c r="A18" s="8" t="s">
        <v>9</v>
      </c>
      <c r="B18" s="9" t="s">
        <v>58</v>
      </c>
      <c r="C18" s="163"/>
      <c r="D18" s="164"/>
      <c r="E18" s="36" t="str">
        <f t="shared" si="1"/>
        <v/>
      </c>
      <c r="F18" s="43" t="str">
        <f t="shared" si="2"/>
        <v/>
      </c>
      <c r="G18" s="30">
        <v>0.95799999999999996</v>
      </c>
      <c r="H18" s="54">
        <v>1.4019999999999999</v>
      </c>
      <c r="I18" s="54">
        <v>0.98</v>
      </c>
      <c r="J18" s="54">
        <v>1.208</v>
      </c>
      <c r="K18" s="54"/>
      <c r="L18" s="54"/>
      <c r="M18" s="39">
        <f t="shared" si="3"/>
        <v>1.137</v>
      </c>
      <c r="N18" s="46">
        <f t="shared" si="4"/>
        <v>0.44399999999999995</v>
      </c>
      <c r="O18" s="107">
        <f t="shared" si="5"/>
        <v>1.137</v>
      </c>
      <c r="P18" s="108">
        <f t="shared" si="0"/>
        <v>0.20972680642524683</v>
      </c>
    </row>
    <row r="19" spans="1:16" x14ac:dyDescent="0.25">
      <c r="A19" s="8" t="s">
        <v>10</v>
      </c>
      <c r="B19" s="9"/>
      <c r="C19" s="163">
        <v>1.089</v>
      </c>
      <c r="D19" s="164">
        <v>0.98</v>
      </c>
      <c r="E19" s="36">
        <f t="shared" si="1"/>
        <v>1.0345</v>
      </c>
      <c r="F19" s="43">
        <f t="shared" si="2"/>
        <v>0.10899999999999999</v>
      </c>
      <c r="G19" s="30"/>
      <c r="H19" s="54"/>
      <c r="I19" s="54"/>
      <c r="J19" s="54"/>
      <c r="K19" s="54">
        <v>0.67</v>
      </c>
      <c r="L19" s="54">
        <v>0.499</v>
      </c>
      <c r="M19" s="39">
        <f t="shared" si="3"/>
        <v>0.58450000000000002</v>
      </c>
      <c r="N19" s="46">
        <f t="shared" si="4"/>
        <v>0.17100000000000004</v>
      </c>
      <c r="O19" s="107">
        <f t="shared" si="5"/>
        <v>0.8095</v>
      </c>
      <c r="P19" s="108">
        <f t="shared" si="0"/>
        <v>0.27267868759158032</v>
      </c>
    </row>
    <row r="20" spans="1:16" x14ac:dyDescent="0.25">
      <c r="A20" s="8" t="s">
        <v>11</v>
      </c>
      <c r="B20" s="9"/>
      <c r="C20" s="163"/>
      <c r="D20" s="164">
        <v>0.254</v>
      </c>
      <c r="E20" s="36">
        <f>IF(ISNUMBER(C20),IF(ISNUMBER(D20),AVERAGE(C20:D20),C20),IF(ISNUMBER(D20),D20,""))</f>
        <v>0.254</v>
      </c>
      <c r="F20" s="43" t="str">
        <f>IF(ISNUMBER(C20),IF(ISNUMBER(D20),ABS(C20-D20),""),"")</f>
        <v/>
      </c>
      <c r="G20" s="30"/>
      <c r="H20" s="54"/>
      <c r="I20" s="54"/>
      <c r="J20" s="54"/>
      <c r="K20" s="54">
        <v>0.44800000000000001</v>
      </c>
      <c r="L20" s="54">
        <v>0.47399999999999998</v>
      </c>
      <c r="M20" s="39">
        <f t="shared" si="3"/>
        <v>0.46099999999999997</v>
      </c>
      <c r="N20" s="46">
        <f t="shared" si="4"/>
        <v>2.5999999999999968E-2</v>
      </c>
      <c r="O20" s="107">
        <f t="shared" si="5"/>
        <v>0.39199999999999996</v>
      </c>
      <c r="P20" s="108">
        <f t="shared" si="0"/>
        <v>0.12021647141718995</v>
      </c>
    </row>
    <row r="21" spans="1:16" x14ac:dyDescent="0.25">
      <c r="A21" s="8" t="s">
        <v>84</v>
      </c>
      <c r="B21" s="9" t="s">
        <v>57</v>
      </c>
      <c r="C21" s="163">
        <f>SUM(C19:C20)</f>
        <v>1.089</v>
      </c>
      <c r="D21" s="165">
        <f>SUM(D19:D20)</f>
        <v>1.234</v>
      </c>
      <c r="E21" s="36">
        <f>IF(ISNUMBER(C21),IF(ISNUMBER(D21),AVERAGE(C21:D21),C21),IF(ISNUMBER(D21),D21,""))</f>
        <v>1.1615</v>
      </c>
      <c r="F21" s="43">
        <f>IF(ISNUMBER(C21),IF(ISNUMBER(D21),ABS(C21-D21),""),"")</f>
        <v>0.14500000000000002</v>
      </c>
      <c r="G21" s="30"/>
      <c r="H21" s="54"/>
      <c r="I21" s="54"/>
      <c r="J21" s="54"/>
      <c r="K21" s="54">
        <f t="shared" ref="K21:L21" si="12">SUM(K19:K20)</f>
        <v>1.1180000000000001</v>
      </c>
      <c r="L21" s="54">
        <f t="shared" si="12"/>
        <v>0.97299999999999998</v>
      </c>
      <c r="M21" s="39">
        <f t="shared" ref="M21" si="13">IF(COUNT(G21:L21)&lt;1,"",AVERAGE(G21:L21))</f>
        <v>1.0455000000000001</v>
      </c>
      <c r="N21" s="46">
        <f t="shared" ref="N21" si="14">IF((COUNT(G21:L21)&lt;=1),"",(MAX(G21:L21)-MIN(G21:L21)))</f>
        <v>0.14500000000000013</v>
      </c>
      <c r="O21" s="107">
        <f>IF(COUNT(C21:D21,G21:L21)&lt;1,"",AVERAGE(C21:D21,G21:L21))</f>
        <v>1.1034999999999999</v>
      </c>
      <c r="P21" s="108">
        <f t="shared" ref="P21" si="15">IF(COUNT(C21:D21,G21:L21)&lt;=1,"",_xlfn.STDEV.S(C21:D21,G21:L21))</f>
        <v>0.1072085195619577</v>
      </c>
    </row>
    <row r="22" spans="1:16" x14ac:dyDescent="0.25">
      <c r="A22" s="8" t="s">
        <v>12</v>
      </c>
      <c r="B22" s="9"/>
      <c r="C22" s="163"/>
      <c r="D22" s="164"/>
      <c r="E22" s="36" t="str">
        <f t="shared" si="1"/>
        <v/>
      </c>
      <c r="F22" s="43" t="str">
        <f t="shared" si="2"/>
        <v/>
      </c>
      <c r="G22" s="30">
        <v>0.10100000000000001</v>
      </c>
      <c r="H22" s="54">
        <v>0.121</v>
      </c>
      <c r="I22" s="54">
        <v>9.0999999999999998E-2</v>
      </c>
      <c r="J22" s="54">
        <v>0.10100000000000001</v>
      </c>
      <c r="K22" s="54"/>
      <c r="L22" s="54"/>
      <c r="M22" s="39">
        <f t="shared" si="3"/>
        <v>0.10350000000000001</v>
      </c>
      <c r="N22" s="46">
        <f t="shared" si="4"/>
        <v>0.03</v>
      </c>
      <c r="O22" s="107">
        <f t="shared" si="5"/>
        <v>0.10350000000000001</v>
      </c>
      <c r="P22" s="108">
        <f t="shared" si="0"/>
        <v>1.2583057392117866E-2</v>
      </c>
    </row>
    <row r="23" spans="1:16" x14ac:dyDescent="0.25">
      <c r="A23" s="8" t="s">
        <v>13</v>
      </c>
      <c r="B23" s="9" t="s">
        <v>56</v>
      </c>
      <c r="C23" s="163">
        <v>0.17299999999999999</v>
      </c>
      <c r="D23" s="164">
        <v>0.439</v>
      </c>
      <c r="E23" s="36">
        <f t="shared" si="1"/>
        <v>0.30599999999999999</v>
      </c>
      <c r="F23" s="43">
        <f t="shared" si="2"/>
        <v>0.26600000000000001</v>
      </c>
      <c r="G23" s="30"/>
      <c r="H23" s="54">
        <v>0.23799999999999999</v>
      </c>
      <c r="I23" s="54">
        <v>0.41199999999999998</v>
      </c>
      <c r="J23" s="54">
        <v>0.55000000000000004</v>
      </c>
      <c r="K23" s="54">
        <v>0.19700000000000001</v>
      </c>
      <c r="L23" s="54">
        <v>0.12</v>
      </c>
      <c r="M23" s="39">
        <f t="shared" si="3"/>
        <v>0.3034</v>
      </c>
      <c r="N23" s="46">
        <f t="shared" si="4"/>
        <v>0.43000000000000005</v>
      </c>
      <c r="O23" s="107">
        <f t="shared" si="5"/>
        <v>0.30414285714285716</v>
      </c>
      <c r="P23" s="108">
        <f t="shared" si="0"/>
        <v>0.16187796697041937</v>
      </c>
    </row>
    <row r="24" spans="1:16" x14ac:dyDescent="0.25">
      <c r="A24" s="8" t="s">
        <v>14</v>
      </c>
      <c r="B24" s="9" t="s">
        <v>55</v>
      </c>
      <c r="C24" s="163"/>
      <c r="D24" s="164">
        <v>0.33900000000000002</v>
      </c>
      <c r="E24" s="36">
        <f t="shared" si="1"/>
        <v>0.33900000000000002</v>
      </c>
      <c r="F24" s="43" t="str">
        <f t="shared" si="2"/>
        <v/>
      </c>
      <c r="G24" s="30"/>
      <c r="H24" s="54">
        <v>0.66800000000000004</v>
      </c>
      <c r="I24" s="54">
        <v>0.42599999999999999</v>
      </c>
      <c r="J24" s="54">
        <v>0.22</v>
      </c>
      <c r="K24" s="54">
        <v>0.45600000000000002</v>
      </c>
      <c r="L24" s="54">
        <v>0.35199999999999998</v>
      </c>
      <c r="M24" s="39">
        <f t="shared" si="3"/>
        <v>0.4244</v>
      </c>
      <c r="N24" s="46">
        <f t="shared" si="4"/>
        <v>0.44800000000000006</v>
      </c>
      <c r="O24" s="107">
        <f t="shared" si="5"/>
        <v>0.41016666666666662</v>
      </c>
      <c r="P24" s="108">
        <f t="shared" si="0"/>
        <v>0.15062591631809824</v>
      </c>
    </row>
    <row r="25" spans="1:16" x14ac:dyDescent="0.25">
      <c r="A25" s="8" t="s">
        <v>15</v>
      </c>
      <c r="B25" s="9" t="s">
        <v>53</v>
      </c>
      <c r="C25" s="163">
        <v>0.42499999999999999</v>
      </c>
      <c r="D25" s="164">
        <v>0.45400000000000001</v>
      </c>
      <c r="E25" s="36">
        <f t="shared" si="1"/>
        <v>0.4395</v>
      </c>
      <c r="F25" s="43">
        <f t="shared" si="2"/>
        <v>2.9000000000000026E-2</v>
      </c>
      <c r="G25" s="30">
        <v>0.39700000000000002</v>
      </c>
      <c r="H25" s="54"/>
      <c r="I25" s="54">
        <v>0.47099999999999997</v>
      </c>
      <c r="J25" s="54">
        <v>0.60499999999999998</v>
      </c>
      <c r="K25" s="54">
        <v>0.68300000000000005</v>
      </c>
      <c r="L25" s="54">
        <v>0.38600000000000001</v>
      </c>
      <c r="M25" s="39">
        <f t="shared" si="3"/>
        <v>0.50839999999999996</v>
      </c>
      <c r="N25" s="46">
        <f t="shared" si="4"/>
        <v>0.29700000000000004</v>
      </c>
      <c r="O25" s="107">
        <f t="shared" si="5"/>
        <v>0.48871428571428577</v>
      </c>
      <c r="P25" s="108">
        <f t="shared" si="0"/>
        <v>0.11240509224187634</v>
      </c>
    </row>
    <row r="26" spans="1:16" x14ac:dyDescent="0.25">
      <c r="A26" s="8" t="s">
        <v>16</v>
      </c>
      <c r="B26" s="9" t="s">
        <v>54</v>
      </c>
      <c r="C26" s="163">
        <v>0.49199999999999999</v>
      </c>
      <c r="D26" s="164"/>
      <c r="E26" s="36">
        <f t="shared" si="1"/>
        <v>0.49199999999999999</v>
      </c>
      <c r="F26" s="43" t="str">
        <f t="shared" si="2"/>
        <v/>
      </c>
      <c r="G26" s="30">
        <v>0.36499999999999999</v>
      </c>
      <c r="H26" s="54"/>
      <c r="I26" s="54">
        <v>0.35899999999999999</v>
      </c>
      <c r="J26" s="54">
        <v>0.63100000000000001</v>
      </c>
      <c r="K26" s="54">
        <v>0.40200000000000002</v>
      </c>
      <c r="L26" s="54">
        <v>0.34399999999999997</v>
      </c>
      <c r="M26" s="39">
        <f t="shared" si="3"/>
        <v>0.42020000000000002</v>
      </c>
      <c r="N26" s="46">
        <f t="shared" si="4"/>
        <v>0.28700000000000003</v>
      </c>
      <c r="O26" s="107">
        <f t="shared" si="5"/>
        <v>0.43216666666666664</v>
      </c>
      <c r="P26" s="108">
        <f t="shared" si="0"/>
        <v>0.11105208987977969</v>
      </c>
    </row>
    <row r="27" spans="1:16" x14ac:dyDescent="0.25">
      <c r="A27" s="8" t="s">
        <v>17</v>
      </c>
      <c r="B27" s="9"/>
      <c r="C27" s="163"/>
      <c r="D27" s="164"/>
      <c r="E27" s="36" t="str">
        <f t="shared" si="1"/>
        <v/>
      </c>
      <c r="F27" s="43" t="str">
        <f t="shared" si="2"/>
        <v/>
      </c>
      <c r="G27" s="30"/>
      <c r="H27" s="54"/>
      <c r="I27" s="54"/>
      <c r="J27" s="54"/>
      <c r="K27" s="54">
        <v>5.2999999999999999E-2</v>
      </c>
      <c r="L27" s="54"/>
      <c r="M27" s="39">
        <f t="shared" si="3"/>
        <v>5.2999999999999999E-2</v>
      </c>
      <c r="N27" s="46" t="str">
        <f t="shared" si="4"/>
        <v/>
      </c>
      <c r="O27" s="107">
        <f t="shared" si="5"/>
        <v>5.2999999999999999E-2</v>
      </c>
      <c r="P27" s="108" t="str">
        <f t="shared" si="0"/>
        <v/>
      </c>
    </row>
    <row r="28" spans="1:16" x14ac:dyDescent="0.25">
      <c r="A28" s="8" t="s">
        <v>18</v>
      </c>
      <c r="B28" s="9"/>
      <c r="C28" s="163"/>
      <c r="D28" s="164">
        <v>0.253</v>
      </c>
      <c r="E28" s="36">
        <f t="shared" si="1"/>
        <v>0.253</v>
      </c>
      <c r="F28" s="43" t="str">
        <f t="shared" si="2"/>
        <v/>
      </c>
      <c r="G28" s="30"/>
      <c r="H28" s="54"/>
      <c r="I28" s="54"/>
      <c r="J28" s="54">
        <v>0.17</v>
      </c>
      <c r="K28" s="54">
        <v>0.14199999999999999</v>
      </c>
      <c r="L28" s="54"/>
      <c r="M28" s="39">
        <f t="shared" si="3"/>
        <v>0.156</v>
      </c>
      <c r="N28" s="46">
        <f t="shared" si="4"/>
        <v>2.8000000000000025E-2</v>
      </c>
      <c r="O28" s="107">
        <f t="shared" si="5"/>
        <v>0.18833333333333335</v>
      </c>
      <c r="P28" s="108">
        <f t="shared" si="0"/>
        <v>5.772636601530811E-2</v>
      </c>
    </row>
    <row r="29" spans="1:16" x14ac:dyDescent="0.25">
      <c r="A29" s="8" t="s">
        <v>19</v>
      </c>
      <c r="B29" s="9" t="s">
        <v>44</v>
      </c>
      <c r="C29" s="163">
        <v>0.33200000000000002</v>
      </c>
      <c r="D29" s="164">
        <v>0.187</v>
      </c>
      <c r="E29" s="36">
        <f t="shared" si="1"/>
        <v>0.25950000000000001</v>
      </c>
      <c r="F29" s="43">
        <f t="shared" si="2"/>
        <v>0.14500000000000002</v>
      </c>
      <c r="G29" s="30">
        <v>0.52200000000000002</v>
      </c>
      <c r="H29" s="54"/>
      <c r="I29" s="54">
        <v>0.46600000000000003</v>
      </c>
      <c r="J29" s="54">
        <v>0.40500000000000003</v>
      </c>
      <c r="K29" s="54">
        <v>0.379</v>
      </c>
      <c r="L29" s="54">
        <v>0.46800000000000003</v>
      </c>
      <c r="M29" s="39">
        <f t="shared" si="3"/>
        <v>0.44800000000000006</v>
      </c>
      <c r="N29" s="46">
        <f t="shared" si="4"/>
        <v>0.14300000000000002</v>
      </c>
      <c r="O29" s="107">
        <f t="shared" si="5"/>
        <v>0.39414285714285713</v>
      </c>
      <c r="P29" s="108">
        <f t="shared" si="0"/>
        <v>0.11111769821744369</v>
      </c>
    </row>
    <row r="30" spans="1:16" x14ac:dyDescent="0.25">
      <c r="A30" s="8" t="s">
        <v>20</v>
      </c>
      <c r="B30" s="9"/>
      <c r="C30" s="163">
        <v>0.109</v>
      </c>
      <c r="D30" s="164"/>
      <c r="E30" s="36">
        <f t="shared" si="1"/>
        <v>0.109</v>
      </c>
      <c r="F30" s="43" t="str">
        <f t="shared" si="2"/>
        <v/>
      </c>
      <c r="G30" s="30"/>
      <c r="H30" s="54"/>
      <c r="I30" s="54"/>
      <c r="J30" s="54"/>
      <c r="K30" s="54">
        <v>0.28000000000000003</v>
      </c>
      <c r="L30" s="54">
        <v>0.17499999999999999</v>
      </c>
      <c r="M30" s="39">
        <f t="shared" si="3"/>
        <v>0.22750000000000001</v>
      </c>
      <c r="N30" s="46">
        <f t="shared" si="4"/>
        <v>0.10500000000000004</v>
      </c>
      <c r="O30" s="107">
        <f t="shared" si="5"/>
        <v>0.18800000000000003</v>
      </c>
      <c r="P30" s="108">
        <f t="shared" si="0"/>
        <v>8.6238042649401547E-2</v>
      </c>
    </row>
    <row r="31" spans="1:16" x14ac:dyDescent="0.25">
      <c r="A31" s="8" t="s">
        <v>21</v>
      </c>
      <c r="B31" s="9"/>
      <c r="C31" s="163">
        <v>7.6999999999999999E-2</v>
      </c>
      <c r="D31" s="164">
        <v>0.107</v>
      </c>
      <c r="E31" s="36">
        <f t="shared" si="1"/>
        <v>9.1999999999999998E-2</v>
      </c>
      <c r="F31" s="43">
        <f t="shared" si="2"/>
        <v>0.03</v>
      </c>
      <c r="G31" s="30"/>
      <c r="H31" s="54"/>
      <c r="I31" s="54"/>
      <c r="J31" s="54"/>
      <c r="K31" s="54">
        <v>0.122</v>
      </c>
      <c r="L31" s="54">
        <v>8.8999999999999996E-2</v>
      </c>
      <c r="M31" s="39">
        <f t="shared" si="3"/>
        <v>0.1055</v>
      </c>
      <c r="N31" s="46">
        <f t="shared" si="4"/>
        <v>3.3000000000000002E-2</v>
      </c>
      <c r="O31" s="107">
        <f t="shared" si="5"/>
        <v>9.8750000000000004E-2</v>
      </c>
      <c r="P31" s="108">
        <f t="shared" si="0"/>
        <v>1.9805302320338277E-2</v>
      </c>
    </row>
    <row r="32" spans="1:16" x14ac:dyDescent="0.25">
      <c r="A32" s="8" t="s">
        <v>22</v>
      </c>
      <c r="B32" s="9" t="s">
        <v>52</v>
      </c>
      <c r="C32" s="163">
        <v>0.59899999999999998</v>
      </c>
      <c r="D32" s="164">
        <v>0.627</v>
      </c>
      <c r="E32" s="36">
        <f t="shared" si="1"/>
        <v>0.61299999999999999</v>
      </c>
      <c r="F32" s="43">
        <f t="shared" si="2"/>
        <v>2.8000000000000025E-2</v>
      </c>
      <c r="G32" s="30">
        <v>0.61299999999999999</v>
      </c>
      <c r="H32" s="54">
        <v>0.95699999999999996</v>
      </c>
      <c r="I32" s="54">
        <v>0.60099999999999998</v>
      </c>
      <c r="J32" s="54">
        <v>0.70799999999999996</v>
      </c>
      <c r="K32" s="54">
        <v>0.72099999999999997</v>
      </c>
      <c r="L32" s="54">
        <v>0.55100000000000005</v>
      </c>
      <c r="M32" s="39">
        <f t="shared" si="3"/>
        <v>0.6918333333333333</v>
      </c>
      <c r="N32" s="46">
        <f t="shared" si="4"/>
        <v>0.40599999999999992</v>
      </c>
      <c r="O32" s="107">
        <f t="shared" si="5"/>
        <v>0.67212499999999997</v>
      </c>
      <c r="P32" s="108">
        <f t="shared" si="0"/>
        <v>0.12841833146845852</v>
      </c>
    </row>
    <row r="33" spans="1:16" x14ac:dyDescent="0.25">
      <c r="A33" s="8" t="s">
        <v>23</v>
      </c>
      <c r="B33" s="9" t="s">
        <v>49</v>
      </c>
      <c r="C33" s="22">
        <v>0.35599999999999998</v>
      </c>
      <c r="D33" s="23">
        <v>0.45400000000000001</v>
      </c>
      <c r="E33" s="36">
        <f t="shared" si="1"/>
        <v>0.40500000000000003</v>
      </c>
      <c r="F33" s="43">
        <f t="shared" si="2"/>
        <v>9.8000000000000032E-2</v>
      </c>
      <c r="G33" s="30">
        <v>1.1040000000000001</v>
      </c>
      <c r="H33" s="54">
        <v>0.58799999999999997</v>
      </c>
      <c r="I33" s="54">
        <v>0.46</v>
      </c>
      <c r="J33" s="54">
        <v>0.56399999999999995</v>
      </c>
      <c r="K33" s="54">
        <v>0.27600000000000002</v>
      </c>
      <c r="L33" s="54">
        <v>0.31900000000000001</v>
      </c>
      <c r="M33" s="39">
        <f t="shared" si="3"/>
        <v>0.55183333333333329</v>
      </c>
      <c r="N33" s="46">
        <f t="shared" si="4"/>
        <v>0.82800000000000007</v>
      </c>
      <c r="O33" s="107">
        <f t="shared" si="5"/>
        <v>0.51512500000000006</v>
      </c>
      <c r="P33" s="108">
        <f t="shared" si="0"/>
        <v>0.26246492963006346</v>
      </c>
    </row>
    <row r="34" spans="1:16" x14ac:dyDescent="0.25">
      <c r="A34" s="8" t="s">
        <v>24</v>
      </c>
      <c r="B34" s="9" t="s">
        <v>50</v>
      </c>
      <c r="C34" s="22">
        <v>0.45800000000000002</v>
      </c>
      <c r="D34" s="23">
        <v>0.307</v>
      </c>
      <c r="E34" s="36">
        <f t="shared" si="1"/>
        <v>0.38250000000000001</v>
      </c>
      <c r="F34" s="43">
        <f t="shared" si="2"/>
        <v>0.15100000000000002</v>
      </c>
      <c r="G34" s="30">
        <v>0.317</v>
      </c>
      <c r="H34" s="54">
        <v>0.68200000000000005</v>
      </c>
      <c r="I34" s="54">
        <v>0.33700000000000002</v>
      </c>
      <c r="J34" s="54">
        <v>0.47499999999999998</v>
      </c>
      <c r="K34" s="54">
        <v>0.36699999999999999</v>
      </c>
      <c r="L34" s="54">
        <v>0.30199999999999999</v>
      </c>
      <c r="M34" s="39">
        <f t="shared" si="3"/>
        <v>0.41333333333333333</v>
      </c>
      <c r="N34" s="46">
        <f t="shared" si="4"/>
        <v>0.38000000000000006</v>
      </c>
      <c r="O34" s="107">
        <f t="shared" si="5"/>
        <v>0.40562500000000007</v>
      </c>
      <c r="P34" s="108">
        <f t="shared" si="0"/>
        <v>0.13008781374792275</v>
      </c>
    </row>
    <row r="35" spans="1:16" x14ac:dyDescent="0.25">
      <c r="A35" s="8" t="s">
        <v>61</v>
      </c>
      <c r="B35" s="9"/>
      <c r="C35" s="111">
        <v>2.5000000000000001E-2</v>
      </c>
      <c r="D35" s="112">
        <v>7.0000000000000007E-2</v>
      </c>
      <c r="E35" s="36">
        <f t="shared" si="1"/>
        <v>4.7500000000000001E-2</v>
      </c>
      <c r="F35" s="43">
        <f t="shared" si="2"/>
        <v>4.5000000000000005E-2</v>
      </c>
      <c r="G35" s="30">
        <v>2.5000000000000001E-2</v>
      </c>
      <c r="H35" s="54"/>
      <c r="I35" s="54">
        <v>3.5000000000000003E-2</v>
      </c>
      <c r="J35" s="54">
        <v>4.1000000000000002E-2</v>
      </c>
      <c r="K35" s="54">
        <v>3.3000000000000002E-2</v>
      </c>
      <c r="L35" s="54">
        <v>3.9E-2</v>
      </c>
      <c r="M35" s="39">
        <f t="shared" si="3"/>
        <v>3.4600000000000006E-2</v>
      </c>
      <c r="N35" s="46">
        <f t="shared" si="4"/>
        <v>1.6E-2</v>
      </c>
      <c r="O35" s="107">
        <f t="shared" si="5"/>
        <v>3.8285714285714291E-2</v>
      </c>
      <c r="P35" s="108">
        <f t="shared" si="0"/>
        <v>1.5304838948453369E-2</v>
      </c>
    </row>
    <row r="36" spans="1:16" x14ac:dyDescent="0.25">
      <c r="A36" s="8" t="s">
        <v>25</v>
      </c>
      <c r="B36" s="9"/>
      <c r="C36" s="22"/>
      <c r="D36" s="23">
        <v>0.32800000000000001</v>
      </c>
      <c r="E36" s="36">
        <f t="shared" si="1"/>
        <v>0.32800000000000001</v>
      </c>
      <c r="F36" s="43" t="str">
        <f t="shared" si="2"/>
        <v/>
      </c>
      <c r="G36" s="30">
        <v>0.35699999999999998</v>
      </c>
      <c r="H36" s="54">
        <v>0.24399999999999999</v>
      </c>
      <c r="I36" s="54">
        <v>0.20399999999999999</v>
      </c>
      <c r="J36" s="54"/>
      <c r="K36" s="54">
        <v>0.33</v>
      </c>
      <c r="L36" s="54">
        <v>0.22</v>
      </c>
      <c r="M36" s="39">
        <f t="shared" si="3"/>
        <v>0.27100000000000002</v>
      </c>
      <c r="N36" s="46">
        <f t="shared" si="4"/>
        <v>0.153</v>
      </c>
      <c r="O36" s="107">
        <f t="shared" si="5"/>
        <v>0.28050000000000003</v>
      </c>
      <c r="P36" s="108">
        <f t="shared" si="0"/>
        <v>6.542705862256061E-2</v>
      </c>
    </row>
    <row r="37" spans="1:16" x14ac:dyDescent="0.25">
      <c r="A37" s="8" t="s">
        <v>26</v>
      </c>
      <c r="B37" s="9" t="s">
        <v>51</v>
      </c>
      <c r="C37" s="22">
        <v>0.27600000000000002</v>
      </c>
      <c r="D37" s="23">
        <v>0.19600000000000001</v>
      </c>
      <c r="E37" s="36">
        <f t="shared" si="1"/>
        <v>0.23600000000000002</v>
      </c>
      <c r="F37" s="43">
        <f t="shared" si="2"/>
        <v>8.0000000000000016E-2</v>
      </c>
      <c r="G37" s="30">
        <v>0.29499999999999998</v>
      </c>
      <c r="H37" s="54">
        <v>0.47199999999999998</v>
      </c>
      <c r="I37" s="54"/>
      <c r="J37" s="54">
        <v>0.47899999999999998</v>
      </c>
      <c r="K37" s="54">
        <v>0.33300000000000002</v>
      </c>
      <c r="L37" s="54">
        <v>0.34599999999999997</v>
      </c>
      <c r="M37" s="39">
        <f t="shared" si="3"/>
        <v>0.38499999999999995</v>
      </c>
      <c r="N37" s="46">
        <f t="shared" si="4"/>
        <v>0.184</v>
      </c>
      <c r="O37" s="107">
        <f t="shared" si="5"/>
        <v>0.34242857142857147</v>
      </c>
      <c r="P37" s="108">
        <f t="shared" si="0"/>
        <v>0.10299329612950074</v>
      </c>
    </row>
    <row r="38" spans="1:16" x14ac:dyDescent="0.25">
      <c r="A38" s="8" t="s">
        <v>27</v>
      </c>
      <c r="B38" s="9" t="s">
        <v>48</v>
      </c>
      <c r="C38" s="22">
        <v>7.2999999999999995E-2</v>
      </c>
      <c r="D38" s="23">
        <v>7.8E-2</v>
      </c>
      <c r="E38" s="36">
        <f t="shared" si="1"/>
        <v>7.5499999999999998E-2</v>
      </c>
      <c r="F38" s="43">
        <f t="shared" si="2"/>
        <v>5.0000000000000044E-3</v>
      </c>
      <c r="G38" s="30">
        <v>0.10299999999999999</v>
      </c>
      <c r="H38" s="54">
        <v>0.16800000000000001</v>
      </c>
      <c r="I38" s="54">
        <v>9.2999999999999999E-2</v>
      </c>
      <c r="J38" s="54">
        <v>0.13900000000000001</v>
      </c>
      <c r="K38" s="54">
        <v>3.1E-2</v>
      </c>
      <c r="L38" s="54"/>
      <c r="M38" s="39">
        <f t="shared" si="3"/>
        <v>0.10680000000000001</v>
      </c>
      <c r="N38" s="46">
        <f t="shared" si="4"/>
        <v>0.13700000000000001</v>
      </c>
      <c r="O38" s="107">
        <f t="shared" si="5"/>
        <v>9.7857142857142865E-2</v>
      </c>
      <c r="P38" s="108">
        <f t="shared" si="0"/>
        <v>4.4990475182452326E-2</v>
      </c>
    </row>
    <row r="39" spans="1:16" x14ac:dyDescent="0.25">
      <c r="A39" s="8" t="s">
        <v>28</v>
      </c>
      <c r="B39" s="9" t="s">
        <v>47</v>
      </c>
      <c r="C39" s="111">
        <v>0.74399999999999999</v>
      </c>
      <c r="D39" s="112">
        <v>0.67</v>
      </c>
      <c r="E39" s="36">
        <f t="shared" si="1"/>
        <v>0.70700000000000007</v>
      </c>
      <c r="F39" s="43">
        <f t="shared" si="2"/>
        <v>7.3999999999999955E-2</v>
      </c>
      <c r="G39" s="30">
        <v>0.92600000000000005</v>
      </c>
      <c r="H39" s="54">
        <v>1.024</v>
      </c>
      <c r="I39" s="54">
        <v>0.73899999999999999</v>
      </c>
      <c r="J39" s="54">
        <v>1.002</v>
      </c>
      <c r="K39" s="54">
        <v>0.878</v>
      </c>
      <c r="L39" s="54">
        <v>0.81100000000000005</v>
      </c>
      <c r="M39" s="39">
        <f t="shared" si="3"/>
        <v>0.89666666666666661</v>
      </c>
      <c r="N39" s="46">
        <f t="shared" si="4"/>
        <v>0.28500000000000003</v>
      </c>
      <c r="O39" s="107">
        <f t="shared" si="5"/>
        <v>0.84925000000000006</v>
      </c>
      <c r="P39" s="108">
        <f t="shared" si="0"/>
        <v>0.12951199613494097</v>
      </c>
    </row>
    <row r="40" spans="1:16" x14ac:dyDescent="0.25">
      <c r="A40" s="8" t="s">
        <v>29</v>
      </c>
      <c r="B40" s="9" t="s">
        <v>46</v>
      </c>
      <c r="C40" s="22">
        <v>0.29899999999999999</v>
      </c>
      <c r="D40" s="23">
        <v>0.28299999999999997</v>
      </c>
      <c r="E40" s="36">
        <f t="shared" si="1"/>
        <v>0.29099999999999998</v>
      </c>
      <c r="F40" s="43">
        <f t="shared" si="2"/>
        <v>1.6000000000000014E-2</v>
      </c>
      <c r="G40" s="30">
        <v>0.26300000000000001</v>
      </c>
      <c r="H40" s="54">
        <v>0.42499999999999999</v>
      </c>
      <c r="I40" s="54">
        <v>0.32700000000000001</v>
      </c>
      <c r="J40" s="54">
        <v>0.35199999999999998</v>
      </c>
      <c r="K40" s="54">
        <v>0.18</v>
      </c>
      <c r="L40" s="54">
        <v>0.27300000000000002</v>
      </c>
      <c r="M40" s="39">
        <f t="shared" si="3"/>
        <v>0.30333333333333329</v>
      </c>
      <c r="N40" s="46">
        <f t="shared" si="4"/>
        <v>0.245</v>
      </c>
      <c r="O40" s="107">
        <f t="shared" si="5"/>
        <v>0.30025000000000002</v>
      </c>
      <c r="P40" s="108">
        <f t="shared" si="0"/>
        <v>7.1559665414853008E-2</v>
      </c>
    </row>
    <row r="41" spans="1:16" x14ac:dyDescent="0.25">
      <c r="A41" s="26" t="s">
        <v>30</v>
      </c>
      <c r="B41" s="10"/>
      <c r="C41" s="22"/>
      <c r="D41" s="23"/>
      <c r="E41" s="36" t="str">
        <f t="shared" si="1"/>
        <v/>
      </c>
      <c r="F41" s="43" t="str">
        <f t="shared" si="2"/>
        <v/>
      </c>
      <c r="G41" s="30"/>
      <c r="H41" s="54"/>
      <c r="I41" s="54"/>
      <c r="J41" s="54"/>
      <c r="K41" s="54">
        <v>8.5999999999999993E-2</v>
      </c>
      <c r="L41" s="54"/>
      <c r="M41" s="39">
        <f t="shared" si="3"/>
        <v>8.5999999999999993E-2</v>
      </c>
      <c r="N41" s="46" t="str">
        <f t="shared" si="4"/>
        <v/>
      </c>
      <c r="O41" s="107">
        <f t="shared" ref="O41:O43" si="16">IF(COUNT(C41:D41,G41:L41)&lt;1,"",AVERAGE(C41:D41,G41:L41))</f>
        <v>8.5999999999999993E-2</v>
      </c>
      <c r="P41" s="108" t="str">
        <f t="shared" ref="P41:P43" si="17">IF(COUNT(C41:D41,G41:L41)&lt;=1,"",_xlfn.STDEV.S(C41:D41,G41:L41))</f>
        <v/>
      </c>
    </row>
    <row r="42" spans="1:16" x14ac:dyDescent="0.25">
      <c r="A42" s="26" t="s">
        <v>31</v>
      </c>
      <c r="B42" s="10"/>
      <c r="C42" s="22"/>
      <c r="D42" s="23"/>
      <c r="E42" s="36" t="str">
        <f t="shared" si="1"/>
        <v/>
      </c>
      <c r="F42" s="43" t="str">
        <f t="shared" si="2"/>
        <v/>
      </c>
      <c r="G42" s="30"/>
      <c r="H42" s="54">
        <v>0.12</v>
      </c>
      <c r="I42" s="54"/>
      <c r="J42" s="54"/>
      <c r="K42" s="54"/>
      <c r="L42" s="54"/>
      <c r="M42" s="39">
        <f t="shared" si="3"/>
        <v>0.12</v>
      </c>
      <c r="N42" s="46" t="str">
        <f t="shared" si="4"/>
        <v/>
      </c>
      <c r="O42" s="107">
        <f t="shared" si="16"/>
        <v>0.12</v>
      </c>
      <c r="P42" s="108" t="str">
        <f t="shared" si="17"/>
        <v/>
      </c>
    </row>
    <row r="43" spans="1:16" x14ac:dyDescent="0.25">
      <c r="A43" s="56" t="s">
        <v>32</v>
      </c>
      <c r="B43" s="57"/>
      <c r="C43" s="58"/>
      <c r="D43" s="59"/>
      <c r="E43" s="60"/>
      <c r="F43" s="61"/>
      <c r="G43" s="62"/>
      <c r="H43" s="63"/>
      <c r="I43" s="63"/>
      <c r="J43" s="63"/>
      <c r="K43" s="63"/>
      <c r="L43" s="63"/>
      <c r="M43" s="64"/>
      <c r="N43" s="65"/>
      <c r="O43" s="107" t="str">
        <f t="shared" si="16"/>
        <v/>
      </c>
      <c r="P43" s="108" t="str">
        <f t="shared" si="17"/>
        <v/>
      </c>
    </row>
    <row r="44" spans="1:16" ht="15.75" thickBot="1" x14ac:dyDescent="0.3">
      <c r="A44" s="27" t="s">
        <v>79</v>
      </c>
      <c r="B44" s="66" t="s">
        <v>45</v>
      </c>
      <c r="C44" s="24"/>
      <c r="D44" s="25"/>
      <c r="E44" s="37" t="str">
        <f t="shared" si="1"/>
        <v/>
      </c>
      <c r="F44" s="44" t="str">
        <f t="shared" si="2"/>
        <v/>
      </c>
      <c r="G44" s="32">
        <v>0.20599999999999999</v>
      </c>
      <c r="H44" s="55">
        <v>0.224</v>
      </c>
      <c r="I44" s="55"/>
      <c r="J44" s="55">
        <v>0.23499999999999999</v>
      </c>
      <c r="K44" s="55"/>
      <c r="L44" s="55"/>
      <c r="M44" s="40">
        <f t="shared" si="3"/>
        <v>0.22166666666666668</v>
      </c>
      <c r="N44" s="47">
        <f t="shared" si="4"/>
        <v>2.8999999999999998E-2</v>
      </c>
      <c r="O44" s="109">
        <f t="shared" ref="O44" si="18">IF(COUNT(C44:D44,G44:L44)&lt;1,"",AVERAGE(C44:D44,G44:L44))</f>
        <v>0.22166666666666668</v>
      </c>
      <c r="P44" s="110">
        <f t="shared" ref="P44" si="19">IF(COUNT(C44:D44,G44:L44)&lt;=1,"",_xlfn.STDEV.S(C44:D44,G44:L44))</f>
        <v>1.46401275039985E-2</v>
      </c>
    </row>
  </sheetData>
  <mergeCells count="6">
    <mergeCell ref="C3:F3"/>
    <mergeCell ref="C2:F2"/>
    <mergeCell ref="G2:N2"/>
    <mergeCell ref="G3:N3"/>
    <mergeCell ref="O2:P2"/>
    <mergeCell ref="O3:P3"/>
  </mergeCells>
  <pageMargins left="0.7" right="0.7" top="0.75" bottom="0.75" header="0.3" footer="0.3"/>
  <pageSetup orientation="portrait" verticalDpi="0" r:id="rId1"/>
  <ignoredErrors>
    <ignoredError sqref="N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10" workbookViewId="0">
      <selection activeCell="D13" sqref="D13"/>
    </sheetView>
  </sheetViews>
  <sheetFormatPr defaultRowHeight="15" x14ac:dyDescent="0.25"/>
  <cols>
    <col min="1" max="1" width="30" bestFit="1" customWidth="1"/>
    <col min="15" max="15" width="14.42578125" customWidth="1"/>
  </cols>
  <sheetData>
    <row r="1" spans="1:17" ht="15.75" thickBot="1" x14ac:dyDescent="0.3"/>
    <row r="2" spans="1:17" ht="21.75" thickBot="1" x14ac:dyDescent="0.4">
      <c r="C2" s="141" t="s">
        <v>87</v>
      </c>
      <c r="D2" s="142"/>
      <c r="E2" s="142"/>
      <c r="F2" s="142"/>
      <c r="G2" s="141" t="s">
        <v>88</v>
      </c>
      <c r="H2" s="142"/>
      <c r="I2" s="142"/>
      <c r="J2" s="142"/>
      <c r="K2" s="142"/>
      <c r="L2" s="142"/>
      <c r="M2" s="142"/>
      <c r="N2" s="142"/>
      <c r="O2" s="143"/>
      <c r="P2" s="135" t="s">
        <v>81</v>
      </c>
      <c r="Q2" s="136"/>
    </row>
    <row r="3" spans="1:17" ht="18" thickBot="1" x14ac:dyDescent="0.3">
      <c r="C3" s="137" t="s">
        <v>77</v>
      </c>
      <c r="D3" s="139"/>
      <c r="E3" s="139"/>
      <c r="F3" s="139"/>
      <c r="G3" s="137" t="s">
        <v>77</v>
      </c>
      <c r="H3" s="139"/>
      <c r="I3" s="139"/>
      <c r="J3" s="139"/>
      <c r="K3" s="139"/>
      <c r="L3" s="139"/>
      <c r="M3" s="139"/>
      <c r="N3" s="139"/>
      <c r="O3" s="138"/>
      <c r="P3" s="137" t="s">
        <v>77</v>
      </c>
      <c r="Q3" s="138"/>
    </row>
    <row r="4" spans="1:17" ht="45.75" thickBot="1" x14ac:dyDescent="0.3">
      <c r="A4" s="14" t="s">
        <v>41</v>
      </c>
      <c r="B4" s="15" t="s">
        <v>43</v>
      </c>
      <c r="C4" s="16" t="s">
        <v>66</v>
      </c>
      <c r="D4" s="17" t="s">
        <v>67</v>
      </c>
      <c r="E4" s="18" t="s">
        <v>39</v>
      </c>
      <c r="F4" s="19" t="s">
        <v>76</v>
      </c>
      <c r="G4" s="16" t="s">
        <v>33</v>
      </c>
      <c r="H4" s="52" t="s">
        <v>38</v>
      </c>
      <c r="I4" s="52" t="s">
        <v>34</v>
      </c>
      <c r="J4" s="52" t="s">
        <v>35</v>
      </c>
      <c r="K4" s="52" t="s">
        <v>36</v>
      </c>
      <c r="L4" s="52" t="s">
        <v>37</v>
      </c>
      <c r="M4" s="18" t="s">
        <v>39</v>
      </c>
      <c r="N4" s="19" t="s">
        <v>76</v>
      </c>
      <c r="O4" s="72" t="s">
        <v>78</v>
      </c>
      <c r="P4" s="123" t="s">
        <v>39</v>
      </c>
      <c r="Q4" s="124" t="s">
        <v>40</v>
      </c>
    </row>
    <row r="5" spans="1:17" x14ac:dyDescent="0.25">
      <c r="A5" s="12" t="s">
        <v>0</v>
      </c>
      <c r="B5" s="13" t="s">
        <v>42</v>
      </c>
      <c r="C5" s="48">
        <f>IF(ISNUMBER('PCSA_Calcs_Worsheet '!C4),'PCSA_Calcs_Worsheet '!C4,"")</f>
        <v>3.7200227894851325</v>
      </c>
      <c r="D5" s="49" t="str">
        <f>IF(ISNUMBER('PCSA_Calcs_Worsheet '!D4),'PCSA_Calcs_Worsheet '!D4,"")</f>
        <v/>
      </c>
      <c r="E5" s="50">
        <f>IF(ISNUMBER(C5),IF(ISNUMBER(D5),AVERAGE(C5:D5),C5),IF(ISNUMBER(D5),D5,""))</f>
        <v>3.7200227894851325</v>
      </c>
      <c r="F5" s="51" t="str">
        <f>IF(ISNUMBER(C5),IF(ISNUMBER(D5),ABS(C5-D5),""),"")</f>
        <v/>
      </c>
      <c r="G5" s="28">
        <f>IF(ISNUMBER('PCSA_Calcs_Worsheet '!E4),'PCSA_Calcs_Worsheet '!E4,"")</f>
        <v>13.681999523102478</v>
      </c>
      <c r="H5" s="29">
        <f>IF(ISNUMBER('PCSA_Calcs_Worsheet '!F4),'PCSA_Calcs_Worsheet '!F4,"")</f>
        <v>16.019176792887272</v>
      </c>
      <c r="I5" s="29">
        <f>IF(ISNUMBER('PCSA_Calcs_Worsheet '!G4),'PCSA_Calcs_Worsheet '!G4,"")</f>
        <v>12.674664256757685</v>
      </c>
      <c r="J5" s="29">
        <f>IF(ISNUMBER('PCSA_Calcs_Worsheet '!H4),'PCSA_Calcs_Worsheet '!H4,"")</f>
        <v>19.090230327164122</v>
      </c>
      <c r="K5" s="29">
        <f>IF(ISNUMBER('PCSA_Calcs_Worsheet '!I4),'PCSA_Calcs_Worsheet '!I4,"")</f>
        <v>6.5680092854005894</v>
      </c>
      <c r="L5" s="29">
        <f>IF(ISNUMBER('PCSA_Calcs_Worsheet '!J4),'PCSA_Calcs_Worsheet '!J4,"")</f>
        <v>11.292698396801947</v>
      </c>
      <c r="M5" s="50">
        <f>IF(COUNT(G5:L5)&lt;1,"",AVERAGE(G5:L5))</f>
        <v>13.221129763685683</v>
      </c>
      <c r="N5" s="70">
        <f>IF((COUNT(G5:L5)&lt;=1),"",(MAX(G5:L5)-MIN(G5:L5)))</f>
        <v>12.522221041763533</v>
      </c>
      <c r="O5" s="121">
        <v>12.631</v>
      </c>
      <c r="P5" s="125">
        <f>IF(COUNT(C5:D5,G5:L5)&lt;1,"",AVERAGE(C5:D5,G5:L5))</f>
        <v>11.86382876737132</v>
      </c>
      <c r="Q5" s="114">
        <f>IF(COUNT(C5:D5,G5:L5)&lt;=1,"",_xlfn.STDEV.S(C5:D5,G5:L5))</f>
        <v>5.2937772509434939</v>
      </c>
    </row>
    <row r="6" spans="1:17" x14ac:dyDescent="0.25">
      <c r="A6" s="8" t="s">
        <v>1</v>
      </c>
      <c r="B6" s="9"/>
      <c r="C6" s="30">
        <f>IF(ISNUMBER('PCSA_Calcs_Worsheet '!C5),'PCSA_Calcs_Worsheet '!C5,"")</f>
        <v>11.259943517111974</v>
      </c>
      <c r="D6" s="31">
        <f>IF(ISNUMBER('PCSA_Calcs_Worsheet '!D5),'PCSA_Calcs_Worsheet '!D5,"")</f>
        <v>15.355391541564156</v>
      </c>
      <c r="E6" s="39">
        <f t="shared" ref="E6:E43" si="0">IF(ISNUMBER(C6),IF(ISNUMBER(D6),AVERAGE(C6:D6),C6),IF(ISNUMBER(D6),D6,""))</f>
        <v>13.307667529338065</v>
      </c>
      <c r="F6" s="46">
        <f t="shared" ref="F6:F43" si="1">IF(ISNUMBER(C6),IF(ISNUMBER(D6),ABS(C6-D6),""),"")</f>
        <v>4.0954480244521818</v>
      </c>
      <c r="G6" s="48" t="str">
        <f>IF(ISNUMBER('PCSA_Calcs_Worsheet '!E5),'PCSA_Calcs_Worsheet '!E5,"")</f>
        <v/>
      </c>
      <c r="H6" s="49">
        <f>IF(ISNUMBER('PCSA_Calcs_Worsheet '!F5),'PCSA_Calcs_Worsheet '!F5,"")</f>
        <v>8.398635080249429</v>
      </c>
      <c r="I6" s="49">
        <f>IF(ISNUMBER('PCSA_Calcs_Worsheet '!G5),'PCSA_Calcs_Worsheet '!G5,"")</f>
        <v>5.3217727302088775</v>
      </c>
      <c r="J6" s="49">
        <f>IF(ISNUMBER('PCSA_Calcs_Worsheet '!H5),'PCSA_Calcs_Worsheet '!H5,"")</f>
        <v>4.8833359680634372</v>
      </c>
      <c r="K6" s="49">
        <f>IF(ISNUMBER('PCSA_Calcs_Worsheet '!I5),'PCSA_Calcs_Worsheet '!I5,"")</f>
        <v>13.238524007159549</v>
      </c>
      <c r="L6" s="49">
        <f>IF(ISNUMBER('PCSA_Calcs_Worsheet '!J5),'PCSA_Calcs_Worsheet '!J5,"")</f>
        <v>8.9110431129975112</v>
      </c>
      <c r="M6" s="50">
        <f t="shared" ref="M6:M42" si="2">IF(COUNT(G6:L6)&lt;1,"",AVERAGE(G6:L6))</f>
        <v>8.150662179735761</v>
      </c>
      <c r="N6" s="70">
        <f t="shared" ref="N6:N42" si="3">IF((COUNT(G6:L6)&lt;=1),"",(MAX(G6:L6)-MIN(G6:L6)))</f>
        <v>8.3551880390961131</v>
      </c>
      <c r="O6" s="121">
        <v>9.5990000000000002</v>
      </c>
      <c r="P6" s="126">
        <f>IF(COUNT(C6:D6,G6:L6)&lt;1,"",AVERAGE(C6:D6,G6:L6))</f>
        <v>9.6240922796221327</v>
      </c>
      <c r="Q6" s="116">
        <f>IF(COUNT(C6:D6,G6:L6)&lt;=1,"",_xlfn.STDEV.S(C6:D6,G6:L6))</f>
        <v>3.9068918931065268</v>
      </c>
    </row>
    <row r="7" spans="1:17" x14ac:dyDescent="0.25">
      <c r="A7" s="8" t="s">
        <v>2</v>
      </c>
      <c r="B7" s="9"/>
      <c r="C7" s="30">
        <f>IF(ISNUMBER('PCSA_Calcs_Worsheet '!C6),'PCSA_Calcs_Worsheet '!C6,"")</f>
        <v>7.9005014834512188</v>
      </c>
      <c r="D7" s="31">
        <f>IF(ISNUMBER('PCSA_Calcs_Worsheet '!D6),'PCSA_Calcs_Worsheet '!D6,"")</f>
        <v>6.9287010581206694</v>
      </c>
      <c r="E7" s="39">
        <f t="shared" si="0"/>
        <v>7.4146012707859441</v>
      </c>
      <c r="F7" s="46">
        <f t="shared" si="1"/>
        <v>0.97180042533054944</v>
      </c>
      <c r="G7" s="48" t="str">
        <f>IF(ISNUMBER('PCSA_Calcs_Worsheet '!E6),'PCSA_Calcs_Worsheet '!E6,"")</f>
        <v/>
      </c>
      <c r="H7" s="49">
        <f>IF(ISNUMBER('PCSA_Calcs_Worsheet '!F6),'PCSA_Calcs_Worsheet '!F6,"")</f>
        <v>12.18915117516516</v>
      </c>
      <c r="I7" s="49">
        <f>IF(ISNUMBER('PCSA_Calcs_Worsheet '!G6),'PCSA_Calcs_Worsheet '!G6,"")</f>
        <v>6.1246524259748263</v>
      </c>
      <c r="J7" s="49">
        <f>IF(ISNUMBER('PCSA_Calcs_Worsheet '!H6),'PCSA_Calcs_Worsheet '!H6,"")</f>
        <v>7.427870352498803</v>
      </c>
      <c r="K7" s="49">
        <f>IF(ISNUMBER('PCSA_Calcs_Worsheet '!I6),'PCSA_Calcs_Worsheet '!I6,"")</f>
        <v>8.3588498222644567</v>
      </c>
      <c r="L7" s="49" t="str">
        <f>IF(ISNUMBER('PCSA_Calcs_Worsheet '!J6),'PCSA_Calcs_Worsheet '!J6,"")</f>
        <v/>
      </c>
      <c r="M7" s="50">
        <f t="shared" si="2"/>
        <v>8.5251309439758121</v>
      </c>
      <c r="N7" s="70">
        <f t="shared" si="3"/>
        <v>6.0644987491903333</v>
      </c>
      <c r="O7" s="121">
        <v>8.84</v>
      </c>
      <c r="P7" s="126">
        <f>IF(COUNT(C7:D7,G7:L7)&lt;1,"",AVERAGE(C7:D7,G7:L7))</f>
        <v>8.1549543862458549</v>
      </c>
      <c r="Q7" s="116">
        <f>IF(COUNT(C7:D7,G7:L7)&lt;=1,"",_xlfn.STDEV.S(C7:D7,G7:L7))</f>
        <v>2.1229949518095923</v>
      </c>
    </row>
    <row r="8" spans="1:17" x14ac:dyDescent="0.25">
      <c r="A8" s="8" t="s">
        <v>3</v>
      </c>
      <c r="B8" s="9"/>
      <c r="C8" s="30" t="str">
        <f>IF(ISNUMBER('PCSA_Calcs_Worsheet '!C7),'PCSA_Calcs_Worsheet '!C7,"")</f>
        <v/>
      </c>
      <c r="D8" s="31">
        <f>IF(ISNUMBER('PCSA_Calcs_Worsheet '!D7),'PCSA_Calcs_Worsheet '!D7,"")</f>
        <v>35.696066647089893</v>
      </c>
      <c r="E8" s="39">
        <f t="shared" si="0"/>
        <v>35.696066647089893</v>
      </c>
      <c r="F8" s="46" t="str">
        <f t="shared" si="1"/>
        <v/>
      </c>
      <c r="G8" s="48" t="str">
        <f>IF(ISNUMBER('PCSA_Calcs_Worsheet '!E7),'PCSA_Calcs_Worsheet '!E7,"")</f>
        <v/>
      </c>
      <c r="H8" s="49" t="str">
        <f>IF(ISNUMBER('PCSA_Calcs_Worsheet '!F7),'PCSA_Calcs_Worsheet '!F7,"")</f>
        <v/>
      </c>
      <c r="I8" s="49" t="str">
        <f>IF(ISNUMBER('PCSA_Calcs_Worsheet '!G7),'PCSA_Calcs_Worsheet '!G7,"")</f>
        <v/>
      </c>
      <c r="J8" s="49" t="str">
        <f>IF(ISNUMBER('PCSA_Calcs_Worsheet '!H7),'PCSA_Calcs_Worsheet '!H7,"")</f>
        <v/>
      </c>
      <c r="K8" s="49">
        <f>IF(ISNUMBER('PCSA_Calcs_Worsheet '!I7),'PCSA_Calcs_Worsheet '!I7,"")</f>
        <v>3.9796243234638644</v>
      </c>
      <c r="L8" s="49" t="str">
        <f>IF(ISNUMBER('PCSA_Calcs_Worsheet '!J7),'PCSA_Calcs_Worsheet '!J7,"")</f>
        <v/>
      </c>
      <c r="M8" s="50">
        <f t="shared" si="2"/>
        <v>3.9796243234638644</v>
      </c>
      <c r="N8" s="70" t="str">
        <f t="shared" si="3"/>
        <v/>
      </c>
      <c r="O8" s="121">
        <v>3.98</v>
      </c>
      <c r="P8" s="126">
        <f>IF(COUNT(C8:D8,G8:L8)&lt;1,"",AVERAGE(C8:D8,G8:L8))</f>
        <v>19.83784548527688</v>
      </c>
      <c r="Q8" s="116">
        <f>IF(COUNT(C8:D8,G8:L8)&lt;=1,"",_xlfn.STDEV.S(C8:D8,G8:L8))</f>
        <v>22.426911442147979</v>
      </c>
    </row>
    <row r="9" spans="1:17" x14ac:dyDescent="0.25">
      <c r="A9" s="8" t="s">
        <v>59</v>
      </c>
      <c r="B9" s="9" t="s">
        <v>4</v>
      </c>
      <c r="C9" s="30">
        <f>IF(ISNUMBER('PCSA_Calcs_Worsheet '!C8),'PCSA_Calcs_Worsheet '!C8,"")</f>
        <v>6.2086171899960014</v>
      </c>
      <c r="D9" s="31">
        <f>IF(ISNUMBER('PCSA_Calcs_Worsheet '!D8),'PCSA_Calcs_Worsheet '!D8,"")</f>
        <v>12.771594824799154</v>
      </c>
      <c r="E9" s="39">
        <f t="shared" si="0"/>
        <v>9.4901060073975785</v>
      </c>
      <c r="F9" s="46">
        <f t="shared" si="1"/>
        <v>6.5629776348031523</v>
      </c>
      <c r="G9" s="48">
        <f>IF(ISNUMBER('PCSA_Calcs_Worsheet '!E8),'PCSA_Calcs_Worsheet '!E8,"")</f>
        <v>10.31670451493175</v>
      </c>
      <c r="H9" s="49">
        <f>IF(ISNUMBER('PCSA_Calcs_Worsheet '!F8),'PCSA_Calcs_Worsheet '!F8,"")</f>
        <v>18.807220210244346</v>
      </c>
      <c r="I9" s="49">
        <f>IF(ISNUMBER('PCSA_Calcs_Worsheet '!G8),'PCSA_Calcs_Worsheet '!G8,"")</f>
        <v>18.622693200096009</v>
      </c>
      <c r="J9" s="49">
        <f>IF(ISNUMBER('PCSA_Calcs_Worsheet '!H8),'PCSA_Calcs_Worsheet '!H8,"")</f>
        <v>20.671236111868055</v>
      </c>
      <c r="K9" s="49">
        <f>IF(ISNUMBER('PCSA_Calcs_Worsheet '!I8),'PCSA_Calcs_Worsheet '!I8,"")</f>
        <v>6.1516215579420992</v>
      </c>
      <c r="L9" s="49">
        <f>IF(ISNUMBER('PCSA_Calcs_Worsheet '!J8),'PCSA_Calcs_Worsheet '!J8,"")</f>
        <v>0</v>
      </c>
      <c r="M9" s="50">
        <f t="shared" si="2"/>
        <v>12.428245932513709</v>
      </c>
      <c r="N9" s="70">
        <f t="shared" si="3"/>
        <v>20.671236111868055</v>
      </c>
      <c r="O9" s="121">
        <v>14.478</v>
      </c>
      <c r="P9" s="126">
        <f>IF(COUNT(C9:D9,G9:L9)&lt;1,"",AVERAGE(C9:D9,G9:L9))</f>
        <v>11.693710951234676</v>
      </c>
      <c r="Q9" s="116">
        <f>IF(COUNT(C9:D9,G9:L9)&lt;=1,"",_xlfn.STDEV.S(C9:D9,G9:L9))</f>
        <v>7.3660478993363165</v>
      </c>
    </row>
    <row r="10" spans="1:17" x14ac:dyDescent="0.25">
      <c r="A10" s="8" t="s">
        <v>62</v>
      </c>
      <c r="B10" s="9"/>
      <c r="C10" s="30" t="str">
        <f>IF(ISNUMBER('PCSA_Calcs_Worsheet '!C9),'PCSA_Calcs_Worsheet '!C9,"")</f>
        <v/>
      </c>
      <c r="D10" s="31" t="str">
        <f>IF(ISNUMBER('PCSA_Calcs_Worsheet '!D9),'PCSA_Calcs_Worsheet '!D9,"")</f>
        <v/>
      </c>
      <c r="E10" s="39" t="str">
        <f t="shared" si="0"/>
        <v/>
      </c>
      <c r="F10" s="46" t="str">
        <f t="shared" si="1"/>
        <v/>
      </c>
      <c r="G10" s="48" t="str">
        <f>IF(ISNUMBER('PCSA_Calcs_Worsheet '!E9),'PCSA_Calcs_Worsheet '!E9,"")</f>
        <v/>
      </c>
      <c r="H10" s="49" t="str">
        <f>IF(ISNUMBER('PCSA_Calcs_Worsheet '!F9),'PCSA_Calcs_Worsheet '!F9,"")</f>
        <v/>
      </c>
      <c r="I10" s="49" t="str">
        <f>IF(ISNUMBER('PCSA_Calcs_Worsheet '!G9),'PCSA_Calcs_Worsheet '!G9,"")</f>
        <v/>
      </c>
      <c r="J10" s="49" t="str">
        <f>IF(ISNUMBER('PCSA_Calcs_Worsheet '!H9),'PCSA_Calcs_Worsheet '!H9,"")</f>
        <v/>
      </c>
      <c r="K10" s="49">
        <f>IF(ISNUMBER('PCSA_Calcs_Worsheet '!I9),'PCSA_Calcs_Worsheet '!I9,"")</f>
        <v>12.916712729238062</v>
      </c>
      <c r="L10" s="49" t="str">
        <f>IF(ISNUMBER('PCSA_Calcs_Worsheet '!J9),'PCSA_Calcs_Worsheet '!J9,"")</f>
        <v/>
      </c>
      <c r="M10" s="50">
        <f t="shared" si="2"/>
        <v>12.916712729238062</v>
      </c>
      <c r="N10" s="70" t="str">
        <f t="shared" si="3"/>
        <v/>
      </c>
      <c r="O10" s="121">
        <v>13.397</v>
      </c>
      <c r="P10" s="126">
        <f>IF(COUNT(C10:D10,G10:L10)&lt;1,"",AVERAGE(C10:D10,G10:L10))</f>
        <v>12.916712729238062</v>
      </c>
      <c r="Q10" s="116" t="str">
        <f>IF(COUNT(C10:D10,G10:L10)&lt;=1,"",_xlfn.STDEV.S(C10:D10,G10:L10))</f>
        <v/>
      </c>
    </row>
    <row r="11" spans="1:17" x14ac:dyDescent="0.25">
      <c r="A11" s="8" t="s">
        <v>73</v>
      </c>
      <c r="B11" s="9"/>
      <c r="C11" s="30">
        <f>IF(ISNUMBER('PCSA_Calcs_Worsheet '!C10),'PCSA_Calcs_Worsheet '!C10,"")</f>
        <v>47.858033463053751</v>
      </c>
      <c r="D11" s="31">
        <f>IF(ISNUMBER('PCSA_Calcs_Worsheet '!D10),'PCSA_Calcs_Worsheet '!D10,"")</f>
        <v>38.201942266095557</v>
      </c>
      <c r="E11" s="39">
        <f t="shared" si="0"/>
        <v>43.02998786457465</v>
      </c>
      <c r="F11" s="46">
        <f t="shared" si="1"/>
        <v>9.6560911969581937</v>
      </c>
      <c r="G11" s="48">
        <f>IF(ISNUMBER('PCSA_Calcs_Worsheet '!E10),'PCSA_Calcs_Worsheet '!E10,"")</f>
        <v>41.945773524720892</v>
      </c>
      <c r="H11" s="49">
        <f>IF(ISNUMBER('PCSA_Calcs_Worsheet '!F10),'PCSA_Calcs_Worsheet '!F10,"")</f>
        <v>39.632343819696835</v>
      </c>
      <c r="I11" s="49">
        <f>IF(ISNUMBER('PCSA_Calcs_Worsheet '!G10),'PCSA_Calcs_Worsheet '!G10,"")</f>
        <v>48.038349973176857</v>
      </c>
      <c r="J11" s="49">
        <f>IF(ISNUMBER('PCSA_Calcs_Worsheet '!H10),'PCSA_Calcs_Worsheet '!H10,"")</f>
        <v>40.394293289186393</v>
      </c>
      <c r="K11" s="49">
        <f>IF(ISNUMBER('PCSA_Calcs_Worsheet '!I10),'PCSA_Calcs_Worsheet '!I10,"")</f>
        <v>35.333830809104413</v>
      </c>
      <c r="L11" s="49">
        <f>IF(ISNUMBER('PCSA_Calcs_Worsheet '!J10),'PCSA_Calcs_Worsheet '!J10,"")</f>
        <v>34.026420115129795</v>
      </c>
      <c r="M11" s="50">
        <f>IF(COUNT(G11:L11)&lt;1,"",AVERAGE(G11:L11))</f>
        <v>39.895168588502536</v>
      </c>
      <c r="N11" s="70">
        <f t="shared" si="3"/>
        <v>14.011929858047061</v>
      </c>
      <c r="O11" s="121">
        <v>39.405000000000001</v>
      </c>
      <c r="P11" s="126">
        <f>IF(COUNT(C11:D11,G11:L11)&lt;1,"",AVERAGE(C11:D11,G11:L11))</f>
        <v>40.678873407520562</v>
      </c>
      <c r="Q11" s="116">
        <f>IF(COUNT(C11:D11,G11:L11)&lt;=1,"",_xlfn.STDEV.S(C11:D11,G11:L11))</f>
        <v>5.1747088726667956</v>
      </c>
    </row>
    <row r="12" spans="1:17" x14ac:dyDescent="0.25">
      <c r="A12" s="8" t="s">
        <v>82</v>
      </c>
      <c r="B12" s="9" t="s">
        <v>83</v>
      </c>
      <c r="C12" s="30">
        <f>SUM(C10:C11)</f>
        <v>47.858033463053751</v>
      </c>
      <c r="D12" s="31">
        <f>SUM(D10:D11)</f>
        <v>38.201942266095557</v>
      </c>
      <c r="E12" s="39">
        <f t="shared" si="0"/>
        <v>43.02998786457465</v>
      </c>
      <c r="F12" s="46">
        <f t="shared" si="1"/>
        <v>9.6560911969581937</v>
      </c>
      <c r="G12" s="54">
        <f>SUM(G10:G11)</f>
        <v>41.945773524720892</v>
      </c>
      <c r="H12" s="54">
        <f>SUM(H10:H11)</f>
        <v>39.632343819696835</v>
      </c>
      <c r="I12" s="54">
        <f t="shared" ref="I12:L12" si="4">SUM(I10:I11)</f>
        <v>48.038349973176857</v>
      </c>
      <c r="J12" s="54">
        <f t="shared" si="4"/>
        <v>40.394293289186393</v>
      </c>
      <c r="K12" s="54">
        <f t="shared" si="4"/>
        <v>48.250543538342477</v>
      </c>
      <c r="L12" s="54">
        <f t="shared" si="4"/>
        <v>34.026420115129795</v>
      </c>
      <c r="M12" s="50">
        <f>IF(COUNT(G12:L12)&lt;1,"",AVERAGE(G12:L12))</f>
        <v>42.04795404337554</v>
      </c>
      <c r="N12" s="70">
        <f>IF((COUNT(G12:L12)&lt;=1),"",(MAX(G12:L12)-MIN(G12:L12)))</f>
        <v>14.224123423212681</v>
      </c>
      <c r="O12" s="128"/>
      <c r="P12" s="126">
        <f>IF(COUNT(C12:D12,G12:L12)&lt;1,"",AVERAGE(C12:D12,G12:L12))</f>
        <v>42.293462498675318</v>
      </c>
      <c r="Q12" s="116">
        <f>IF(COUNT(C12:D12,G12:L12)&lt;=1,"",_xlfn.STDEV.S(C12:D12,G12:L12))</f>
        <v>5.2827050449405979</v>
      </c>
    </row>
    <row r="13" spans="1:17" x14ac:dyDescent="0.25">
      <c r="A13" s="8" t="s">
        <v>64</v>
      </c>
      <c r="B13" s="9" t="s">
        <v>7</v>
      </c>
      <c r="C13" s="30" t="str">
        <f>IF(ISNUMBER('PCSA_Calcs_Worsheet '!C11),'PCSA_Calcs_Worsheet '!C11,"")</f>
        <v/>
      </c>
      <c r="D13" s="31" t="str">
        <f>IF(ISNUMBER('PCSA_Calcs_Worsheet '!D11),'PCSA_Calcs_Worsheet '!D11,"")</f>
        <v/>
      </c>
      <c r="E13" s="39" t="str">
        <f t="shared" si="0"/>
        <v/>
      </c>
      <c r="F13" s="46" t="str">
        <f t="shared" si="1"/>
        <v/>
      </c>
      <c r="G13" s="48" t="str">
        <f>IF(ISNUMBER('PCSA_Calcs_Worsheet '!E11),'PCSA_Calcs_Worsheet '!E11,"")</f>
        <v/>
      </c>
      <c r="H13" s="49" t="str">
        <f>IF(ISNUMBER('PCSA_Calcs_Worsheet '!F11),'PCSA_Calcs_Worsheet '!F11,"")</f>
        <v/>
      </c>
      <c r="I13" s="49" t="str">
        <f>IF(ISNUMBER('PCSA_Calcs_Worsheet '!G11),'PCSA_Calcs_Worsheet '!G11,"")</f>
        <v/>
      </c>
      <c r="J13" s="49" t="str">
        <f>IF(ISNUMBER('PCSA_Calcs_Worsheet '!H11),'PCSA_Calcs_Worsheet '!H11,"")</f>
        <v/>
      </c>
      <c r="K13" s="49">
        <f>IF(ISNUMBER('PCSA_Calcs_Worsheet '!I11),'PCSA_Calcs_Worsheet '!I11,"")</f>
        <v>22.417118079866352</v>
      </c>
      <c r="L13" s="49" t="str">
        <f>IF(ISNUMBER('PCSA_Calcs_Worsheet '!J11),'PCSA_Calcs_Worsheet '!J11,"")</f>
        <v/>
      </c>
      <c r="M13" s="50">
        <f t="shared" si="2"/>
        <v>22.417118079866352</v>
      </c>
      <c r="N13" s="70" t="str">
        <f t="shared" si="3"/>
        <v/>
      </c>
      <c r="O13" s="121">
        <v>22.417000000000002</v>
      </c>
      <c r="P13" s="126">
        <f>IF(COUNT(C13:D13,G13:L13)&lt;1,"",AVERAGE(C13:D13,G13:L13))</f>
        <v>22.417118079866352</v>
      </c>
      <c r="Q13" s="116" t="str">
        <f>IF(COUNT(C13:D13,G13:L13)&lt;=1,"",_xlfn.STDEV.S(C13:D13,G13:L13))</f>
        <v/>
      </c>
    </row>
    <row r="14" spans="1:17" x14ac:dyDescent="0.25">
      <c r="A14" s="8" t="s">
        <v>5</v>
      </c>
      <c r="B14" s="9"/>
      <c r="C14" s="30">
        <f>IF(ISNUMBER('PCSA_Calcs_Worsheet '!C12),'PCSA_Calcs_Worsheet '!C12,"")</f>
        <v>13.145937006032456</v>
      </c>
      <c r="D14" s="31" t="str">
        <f>IF(ISNUMBER('PCSA_Calcs_Worsheet '!D12),'PCSA_Calcs_Worsheet '!D12,"")</f>
        <v/>
      </c>
      <c r="E14" s="39">
        <f t="shared" si="0"/>
        <v>13.145937006032456</v>
      </c>
      <c r="F14" s="46" t="str">
        <f t="shared" si="1"/>
        <v/>
      </c>
      <c r="G14" s="48" t="str">
        <f>IF(ISNUMBER('PCSA_Calcs_Worsheet '!E12),'PCSA_Calcs_Worsheet '!E12,"")</f>
        <v/>
      </c>
      <c r="H14" s="49" t="str">
        <f>IF(ISNUMBER('PCSA_Calcs_Worsheet '!F12),'PCSA_Calcs_Worsheet '!F12,"")</f>
        <v/>
      </c>
      <c r="I14" s="49" t="str">
        <f>IF(ISNUMBER('PCSA_Calcs_Worsheet '!G12),'PCSA_Calcs_Worsheet '!G12,"")</f>
        <v/>
      </c>
      <c r="J14" s="49" t="str">
        <f>IF(ISNUMBER('PCSA_Calcs_Worsheet '!H12),'PCSA_Calcs_Worsheet '!H12,"")</f>
        <v/>
      </c>
      <c r="K14" s="49" t="str">
        <f>IF(ISNUMBER('PCSA_Calcs_Worsheet '!I12),'PCSA_Calcs_Worsheet '!I12,"")</f>
        <v/>
      </c>
      <c r="L14" s="49" t="str">
        <f>IF(ISNUMBER('PCSA_Calcs_Worsheet '!J12),'PCSA_Calcs_Worsheet '!J12,"")</f>
        <v/>
      </c>
      <c r="M14" s="50" t="str">
        <f t="shared" si="2"/>
        <v/>
      </c>
      <c r="N14" s="70" t="str">
        <f t="shared" si="3"/>
        <v/>
      </c>
      <c r="O14" s="121"/>
      <c r="P14" s="126">
        <f>IF(COUNT(C14:D14,G14:L14)&lt;1,"",AVERAGE(C14:D14,G14:L14))</f>
        <v>13.145937006032456</v>
      </c>
      <c r="Q14" s="116" t="str">
        <f>IF(COUNT(C14:D14,G14:L14)&lt;=1,"",_xlfn.STDEV.S(C14:D14,G14:L14))</f>
        <v/>
      </c>
    </row>
    <row r="15" spans="1:17" x14ac:dyDescent="0.25">
      <c r="A15" s="8" t="s">
        <v>6</v>
      </c>
      <c r="B15" s="9"/>
      <c r="C15" s="30">
        <f>IF(ISNUMBER('PCSA_Calcs_Worsheet '!C13),'PCSA_Calcs_Worsheet '!C13,"")</f>
        <v>7.4697129785676974</v>
      </c>
      <c r="D15" s="31">
        <f>IF(ISNUMBER('PCSA_Calcs_Worsheet '!D13),'PCSA_Calcs_Worsheet '!D13,"")</f>
        <v>7.352351937621509</v>
      </c>
      <c r="E15" s="39">
        <f t="shared" si="0"/>
        <v>7.4110324580946028</v>
      </c>
      <c r="F15" s="46">
        <f t="shared" si="1"/>
        <v>0.11736104094618849</v>
      </c>
      <c r="G15" s="48" t="str">
        <f>IF(ISNUMBER('PCSA_Calcs_Worsheet '!E13),'PCSA_Calcs_Worsheet '!E13,"")</f>
        <v/>
      </c>
      <c r="H15" s="49" t="str">
        <f>IF(ISNUMBER('PCSA_Calcs_Worsheet '!F13),'PCSA_Calcs_Worsheet '!F13,"")</f>
        <v/>
      </c>
      <c r="I15" s="49" t="str">
        <f>IF(ISNUMBER('PCSA_Calcs_Worsheet '!G13),'PCSA_Calcs_Worsheet '!G13,"")</f>
        <v/>
      </c>
      <c r="J15" s="49" t="str">
        <f>IF(ISNUMBER('PCSA_Calcs_Worsheet '!H13),'PCSA_Calcs_Worsheet '!H13,"")</f>
        <v/>
      </c>
      <c r="K15" s="49">
        <f>IF(ISNUMBER('PCSA_Calcs_Worsheet '!I13),'PCSA_Calcs_Worsheet '!I13,"")</f>
        <v>14.941217951389932</v>
      </c>
      <c r="L15" s="49" t="str">
        <f>IF(ISNUMBER('PCSA_Calcs_Worsheet '!J13),'PCSA_Calcs_Worsheet '!J13,"")</f>
        <v/>
      </c>
      <c r="M15" s="50">
        <f t="shared" si="2"/>
        <v>14.941217951389932</v>
      </c>
      <c r="N15" s="70" t="str">
        <f t="shared" si="3"/>
        <v/>
      </c>
      <c r="O15" s="121">
        <v>15.965</v>
      </c>
      <c r="P15" s="126">
        <f>IF(COUNT(C15:D15,G15:L15)&lt;1,"",AVERAGE(C15:D15,G15:L15))</f>
        <v>9.9210942891930447</v>
      </c>
      <c r="Q15" s="116">
        <f>IF(COUNT(C15:D15,G15:L15)&lt;=1,"",_xlfn.STDEV.S(C15:D15,G15:L15))</f>
        <v>4.347950619693699</v>
      </c>
    </row>
    <row r="16" spans="1:17" x14ac:dyDescent="0.25">
      <c r="A16" s="8" t="s">
        <v>8</v>
      </c>
      <c r="B16" s="9"/>
      <c r="C16" s="30">
        <f>IF(ISNUMBER('PCSA_Calcs_Worsheet '!C14),'PCSA_Calcs_Worsheet '!C14,"")</f>
        <v>8.8932157875005888</v>
      </c>
      <c r="D16" s="31">
        <f>IF(ISNUMBER('PCSA_Calcs_Worsheet '!D14),'PCSA_Calcs_Worsheet '!D14,"")</f>
        <v>4.9458910627858881</v>
      </c>
      <c r="E16" s="39">
        <f t="shared" si="0"/>
        <v>6.9195534251432385</v>
      </c>
      <c r="F16" s="46">
        <f t="shared" si="1"/>
        <v>3.9473247247147007</v>
      </c>
      <c r="G16" s="48" t="str">
        <f>IF(ISNUMBER('PCSA_Calcs_Worsheet '!E14),'PCSA_Calcs_Worsheet '!E14,"")</f>
        <v/>
      </c>
      <c r="H16" s="49" t="str">
        <f>IF(ISNUMBER('PCSA_Calcs_Worsheet '!F14),'PCSA_Calcs_Worsheet '!F14,"")</f>
        <v/>
      </c>
      <c r="I16" s="49" t="str">
        <f>IF(ISNUMBER('PCSA_Calcs_Worsheet '!G14),'PCSA_Calcs_Worsheet '!G14,"")</f>
        <v/>
      </c>
      <c r="J16" s="49" t="str">
        <f>IF(ISNUMBER('PCSA_Calcs_Worsheet '!H14),'PCSA_Calcs_Worsheet '!H14,"")</f>
        <v/>
      </c>
      <c r="K16" s="49">
        <f>IF(ISNUMBER('PCSA_Calcs_Worsheet '!I14),'PCSA_Calcs_Worsheet '!I14,"")</f>
        <v>2.3517390374097573</v>
      </c>
      <c r="L16" s="49">
        <f>IF(ISNUMBER('PCSA_Calcs_Worsheet '!J14),'PCSA_Calcs_Worsheet '!J14,"")</f>
        <v>9.1932412843194413</v>
      </c>
      <c r="M16" s="50">
        <f t="shared" si="2"/>
        <v>5.7724901608645993</v>
      </c>
      <c r="N16" s="70">
        <f t="shared" si="3"/>
        <v>6.841502246909684</v>
      </c>
      <c r="O16" s="121">
        <v>3.7890000000000001</v>
      </c>
      <c r="P16" s="126">
        <f>IF(COUNT(C16:D16,G16:L16)&lt;1,"",AVERAGE(C16:D16,G16:L16))</f>
        <v>6.3460217930039189</v>
      </c>
      <c r="Q16" s="116">
        <f>IF(COUNT(C16:D16,G16:L16)&lt;=1,"",_xlfn.STDEV.S(C16:D16,G16:L16))</f>
        <v>3.2918848132270515</v>
      </c>
    </row>
    <row r="17" spans="1:17" x14ac:dyDescent="0.25">
      <c r="A17" s="8" t="s">
        <v>9</v>
      </c>
      <c r="B17" s="9" t="s">
        <v>58</v>
      </c>
      <c r="C17" s="30" t="str">
        <f>IF(ISNUMBER('PCSA_Calcs_Worsheet '!C15),'PCSA_Calcs_Worsheet '!C15,"")</f>
        <v/>
      </c>
      <c r="D17" s="31" t="str">
        <f>IF(ISNUMBER('PCSA_Calcs_Worsheet '!D15),'PCSA_Calcs_Worsheet '!D15,"")</f>
        <v/>
      </c>
      <c r="E17" s="39" t="str">
        <f t="shared" si="0"/>
        <v/>
      </c>
      <c r="F17" s="46" t="str">
        <f t="shared" si="1"/>
        <v/>
      </c>
      <c r="G17" s="48">
        <f>IF(ISNUMBER('PCSA_Calcs_Worsheet '!E15),'PCSA_Calcs_Worsheet '!E15,"")</f>
        <v>50.81975193188449</v>
      </c>
      <c r="H17" s="49">
        <f>IF(ISNUMBER('PCSA_Calcs_Worsheet '!F15),'PCSA_Calcs_Worsheet '!F15,"")</f>
        <v>76.062448801699929</v>
      </c>
      <c r="I17" s="49">
        <f>IF(ISNUMBER('PCSA_Calcs_Worsheet '!G15),'PCSA_Calcs_Worsheet '!G15,"")</f>
        <v>48.826648361884622</v>
      </c>
      <c r="J17" s="49">
        <f>IF(ISNUMBER('PCSA_Calcs_Worsheet '!H15),'PCSA_Calcs_Worsheet '!H15,"")</f>
        <v>90.488952937148881</v>
      </c>
      <c r="K17" s="49" t="str">
        <f>IF(ISNUMBER('PCSA_Calcs_Worsheet '!I15),'PCSA_Calcs_Worsheet '!I15,"")</f>
        <v/>
      </c>
      <c r="L17" s="49" t="str">
        <f>IF(ISNUMBER('PCSA_Calcs_Worsheet '!J15),'PCSA_Calcs_Worsheet '!J15,"")</f>
        <v/>
      </c>
      <c r="M17" s="50">
        <f t="shared" si="2"/>
        <v>66.549450508154479</v>
      </c>
      <c r="N17" s="70">
        <f t="shared" si="3"/>
        <v>41.662304575264258</v>
      </c>
      <c r="O17" s="121">
        <v>64.325000000000003</v>
      </c>
      <c r="P17" s="126">
        <f>IF(COUNT(C17:D17,G17:L17)&lt;1,"",AVERAGE(C17:D17,G17:L17))</f>
        <v>66.549450508154479</v>
      </c>
      <c r="Q17" s="116">
        <f>IF(COUNT(C17:D17,G17:L17)&lt;=1,"",_xlfn.STDEV.S(C17:D17,G17:L17))</f>
        <v>20.208233027629834</v>
      </c>
    </row>
    <row r="18" spans="1:17" x14ac:dyDescent="0.25">
      <c r="A18" s="8" t="s">
        <v>10</v>
      </c>
      <c r="B18" s="9" t="s">
        <v>57</v>
      </c>
      <c r="C18" s="30">
        <f>IF(ISNUMBER('PCSA_Calcs_Worsheet '!C16),'PCSA_Calcs_Worsheet '!C16,"")</f>
        <v>46.203929086589319</v>
      </c>
      <c r="D18" s="31">
        <f>IF(ISNUMBER('PCSA_Calcs_Worsheet '!D16),'PCSA_Calcs_Worsheet '!D16,"")</f>
        <v>44.908526263936295</v>
      </c>
      <c r="E18" s="39">
        <f t="shared" si="0"/>
        <v>45.556227675262804</v>
      </c>
      <c r="F18" s="46">
        <f t="shared" si="1"/>
        <v>1.2954028226530241</v>
      </c>
      <c r="G18" s="48" t="str">
        <f>IF(ISNUMBER('PCSA_Calcs_Worsheet '!E16),'PCSA_Calcs_Worsheet '!E16,"")</f>
        <v/>
      </c>
      <c r="H18" s="49" t="str">
        <f>IF(ISNUMBER('PCSA_Calcs_Worsheet '!F16),'PCSA_Calcs_Worsheet '!F16,"")</f>
        <v/>
      </c>
      <c r="I18" s="49" t="str">
        <f>IF(ISNUMBER('PCSA_Calcs_Worsheet '!G16),'PCSA_Calcs_Worsheet '!G16,"")</f>
        <v/>
      </c>
      <c r="J18" s="49" t="str">
        <f>IF(ISNUMBER('PCSA_Calcs_Worsheet '!H16),'PCSA_Calcs_Worsheet '!H16,"")</f>
        <v/>
      </c>
      <c r="K18" s="49">
        <f>IF(ISNUMBER('PCSA_Calcs_Worsheet '!I16),'PCSA_Calcs_Worsheet '!I16,"")</f>
        <v>35.636582013621791</v>
      </c>
      <c r="L18" s="49">
        <f>IF(ISNUMBER('PCSA_Calcs_Worsheet '!J16),'PCSA_Calcs_Worsheet '!J16,"")</f>
        <v>16.897232818912336</v>
      </c>
      <c r="M18" s="50">
        <f t="shared" si="2"/>
        <v>26.266907416267063</v>
      </c>
      <c r="N18" s="70">
        <f t="shared" si="3"/>
        <v>18.739349194709455</v>
      </c>
      <c r="O18" s="121">
        <v>31.088999999999999</v>
      </c>
      <c r="P18" s="126">
        <f>IF(COUNT(C18:D18,G18:L18)&lt;1,"",AVERAGE(C18:D18,G18:L18))</f>
        <v>35.911567545764932</v>
      </c>
      <c r="Q18" s="116">
        <f>IF(COUNT(C18:D18,G18:L18)&lt;=1,"",_xlfn.STDEV.S(C18:D18,G18:L18))</f>
        <v>13.521569366647775</v>
      </c>
    </row>
    <row r="19" spans="1:17" x14ac:dyDescent="0.25">
      <c r="A19" s="8" t="s">
        <v>11</v>
      </c>
      <c r="B19" s="9" t="s">
        <v>57</v>
      </c>
      <c r="C19" s="30" t="str">
        <f>IF(ISNUMBER('PCSA_Calcs_Worsheet '!C17),'PCSA_Calcs_Worsheet '!C17,"")</f>
        <v/>
      </c>
      <c r="D19" s="31">
        <f>IF(ISNUMBER('PCSA_Calcs_Worsheet '!D17),'PCSA_Calcs_Worsheet '!D17,"")</f>
        <v>14.621840250045386</v>
      </c>
      <c r="E19" s="39">
        <f t="shared" si="0"/>
        <v>14.621840250045386</v>
      </c>
      <c r="F19" s="46" t="str">
        <f t="shared" si="1"/>
        <v/>
      </c>
      <c r="G19" s="48" t="str">
        <f>IF(ISNUMBER('PCSA_Calcs_Worsheet '!E17),'PCSA_Calcs_Worsheet '!E17,"")</f>
        <v/>
      </c>
      <c r="H19" s="49" t="str">
        <f>IF(ISNUMBER('PCSA_Calcs_Worsheet '!F17),'PCSA_Calcs_Worsheet '!F17,"")</f>
        <v/>
      </c>
      <c r="I19" s="49" t="str">
        <f>IF(ISNUMBER('PCSA_Calcs_Worsheet '!G17),'PCSA_Calcs_Worsheet '!G17,"")</f>
        <v/>
      </c>
      <c r="J19" s="49" t="str">
        <f>IF(ISNUMBER('PCSA_Calcs_Worsheet '!H17),'PCSA_Calcs_Worsheet '!H17,"")</f>
        <v/>
      </c>
      <c r="K19" s="49">
        <f>IF(ISNUMBER('PCSA_Calcs_Worsheet '!I17),'PCSA_Calcs_Worsheet '!I17,"")</f>
        <v>33.118254174544163</v>
      </c>
      <c r="L19" s="49">
        <f>IF(ISNUMBER('PCSA_Calcs_Worsheet '!J17),'PCSA_Calcs_Worsheet '!J17,"")</f>
        <v>26.784956055673497</v>
      </c>
      <c r="M19" s="50">
        <f t="shared" si="2"/>
        <v>29.95160511510883</v>
      </c>
      <c r="N19" s="70">
        <f t="shared" si="3"/>
        <v>6.3332981188706654</v>
      </c>
      <c r="O19" s="121">
        <v>34.08</v>
      </c>
      <c r="P19" s="126">
        <f>IF(COUNT(C19:D19,G19:L19)&lt;1,"",AVERAGE(C19:D19,G19:L19))</f>
        <v>24.841683493421016</v>
      </c>
      <c r="Q19" s="116">
        <f>IF(COUNT(C19:D19,G19:L19)&lt;=1,"",_xlfn.STDEV.S(C19:D19,G19:L19))</f>
        <v>9.4000831488344083</v>
      </c>
    </row>
    <row r="20" spans="1:17" x14ac:dyDescent="0.25">
      <c r="A20" s="8" t="s">
        <v>84</v>
      </c>
      <c r="B20" s="9" t="s">
        <v>57</v>
      </c>
      <c r="C20" s="30">
        <f>SUM(C18:C19)</f>
        <v>46.203929086589319</v>
      </c>
      <c r="D20" s="54">
        <f>SUM(D18:D19)</f>
        <v>59.530366513981683</v>
      </c>
      <c r="E20" s="39">
        <f t="shared" ref="E20" si="5">IF(ISNUMBER(C20),IF(ISNUMBER(D20),AVERAGE(C20:D20),C20),IF(ISNUMBER(D20),D20,""))</f>
        <v>52.867147800285501</v>
      </c>
      <c r="F20" s="46">
        <f t="shared" ref="F20" si="6">IF(ISNUMBER(C20),IF(ISNUMBER(D20),ABS(C20-D20),""),"")</f>
        <v>13.326437427392364</v>
      </c>
      <c r="G20" s="30"/>
      <c r="H20" s="54"/>
      <c r="I20" s="54"/>
      <c r="J20" s="54"/>
      <c r="K20" s="54">
        <f t="shared" ref="K20:L20" si="7">SUM(K18:K19)</f>
        <v>68.754836188165953</v>
      </c>
      <c r="L20" s="54">
        <f t="shared" si="7"/>
        <v>43.682188874585833</v>
      </c>
      <c r="M20" s="50">
        <f t="shared" si="2"/>
        <v>56.218512531375893</v>
      </c>
      <c r="N20" s="70">
        <f t="shared" si="3"/>
        <v>25.07264731358012</v>
      </c>
      <c r="O20" s="121"/>
      <c r="P20" s="126">
        <f>IF(COUNT(C20:D20,G20:L20)&lt;1,"",AVERAGE(C20:D20,G20:L20))</f>
        <v>54.542830165830694</v>
      </c>
      <c r="Q20" s="116">
        <f>IF(COUNT(C20:D20,G20:L20)&lt;=1,"",_xlfn.STDEV.S(C20:D20,G20:L20))</f>
        <v>11.752268355080616</v>
      </c>
    </row>
    <row r="21" spans="1:17" x14ac:dyDescent="0.25">
      <c r="A21" s="8" t="s">
        <v>12</v>
      </c>
      <c r="B21" s="9"/>
      <c r="C21" s="30" t="str">
        <f>IF(ISNUMBER('PCSA_Calcs_Worsheet '!C18),'PCSA_Calcs_Worsheet '!C18,"")</f>
        <v/>
      </c>
      <c r="D21" s="31" t="str">
        <f>IF(ISNUMBER('PCSA_Calcs_Worsheet '!D18),'PCSA_Calcs_Worsheet '!D18,"")</f>
        <v/>
      </c>
      <c r="E21" s="39" t="str">
        <f t="shared" si="0"/>
        <v/>
      </c>
      <c r="F21" s="46" t="str">
        <f t="shared" si="1"/>
        <v/>
      </c>
      <c r="G21" s="48">
        <f>IF(ISNUMBER('PCSA_Calcs_Worsheet '!E18),'PCSA_Calcs_Worsheet '!E18,"")</f>
        <v>12.125600628511942</v>
      </c>
      <c r="H21" s="49">
        <f>IF(ISNUMBER('PCSA_Calcs_Worsheet '!F18),'PCSA_Calcs_Worsheet '!F18,"")</f>
        <v>6.3126105588864272</v>
      </c>
      <c r="I21" s="49">
        <f>IF(ISNUMBER('PCSA_Calcs_Worsheet '!G18),'PCSA_Calcs_Worsheet '!G18,"")</f>
        <v>4.056429157820217</v>
      </c>
      <c r="J21" s="49">
        <f>IF(ISNUMBER('PCSA_Calcs_Worsheet '!H18),'PCSA_Calcs_Worsheet '!H18,"")</f>
        <v>5.3944266722312557</v>
      </c>
      <c r="K21" s="49" t="str">
        <f>IF(ISNUMBER('PCSA_Calcs_Worsheet '!I18),'PCSA_Calcs_Worsheet '!I18,"")</f>
        <v/>
      </c>
      <c r="L21" s="49" t="str">
        <f>IF(ISNUMBER('PCSA_Calcs_Worsheet '!J18),'PCSA_Calcs_Worsheet '!J18,"")</f>
        <v/>
      </c>
      <c r="M21" s="50">
        <f t="shared" si="2"/>
        <v>6.9722667543624599</v>
      </c>
      <c r="N21" s="70">
        <f t="shared" si="3"/>
        <v>8.0691714706917246</v>
      </c>
      <c r="O21" s="121">
        <v>6.03</v>
      </c>
      <c r="P21" s="126">
        <f>IF(COUNT(C21:D21,G21:L21)&lt;1,"",AVERAGE(C21:D21,G21:L21))</f>
        <v>6.9722667543624599</v>
      </c>
      <c r="Q21" s="116">
        <f>IF(COUNT(C21:D21,G21:L21)&lt;=1,"",_xlfn.STDEV.S(C21:D21,G21:L21))</f>
        <v>3.5582619600433909</v>
      </c>
    </row>
    <row r="22" spans="1:17" x14ac:dyDescent="0.25">
      <c r="A22" s="8" t="s">
        <v>13</v>
      </c>
      <c r="B22" s="9" t="s">
        <v>56</v>
      </c>
      <c r="C22" s="30">
        <f>IF(ISNUMBER('PCSA_Calcs_Worsheet '!C19),'PCSA_Calcs_Worsheet '!C19,"")</f>
        <v>6.1572317308167026</v>
      </c>
      <c r="D22" s="31">
        <f>IF(ISNUMBER('PCSA_Calcs_Worsheet '!D19),'PCSA_Calcs_Worsheet '!D19,"")</f>
        <v>9.1170714938100783</v>
      </c>
      <c r="E22" s="39">
        <f t="shared" si="0"/>
        <v>7.6371516123133905</v>
      </c>
      <c r="F22" s="46">
        <f t="shared" si="1"/>
        <v>2.9598397629933757</v>
      </c>
      <c r="G22" s="48" t="str">
        <f>IF(ISNUMBER('PCSA_Calcs_Worsheet '!E19),'PCSA_Calcs_Worsheet '!E19,"")</f>
        <v/>
      </c>
      <c r="H22" s="49">
        <f>IF(ISNUMBER('PCSA_Calcs_Worsheet '!F19),'PCSA_Calcs_Worsheet '!F19,"")</f>
        <v>5.2725117643472563</v>
      </c>
      <c r="I22" s="49">
        <f>IF(ISNUMBER('PCSA_Calcs_Worsheet '!G19),'PCSA_Calcs_Worsheet '!G19,"")</f>
        <v>9.8473375858534862</v>
      </c>
      <c r="J22" s="49">
        <f>IF(ISNUMBER('PCSA_Calcs_Worsheet '!H19),'PCSA_Calcs_Worsheet '!H19,"")</f>
        <v>9.724478301188098</v>
      </c>
      <c r="K22" s="49">
        <f>IF(ISNUMBER('PCSA_Calcs_Worsheet '!I19),'PCSA_Calcs_Worsheet '!I19,"")</f>
        <v>4.3213581260836298</v>
      </c>
      <c r="L22" s="49">
        <f>IF(ISNUMBER('PCSA_Calcs_Worsheet '!J19),'PCSA_Calcs_Worsheet '!J19,"")</f>
        <v>3.0563841752652938</v>
      </c>
      <c r="M22" s="50">
        <f t="shared" si="2"/>
        <v>6.4444139905475524</v>
      </c>
      <c r="N22" s="70">
        <f t="shared" si="3"/>
        <v>6.7909534105881928</v>
      </c>
      <c r="O22" s="121">
        <v>6.4169999999999998</v>
      </c>
      <c r="P22" s="126">
        <f>IF(COUNT(C22:D22,G22:L22)&lt;1,"",AVERAGE(C22:D22,G22:L22))</f>
        <v>6.7851961681949353</v>
      </c>
      <c r="Q22" s="116">
        <f>IF(COUNT(C22:D22,G22:L22)&lt;=1,"",_xlfn.STDEV.S(C22:D22,G22:L22))</f>
        <v>2.7722079728954929</v>
      </c>
    </row>
    <row r="23" spans="1:17" x14ac:dyDescent="0.25">
      <c r="A23" s="8" t="s">
        <v>14</v>
      </c>
      <c r="B23" s="9" t="s">
        <v>55</v>
      </c>
      <c r="C23" s="30" t="str">
        <f>IF(ISNUMBER('PCSA_Calcs_Worsheet '!C20),'PCSA_Calcs_Worsheet '!C20,"")</f>
        <v/>
      </c>
      <c r="D23" s="31">
        <f>IF(ISNUMBER('PCSA_Calcs_Worsheet '!D20),'PCSA_Calcs_Worsheet '!D20,"")</f>
        <v>19.436453479622205</v>
      </c>
      <c r="E23" s="39">
        <f t="shared" si="0"/>
        <v>19.436453479622205</v>
      </c>
      <c r="F23" s="46" t="str">
        <f t="shared" si="1"/>
        <v/>
      </c>
      <c r="G23" s="48" t="str">
        <f>IF(ISNUMBER('PCSA_Calcs_Worsheet '!E20),'PCSA_Calcs_Worsheet '!E20,"")</f>
        <v/>
      </c>
      <c r="H23" s="49">
        <f>IF(ISNUMBER('PCSA_Calcs_Worsheet '!F20),'PCSA_Calcs_Worsheet '!F20,"")</f>
        <v>23.703516977395644</v>
      </c>
      <c r="I23" s="49">
        <f>IF(ISNUMBER('PCSA_Calcs_Worsheet '!G20),'PCSA_Calcs_Worsheet '!G20,"")</f>
        <v>13.440697371529648</v>
      </c>
      <c r="J23" s="49">
        <f>IF(ISNUMBER('PCSA_Calcs_Worsheet '!H20),'PCSA_Calcs_Worsheet '!H20,"")</f>
        <v>7.7910745450012469</v>
      </c>
      <c r="K23" s="49">
        <f>IF(ISNUMBER('PCSA_Calcs_Worsheet '!I20),'PCSA_Calcs_Worsheet '!I20,"")</f>
        <v>16.154814134612113</v>
      </c>
      <c r="L23" s="49">
        <f>IF(ISNUMBER('PCSA_Calcs_Worsheet '!J20),'PCSA_Calcs_Worsheet '!J20,"")</f>
        <v>16.818028927009752</v>
      </c>
      <c r="M23" s="50">
        <f t="shared" si="2"/>
        <v>15.58162639110968</v>
      </c>
      <c r="N23" s="70">
        <f t="shared" si="3"/>
        <v>15.912442432394396</v>
      </c>
      <c r="O23" s="121">
        <v>14.592000000000001</v>
      </c>
      <c r="P23" s="126">
        <f>IF(COUNT(C23:D23,G23:L23)&lt;1,"",AVERAGE(C23:D23,G23:L23))</f>
        <v>16.224097572528436</v>
      </c>
      <c r="Q23" s="116">
        <f>IF(COUNT(C23:D23,G23:L23)&lt;=1,"",_xlfn.STDEV.S(C23:D23,G23:L23))</f>
        <v>5.3941022203527735</v>
      </c>
    </row>
    <row r="24" spans="1:17" x14ac:dyDescent="0.25">
      <c r="A24" s="8" t="s">
        <v>15</v>
      </c>
      <c r="B24" s="9" t="s">
        <v>53</v>
      </c>
      <c r="C24" s="30">
        <f>IF(ISNUMBER('PCSA_Calcs_Worsheet '!C21),'PCSA_Calcs_Worsheet '!C21,"")</f>
        <v>25.855161079507806</v>
      </c>
      <c r="D24" s="31">
        <f>IF(ISNUMBER('PCSA_Calcs_Worsheet '!D21),'PCSA_Calcs_Worsheet '!D21,"")</f>
        <v>19.000339973109707</v>
      </c>
      <c r="E24" s="39">
        <f t="shared" si="0"/>
        <v>22.427750526308756</v>
      </c>
      <c r="F24" s="46">
        <f t="shared" si="1"/>
        <v>6.8548211063980986</v>
      </c>
      <c r="G24" s="48">
        <f>IF(ISNUMBER('PCSA_Calcs_Worsheet '!E21),'PCSA_Calcs_Worsheet '!E21,"")</f>
        <v>32.447474826084616</v>
      </c>
      <c r="H24" s="49" t="str">
        <f>IF(ISNUMBER('PCSA_Calcs_Worsheet '!F21),'PCSA_Calcs_Worsheet '!F21,"")</f>
        <v/>
      </c>
      <c r="I24" s="49">
        <f>IF(ISNUMBER('PCSA_Calcs_Worsheet '!G21),'PCSA_Calcs_Worsheet '!G21,"")</f>
        <v>33.503805318062305</v>
      </c>
      <c r="J24" s="49">
        <f>IF(ISNUMBER('PCSA_Calcs_Worsheet '!H21),'PCSA_Calcs_Worsheet '!H21,"")</f>
        <v>30.822582797818111</v>
      </c>
      <c r="K24" s="49">
        <f>IF(ISNUMBER('PCSA_Calcs_Worsheet '!I21),'PCSA_Calcs_Worsheet '!I21,"")</f>
        <v>40.748663554478853</v>
      </c>
      <c r="L24" s="49">
        <f>IF(ISNUMBER('PCSA_Calcs_Worsheet '!J21),'PCSA_Calcs_Worsheet '!J21,"")</f>
        <v>18.417803677089207</v>
      </c>
      <c r="M24" s="50">
        <f t="shared" si="2"/>
        <v>31.188066034706623</v>
      </c>
      <c r="N24" s="70">
        <f t="shared" si="3"/>
        <v>22.330859877389646</v>
      </c>
      <c r="O24" s="121">
        <v>32.442</v>
      </c>
      <c r="P24" s="126">
        <f>IF(COUNT(C24:D24,G24:L24)&lt;1,"",AVERAGE(C24:D24,G24:L24))</f>
        <v>28.685118746592945</v>
      </c>
      <c r="Q24" s="116">
        <f>IF(COUNT(C24:D24,G24:L24)&lt;=1,"",_xlfn.STDEV.S(C24:D24,G24:L24))</f>
        <v>8.1106338477166329</v>
      </c>
    </row>
    <row r="25" spans="1:17" x14ac:dyDescent="0.25">
      <c r="A25" s="8" t="s">
        <v>16</v>
      </c>
      <c r="B25" s="9" t="s">
        <v>54</v>
      </c>
      <c r="C25" s="30">
        <f>IF(ISNUMBER('PCSA_Calcs_Worsheet '!C22),'PCSA_Calcs_Worsheet '!C22,"")</f>
        <v>29.711362816866622</v>
      </c>
      <c r="D25" s="31" t="str">
        <f>IF(ISNUMBER('PCSA_Calcs_Worsheet '!D22),'PCSA_Calcs_Worsheet '!D22,"")</f>
        <v/>
      </c>
      <c r="E25" s="39">
        <f t="shared" si="0"/>
        <v>29.711362816866622</v>
      </c>
      <c r="F25" s="46" t="str">
        <f t="shared" si="1"/>
        <v/>
      </c>
      <c r="G25" s="48">
        <f>IF(ISNUMBER('PCSA_Calcs_Worsheet '!E22),'PCSA_Calcs_Worsheet '!E22,"")</f>
        <v>24.964210807342575</v>
      </c>
      <c r="H25" s="49" t="str">
        <f>IF(ISNUMBER('PCSA_Calcs_Worsheet '!F22),'PCSA_Calcs_Worsheet '!F22,"")</f>
        <v/>
      </c>
      <c r="I25" s="49">
        <f>IF(ISNUMBER('PCSA_Calcs_Worsheet '!G22),'PCSA_Calcs_Worsheet '!G22,"")</f>
        <v>40.299707700376871</v>
      </c>
      <c r="J25" s="49">
        <f>IF(ISNUMBER('PCSA_Calcs_Worsheet '!H22),'PCSA_Calcs_Worsheet '!H22,"")</f>
        <v>57.490589482723962</v>
      </c>
      <c r="K25" s="49">
        <f>IF(ISNUMBER('PCSA_Calcs_Worsheet '!I22),'PCSA_Calcs_Worsheet '!I22,"")</f>
        <v>31.837298421263007</v>
      </c>
      <c r="L25" s="49">
        <f>IF(ISNUMBER('PCSA_Calcs_Worsheet '!J22),'PCSA_Calcs_Worsheet '!J22,"")</f>
        <v>11.640077807796878</v>
      </c>
      <c r="M25" s="50">
        <f t="shared" si="2"/>
        <v>33.246376843900656</v>
      </c>
      <c r="N25" s="70">
        <f t="shared" si="3"/>
        <v>45.850511674927084</v>
      </c>
      <c r="O25" s="121">
        <v>35.661999999999999</v>
      </c>
      <c r="P25" s="126">
        <f>IF(COUNT(C25:D25,G25:L25)&lt;1,"",AVERAGE(C25:D25,G25:L25))</f>
        <v>32.657207839394978</v>
      </c>
      <c r="Q25" s="116">
        <f>IF(COUNT(C25:D25,G25:L25)&lt;=1,"",_xlfn.STDEV.S(C25:D25,G25:L25))</f>
        <v>15.397122201368065</v>
      </c>
    </row>
    <row r="26" spans="1:17" x14ac:dyDescent="0.25">
      <c r="A26" s="8" t="s">
        <v>17</v>
      </c>
      <c r="B26" s="9"/>
      <c r="C26" s="30" t="str">
        <f>IF(ISNUMBER('PCSA_Calcs_Worsheet '!C23),'PCSA_Calcs_Worsheet '!C23,"")</f>
        <v/>
      </c>
      <c r="D26" s="31" t="str">
        <f>IF(ISNUMBER('PCSA_Calcs_Worsheet '!D23),'PCSA_Calcs_Worsheet '!D23,"")</f>
        <v/>
      </c>
      <c r="E26" s="39" t="str">
        <f t="shared" si="0"/>
        <v/>
      </c>
      <c r="F26" s="46" t="str">
        <f t="shared" si="1"/>
        <v/>
      </c>
      <c r="G26" s="48" t="str">
        <f>IF(ISNUMBER('PCSA_Calcs_Worsheet '!E23),'PCSA_Calcs_Worsheet '!E23,"")</f>
        <v/>
      </c>
      <c r="H26" s="49" t="str">
        <f>IF(ISNUMBER('PCSA_Calcs_Worsheet '!F23),'PCSA_Calcs_Worsheet '!F23,"")</f>
        <v/>
      </c>
      <c r="I26" s="49" t="str">
        <f>IF(ISNUMBER('PCSA_Calcs_Worsheet '!G23),'PCSA_Calcs_Worsheet '!G23,"")</f>
        <v/>
      </c>
      <c r="J26" s="49" t="str">
        <f>IF(ISNUMBER('PCSA_Calcs_Worsheet '!H23),'PCSA_Calcs_Worsheet '!H23,"")</f>
        <v/>
      </c>
      <c r="K26" s="49">
        <f>IF(ISNUMBER('PCSA_Calcs_Worsheet '!I23),'PCSA_Calcs_Worsheet '!I23,"")</f>
        <v>5.459797993094222</v>
      </c>
      <c r="L26" s="49" t="str">
        <f>IF(ISNUMBER('PCSA_Calcs_Worsheet '!J23),'PCSA_Calcs_Worsheet '!J23,"")</f>
        <v/>
      </c>
      <c r="M26" s="50">
        <f t="shared" si="2"/>
        <v>5.459797993094222</v>
      </c>
      <c r="N26" s="70" t="str">
        <f t="shared" si="3"/>
        <v/>
      </c>
      <c r="O26" s="121">
        <v>5.46</v>
      </c>
      <c r="P26" s="126">
        <f>IF(COUNT(C26:D26,G26:L26)&lt;1,"",AVERAGE(C26:D26,G26:L26))</f>
        <v>5.459797993094222</v>
      </c>
      <c r="Q26" s="116" t="str">
        <f>IF(COUNT(C26:D26,G26:L26)&lt;=1,"",_xlfn.STDEV.S(C26:D26,G26:L26))</f>
        <v/>
      </c>
    </row>
    <row r="27" spans="1:17" x14ac:dyDescent="0.25">
      <c r="A27" s="8" t="s">
        <v>18</v>
      </c>
      <c r="B27" s="9"/>
      <c r="C27" s="30" t="str">
        <f>IF(ISNUMBER('PCSA_Calcs_Worsheet '!C24),'PCSA_Calcs_Worsheet '!C24,"")</f>
        <v/>
      </c>
      <c r="D27" s="31">
        <f>IF(ISNUMBER('PCSA_Calcs_Worsheet '!D24),'PCSA_Calcs_Worsheet '!D24,"")</f>
        <v>29.44686789377883</v>
      </c>
      <c r="E27" s="39">
        <f t="shared" si="0"/>
        <v>29.44686789377883</v>
      </c>
      <c r="F27" s="46" t="str">
        <f t="shared" si="1"/>
        <v/>
      </c>
      <c r="G27" s="48" t="str">
        <f>IF(ISNUMBER('PCSA_Calcs_Worsheet '!E24),'PCSA_Calcs_Worsheet '!E24,"")</f>
        <v/>
      </c>
      <c r="H27" s="49" t="str">
        <f>IF(ISNUMBER('PCSA_Calcs_Worsheet '!F24),'PCSA_Calcs_Worsheet '!F24,"")</f>
        <v/>
      </c>
      <c r="I27" s="49" t="str">
        <f>IF(ISNUMBER('PCSA_Calcs_Worsheet '!G24),'PCSA_Calcs_Worsheet '!G24,"")</f>
        <v/>
      </c>
      <c r="J27" s="49">
        <f>IF(ISNUMBER('PCSA_Calcs_Worsheet '!H24),'PCSA_Calcs_Worsheet '!H24,"")</f>
        <v>30.881421155735371</v>
      </c>
      <c r="K27" s="49">
        <f>IF(ISNUMBER('PCSA_Calcs_Worsheet '!I24),'PCSA_Calcs_Worsheet '!I24,"")</f>
        <v>5.5133127088846638</v>
      </c>
      <c r="L27" s="49" t="str">
        <f>IF(ISNUMBER('PCSA_Calcs_Worsheet '!J24),'PCSA_Calcs_Worsheet '!J24,"")</f>
        <v/>
      </c>
      <c r="M27" s="50">
        <f t="shared" si="2"/>
        <v>18.197366932310018</v>
      </c>
      <c r="N27" s="70">
        <f t="shared" si="3"/>
        <v>25.368108446850705</v>
      </c>
      <c r="O27" s="121">
        <v>9.9809999999999999</v>
      </c>
      <c r="P27" s="126">
        <f>IF(COUNT(C27:D27,G27:L27)&lt;1,"",AVERAGE(C27:D27,G27:L27))</f>
        <v>21.947200586132954</v>
      </c>
      <c r="Q27" s="116">
        <f>IF(COUNT(C27:D27,G27:L27)&lt;=1,"",_xlfn.STDEV.S(C27:D27,G27:L27))</f>
        <v>14.250227676666212</v>
      </c>
    </row>
    <row r="28" spans="1:17" x14ac:dyDescent="0.25">
      <c r="A28" s="8" t="s">
        <v>19</v>
      </c>
      <c r="B28" s="9" t="s">
        <v>44</v>
      </c>
      <c r="C28" s="30">
        <f>IF(ISNUMBER('PCSA_Calcs_Worsheet '!C25),'PCSA_Calcs_Worsheet '!C25,"")</f>
        <v>26.970222110501474</v>
      </c>
      <c r="D28" s="31">
        <f>IF(ISNUMBER('PCSA_Calcs_Worsheet '!D25),'PCSA_Calcs_Worsheet '!D25,"")</f>
        <v>13.557907478935274</v>
      </c>
      <c r="E28" s="39">
        <f t="shared" si="0"/>
        <v>20.264064794718372</v>
      </c>
      <c r="F28" s="46">
        <f t="shared" si="1"/>
        <v>13.412314631566201</v>
      </c>
      <c r="G28" s="48">
        <f>IF(ISNUMBER('PCSA_Calcs_Worsheet '!E25),'PCSA_Calcs_Worsheet '!E25,"")</f>
        <v>60.641542037132396</v>
      </c>
      <c r="H28" s="49" t="str">
        <f>IF(ISNUMBER('PCSA_Calcs_Worsheet '!F25),'PCSA_Calcs_Worsheet '!F25,"")</f>
        <v/>
      </c>
      <c r="I28" s="49">
        <f>IF(ISNUMBER('PCSA_Calcs_Worsheet '!G25),'PCSA_Calcs_Worsheet '!G25,"")</f>
        <v>153.11338523840286</v>
      </c>
      <c r="J28" s="49">
        <f>IF(ISNUMBER('PCSA_Calcs_Worsheet '!H25),'PCSA_Calcs_Worsheet '!H25,"")</f>
        <v>34.374210824125576</v>
      </c>
      <c r="K28" s="49">
        <f>IF(ISNUMBER('PCSA_Calcs_Worsheet '!I25),'PCSA_Calcs_Worsheet '!I25,"")</f>
        <v>44.241030037815442</v>
      </c>
      <c r="L28" s="49">
        <f>IF(ISNUMBER('PCSA_Calcs_Worsheet '!J25),'PCSA_Calcs_Worsheet '!J25,"")</f>
        <v>41.380256521231068</v>
      </c>
      <c r="M28" s="50">
        <f t="shared" si="2"/>
        <v>66.750084931741455</v>
      </c>
      <c r="N28" s="70">
        <f t="shared" si="3"/>
        <v>118.73917441427727</v>
      </c>
      <c r="O28" s="121">
        <v>56</v>
      </c>
      <c r="P28" s="126">
        <f>IF(COUNT(C28:D28,G28:L28)&lt;1,"",AVERAGE(C28:D28,G28:L28))</f>
        <v>53.468364892592014</v>
      </c>
      <c r="Q28" s="116">
        <f>IF(COUNT(C28:D28,G28:L28)&lt;=1,"",_xlfn.STDEV.S(C28:D28,G28:L28))</f>
        <v>46.31672398468622</v>
      </c>
    </row>
    <row r="29" spans="1:17" x14ac:dyDescent="0.25">
      <c r="A29" s="8" t="s">
        <v>20</v>
      </c>
      <c r="B29" s="9"/>
      <c r="C29" s="30">
        <f>IF(ISNUMBER('PCSA_Calcs_Worsheet '!C26),'PCSA_Calcs_Worsheet '!C26,"")</f>
        <v>11.719998949196102</v>
      </c>
      <c r="D29" s="31" t="str">
        <f>IF(ISNUMBER('PCSA_Calcs_Worsheet '!D26),'PCSA_Calcs_Worsheet '!D26,"")</f>
        <v/>
      </c>
      <c r="E29" s="39">
        <f t="shared" si="0"/>
        <v>11.719998949196102</v>
      </c>
      <c r="F29" s="46" t="str">
        <f t="shared" si="1"/>
        <v/>
      </c>
      <c r="G29" s="48" t="str">
        <f>IF(ISNUMBER('PCSA_Calcs_Worsheet '!E26),'PCSA_Calcs_Worsheet '!E26,"")</f>
        <v/>
      </c>
      <c r="H29" s="49" t="str">
        <f>IF(ISNUMBER('PCSA_Calcs_Worsheet '!F26),'PCSA_Calcs_Worsheet '!F26,"")</f>
        <v/>
      </c>
      <c r="I29" s="49" t="str">
        <f>IF(ISNUMBER('PCSA_Calcs_Worsheet '!G26),'PCSA_Calcs_Worsheet '!G26,"")</f>
        <v/>
      </c>
      <c r="J29" s="49" t="str">
        <f>IF(ISNUMBER('PCSA_Calcs_Worsheet '!H26),'PCSA_Calcs_Worsheet '!H26,"")</f>
        <v/>
      </c>
      <c r="K29" s="49">
        <f>IF(ISNUMBER('PCSA_Calcs_Worsheet '!I26),'PCSA_Calcs_Worsheet '!I26,"")</f>
        <v>11.036064607894161</v>
      </c>
      <c r="L29" s="49">
        <f>IF(ISNUMBER('PCSA_Calcs_Worsheet '!J26),'PCSA_Calcs_Worsheet '!J26,"")</f>
        <v>7.2563903168272788</v>
      </c>
      <c r="M29" s="50">
        <f t="shared" si="2"/>
        <v>9.14622746236072</v>
      </c>
      <c r="N29" s="70">
        <f t="shared" si="3"/>
        <v>3.7796742910668826</v>
      </c>
      <c r="O29" s="121"/>
      <c r="P29" s="126">
        <f>IF(COUNT(C29:D29,G29:L29)&lt;1,"",AVERAGE(C29:D29,G29:L29))</f>
        <v>10.004151291305847</v>
      </c>
      <c r="Q29" s="116">
        <f>IF(COUNT(C29:D29,G29:L29)&lt;=1,"",_xlfn.STDEV.S(C29:D29,G29:L29))</f>
        <v>2.404076605570959</v>
      </c>
    </row>
    <row r="30" spans="1:17" x14ac:dyDescent="0.25">
      <c r="A30" s="8" t="s">
        <v>21</v>
      </c>
      <c r="B30" s="9"/>
      <c r="C30" s="30">
        <f>IF(ISNUMBER('PCSA_Calcs_Worsheet '!C27),'PCSA_Calcs_Worsheet '!C27,"")</f>
        <v>7.5475890054466559</v>
      </c>
      <c r="D30" s="31">
        <f>IF(ISNUMBER('PCSA_Calcs_Worsheet '!D27),'PCSA_Calcs_Worsheet '!D27,"")</f>
        <v>9.0158340635584953</v>
      </c>
      <c r="E30" s="39">
        <f t="shared" si="0"/>
        <v>8.2817115345025751</v>
      </c>
      <c r="F30" s="46">
        <f t="shared" si="1"/>
        <v>1.4682450581118394</v>
      </c>
      <c r="G30" s="48" t="str">
        <f>IF(ISNUMBER('PCSA_Calcs_Worsheet '!E27),'PCSA_Calcs_Worsheet '!E27,"")</f>
        <v/>
      </c>
      <c r="H30" s="49" t="str">
        <f>IF(ISNUMBER('PCSA_Calcs_Worsheet '!F27),'PCSA_Calcs_Worsheet '!F27,"")</f>
        <v/>
      </c>
      <c r="I30" s="49" t="str">
        <f>IF(ISNUMBER('PCSA_Calcs_Worsheet '!G27),'PCSA_Calcs_Worsheet '!G27,"")</f>
        <v/>
      </c>
      <c r="J30" s="49" t="str">
        <f>IF(ISNUMBER('PCSA_Calcs_Worsheet '!H27),'PCSA_Calcs_Worsheet '!H27,"")</f>
        <v/>
      </c>
      <c r="K30" s="49">
        <f>IF(ISNUMBER('PCSA_Calcs_Worsheet '!I27),'PCSA_Calcs_Worsheet '!I27,"")</f>
        <v>8.0061189701132456</v>
      </c>
      <c r="L30" s="49">
        <f>IF(ISNUMBER('PCSA_Calcs_Worsheet '!J27),'PCSA_Calcs_Worsheet '!J27,"")</f>
        <v>4.6504743884425119</v>
      </c>
      <c r="M30" s="50">
        <f t="shared" si="2"/>
        <v>6.3282966792778783</v>
      </c>
      <c r="N30" s="70">
        <f t="shared" si="3"/>
        <v>3.3556445816707337</v>
      </c>
      <c r="O30" s="121"/>
      <c r="P30" s="126">
        <f>IF(COUNT(C30:D30,G30:L30)&lt;1,"",AVERAGE(C30:D30,G30:L30))</f>
        <v>7.3050041068902267</v>
      </c>
      <c r="Q30" s="116">
        <f>IF(COUNT(C30:D30,G30:L30)&lt;=1,"",_xlfn.STDEV.S(C30:D30,G30:L30))</f>
        <v>1.8729545866709756</v>
      </c>
    </row>
    <row r="31" spans="1:17" x14ac:dyDescent="0.25">
      <c r="A31" s="8" t="s">
        <v>22</v>
      </c>
      <c r="B31" s="9" t="s">
        <v>52</v>
      </c>
      <c r="C31" s="30">
        <f>IF(ISNUMBER('PCSA_Calcs_Worsheet '!C28),'PCSA_Calcs_Worsheet '!C28,"")</f>
        <v>45.017881225753648</v>
      </c>
      <c r="D31" s="31">
        <f>IF(ISNUMBER('PCSA_Calcs_Worsheet '!D28),'PCSA_Calcs_Worsheet '!D28,"")</f>
        <v>31.377056794358502</v>
      </c>
      <c r="E31" s="39">
        <f t="shared" si="0"/>
        <v>38.197469010056075</v>
      </c>
      <c r="F31" s="46">
        <f t="shared" si="1"/>
        <v>13.640824431395146</v>
      </c>
      <c r="G31" s="48">
        <f>IF(ISNUMBER('PCSA_Calcs_Worsheet '!E28),'PCSA_Calcs_Worsheet '!E28,"")</f>
        <v>54.406778485392081</v>
      </c>
      <c r="H31" s="49">
        <f>IF(ISNUMBER('PCSA_Calcs_Worsheet '!F28),'PCSA_Calcs_Worsheet '!F28,"")</f>
        <v>71.192918122024082</v>
      </c>
      <c r="I31" s="49">
        <f>IF(ISNUMBER('PCSA_Calcs_Worsheet '!G28),'PCSA_Calcs_Worsheet '!G28,"")</f>
        <v>57.479397833334481</v>
      </c>
      <c r="J31" s="49">
        <f>IF(ISNUMBER('PCSA_Calcs_Worsheet '!H28),'PCSA_Calcs_Worsheet '!H28,"")</f>
        <v>53.895088835754734</v>
      </c>
      <c r="K31" s="49">
        <f>IF(ISNUMBER('PCSA_Calcs_Worsheet '!I28),'PCSA_Calcs_Worsheet '!I28,"")</f>
        <v>57.334185970526256</v>
      </c>
      <c r="L31" s="49">
        <f>IF(ISNUMBER('PCSA_Calcs_Worsheet '!J28),'PCSA_Calcs_Worsheet '!J28,"")</f>
        <v>45.537665817038253</v>
      </c>
      <c r="M31" s="50">
        <f t="shared" si="2"/>
        <v>56.641005844011652</v>
      </c>
      <c r="N31" s="70">
        <f t="shared" si="3"/>
        <v>25.655252304985829</v>
      </c>
      <c r="O31" s="121">
        <v>56.820999999999998</v>
      </c>
      <c r="P31" s="126">
        <f>IF(COUNT(C31:D31,G31:L31)&lt;1,"",AVERAGE(C31:D31,G31:L31))</f>
        <v>52.030121635522761</v>
      </c>
      <c r="Q31" s="116">
        <f>IF(COUNT(C31:D31,G31:L31)&lt;=1,"",_xlfn.STDEV.S(C31:D31,G31:L31))</f>
        <v>11.66214673098785</v>
      </c>
    </row>
    <row r="32" spans="1:17" x14ac:dyDescent="0.25">
      <c r="A32" s="8" t="s">
        <v>23</v>
      </c>
      <c r="B32" s="9" t="s">
        <v>49</v>
      </c>
      <c r="C32" s="30">
        <f>IF(ISNUMBER('PCSA_Calcs_Worsheet '!C29),'PCSA_Calcs_Worsheet '!C29,"")</f>
        <v>8.7017826179494993</v>
      </c>
      <c r="D32" s="31">
        <f>IF(ISNUMBER('PCSA_Calcs_Worsheet '!D29),'PCSA_Calcs_Worsheet '!D29,"")</f>
        <v>13.214450771167295</v>
      </c>
      <c r="E32" s="39">
        <f t="shared" si="0"/>
        <v>10.958116694558397</v>
      </c>
      <c r="F32" s="46">
        <f t="shared" si="1"/>
        <v>4.5126681532177955</v>
      </c>
      <c r="G32" s="48" t="str">
        <f>IF(ISNUMBER('PCSA_Calcs_Worsheet '!E29),'PCSA_Calcs_Worsheet '!E29,"")</f>
        <v/>
      </c>
      <c r="H32" s="49">
        <f>IF(ISNUMBER('PCSA_Calcs_Worsheet '!F29),'PCSA_Calcs_Worsheet '!F29,"")</f>
        <v>12.884835862968453</v>
      </c>
      <c r="I32" s="49">
        <f>IF(ISNUMBER('PCSA_Calcs_Worsheet '!G29),'PCSA_Calcs_Worsheet '!G29,"")</f>
        <v>11.299181899928943</v>
      </c>
      <c r="J32" s="49">
        <f>IF(ISNUMBER('PCSA_Calcs_Worsheet '!H29),'PCSA_Calcs_Worsheet '!H29,"")</f>
        <v>12.712212812179487</v>
      </c>
      <c r="K32" s="49">
        <f>IF(ISNUMBER('PCSA_Calcs_Worsheet '!I29),'PCSA_Calcs_Worsheet '!I29,"")</f>
        <v>4.5861315382283969</v>
      </c>
      <c r="L32" s="49">
        <f>IF(ISNUMBER('PCSA_Calcs_Worsheet '!J29),'PCSA_Calcs_Worsheet '!J29,"")</f>
        <v>6.8577374195989398</v>
      </c>
      <c r="M32" s="50">
        <f t="shared" si="2"/>
        <v>9.6680199065808452</v>
      </c>
      <c r="N32" s="70">
        <f t="shared" si="3"/>
        <v>8.298704324740056</v>
      </c>
      <c r="O32" s="121">
        <v>11.563000000000001</v>
      </c>
      <c r="P32" s="126">
        <f>IF(COUNT(C32:D32,G32:L32)&lt;1,"",AVERAGE(C32:D32,G32:L32))</f>
        <v>10.036618988860145</v>
      </c>
      <c r="Q32" s="116">
        <f>IF(COUNT(C32:D32,G32:L32)&lt;=1,"",_xlfn.STDEV.S(C32:D32,G32:L32))</f>
        <v>3.380303517643954</v>
      </c>
    </row>
    <row r="33" spans="1:17" x14ac:dyDescent="0.25">
      <c r="A33" s="8" t="s">
        <v>24</v>
      </c>
      <c r="B33" s="9" t="s">
        <v>50</v>
      </c>
      <c r="C33" s="30">
        <f>IF(ISNUMBER('PCSA_Calcs_Worsheet '!C30),'PCSA_Calcs_Worsheet '!C30,"")</f>
        <v>13.312539894333602</v>
      </c>
      <c r="D33" s="31">
        <f>IF(ISNUMBER('PCSA_Calcs_Worsheet '!D30),'PCSA_Calcs_Worsheet '!D30,"")</f>
        <v>7.148684778965559</v>
      </c>
      <c r="E33" s="39">
        <f t="shared" si="0"/>
        <v>10.23061233664958</v>
      </c>
      <c r="F33" s="46">
        <f t="shared" si="1"/>
        <v>6.163855115368043</v>
      </c>
      <c r="G33" s="48">
        <f>IF(ISNUMBER('PCSA_Calcs_Worsheet '!E30),'PCSA_Calcs_Worsheet '!E30,"")</f>
        <v>6.551492665634961</v>
      </c>
      <c r="H33" s="49">
        <f>IF(ISNUMBER('PCSA_Calcs_Worsheet '!F30),'PCSA_Calcs_Worsheet '!F30,"")</f>
        <v>13.243516657780695</v>
      </c>
      <c r="I33" s="49">
        <f>IF(ISNUMBER('PCSA_Calcs_Worsheet '!G30),'PCSA_Calcs_Worsheet '!G30,"")</f>
        <v>6.6838853072254816</v>
      </c>
      <c r="J33" s="49">
        <f>IF(ISNUMBER('PCSA_Calcs_Worsheet '!H30),'PCSA_Calcs_Worsheet '!H30,"")</f>
        <v>7.9891054839103779</v>
      </c>
      <c r="K33" s="49">
        <f>IF(ISNUMBER('PCSA_Calcs_Worsheet '!I30),'PCSA_Calcs_Worsheet '!I30,"")</f>
        <v>5.708572253414566</v>
      </c>
      <c r="L33" s="49">
        <f>IF(ISNUMBER('PCSA_Calcs_Worsheet '!J30),'PCSA_Calcs_Worsheet '!J30,"")</f>
        <v>6.229249585816782</v>
      </c>
      <c r="M33" s="50">
        <f t="shared" si="2"/>
        <v>7.7343036589638103</v>
      </c>
      <c r="N33" s="70">
        <f t="shared" si="3"/>
        <v>7.5349444043661293</v>
      </c>
      <c r="O33" s="121">
        <v>7.5410000000000004</v>
      </c>
      <c r="P33" s="126">
        <f>IF(COUNT(C33:D33,G33:L33)&lt;1,"",AVERAGE(C33:D33,G33:L33))</f>
        <v>8.3583808283852523</v>
      </c>
      <c r="Q33" s="116">
        <f>IF(COUNT(C33:D33,G33:L33)&lt;=1,"",_xlfn.STDEV.S(C33:D33,G33:L33))</f>
        <v>3.1083169159420563</v>
      </c>
    </row>
    <row r="34" spans="1:17" x14ac:dyDescent="0.25">
      <c r="A34" s="8" t="s">
        <v>61</v>
      </c>
      <c r="B34" s="9"/>
      <c r="C34" s="30">
        <f>IF(ISNUMBER('PCSA_Calcs_Worsheet '!C31),'PCSA_Calcs_Worsheet '!C31,"")</f>
        <v>1.5850960670635088</v>
      </c>
      <c r="D34" s="31">
        <f>IF(ISNUMBER('PCSA_Calcs_Worsheet '!D31),'PCSA_Calcs_Worsheet '!D31,"")</f>
        <v>6.353853298935114</v>
      </c>
      <c r="E34" s="39">
        <f t="shared" si="0"/>
        <v>3.9694746829993113</v>
      </c>
      <c r="F34" s="46">
        <f t="shared" si="1"/>
        <v>4.7687572318716054</v>
      </c>
      <c r="G34" s="48">
        <f>IF(ISNUMBER('PCSA_Calcs_Worsheet '!E31),'PCSA_Calcs_Worsheet '!E31,"")</f>
        <v>0.89890863987932312</v>
      </c>
      <c r="H34" s="49" t="str">
        <f>IF(ISNUMBER('PCSA_Calcs_Worsheet '!F31),'PCSA_Calcs_Worsheet '!F31,"")</f>
        <v/>
      </c>
      <c r="I34" s="49">
        <f>IF(ISNUMBER('PCSA_Calcs_Worsheet '!G31),'PCSA_Calcs_Worsheet '!G31,"")</f>
        <v>4.307453271096529</v>
      </c>
      <c r="J34" s="49">
        <f>IF(ISNUMBER('PCSA_Calcs_Worsheet '!H31),'PCSA_Calcs_Worsheet '!H31,"")</f>
        <v>1.4921178217192606</v>
      </c>
      <c r="K34" s="49">
        <f>IF(ISNUMBER('PCSA_Calcs_Worsheet '!I31),'PCSA_Calcs_Worsheet '!I31,"")</f>
        <v>1.6818585961702912</v>
      </c>
      <c r="L34" s="49">
        <f>IF(ISNUMBER('PCSA_Calcs_Worsheet '!J31),'PCSA_Calcs_Worsheet '!J31,"")</f>
        <v>1.9911794428785339</v>
      </c>
      <c r="M34" s="50">
        <f t="shared" si="2"/>
        <v>2.0743035543487878</v>
      </c>
      <c r="N34" s="70">
        <f t="shared" si="3"/>
        <v>3.4085446312172056</v>
      </c>
      <c r="O34" s="121">
        <v>1.667</v>
      </c>
      <c r="P34" s="126">
        <f>IF(COUNT(C34:D34,G34:L34)&lt;1,"",AVERAGE(C34:D34,G34:L34))</f>
        <v>2.6157810196775086</v>
      </c>
      <c r="Q34" s="116">
        <f>IF(COUNT(C34:D34,G34:L34)&lt;=1,"",_xlfn.STDEV.S(C34:D34,G34:L34))</f>
        <v>1.9735694741824681</v>
      </c>
    </row>
    <row r="35" spans="1:17" x14ac:dyDescent="0.25">
      <c r="A35" s="8" t="s">
        <v>25</v>
      </c>
      <c r="B35" s="9"/>
      <c r="C35" s="30" t="str">
        <f>IF(ISNUMBER('PCSA_Calcs_Worsheet '!C32),'PCSA_Calcs_Worsheet '!C32,"")</f>
        <v/>
      </c>
      <c r="D35" s="31" t="str">
        <f>IF(ISNUMBER('PCSA_Calcs_Worsheet '!D32),'PCSA_Calcs_Worsheet '!D32,"")</f>
        <v/>
      </c>
      <c r="E35" s="39" t="str">
        <f t="shared" si="0"/>
        <v/>
      </c>
      <c r="F35" s="46" t="str">
        <f t="shared" si="1"/>
        <v/>
      </c>
      <c r="G35" s="48" t="str">
        <f>IF(ISNUMBER('PCSA_Calcs_Worsheet '!E32),'PCSA_Calcs_Worsheet '!E32,"")</f>
        <v/>
      </c>
      <c r="H35" s="49">
        <f>IF(ISNUMBER('PCSA_Calcs_Worsheet '!F32),'PCSA_Calcs_Worsheet '!F32,"")</f>
        <v>7.5370275240234541</v>
      </c>
      <c r="I35" s="49" t="str">
        <f>IF(ISNUMBER('PCSA_Calcs_Worsheet '!G32),'PCSA_Calcs_Worsheet '!G32,"")</f>
        <v/>
      </c>
      <c r="J35" s="49" t="str">
        <f>IF(ISNUMBER('PCSA_Calcs_Worsheet '!H32),'PCSA_Calcs_Worsheet '!H32,"")</f>
        <v/>
      </c>
      <c r="K35" s="49" t="str">
        <f>IF(ISNUMBER('PCSA_Calcs_Worsheet '!I32),'PCSA_Calcs_Worsheet '!I32,"")</f>
        <v/>
      </c>
      <c r="L35" s="49" t="str">
        <f>IF(ISNUMBER('PCSA_Calcs_Worsheet '!J32),'PCSA_Calcs_Worsheet '!J32,"")</f>
        <v/>
      </c>
      <c r="M35" s="50">
        <f t="shared" si="2"/>
        <v>7.5370275240234541</v>
      </c>
      <c r="N35" s="70" t="str">
        <f t="shared" si="3"/>
        <v/>
      </c>
      <c r="O35" s="121">
        <v>8.3710000000000004</v>
      </c>
      <c r="P35" s="126">
        <f>IF(COUNT(C35:D35,G35:L35)&lt;1,"",AVERAGE(C35:D35,G35:L35))</f>
        <v>7.5370275240234541</v>
      </c>
      <c r="Q35" s="116" t="str">
        <f>IF(COUNT(C35:D35,G35:L35)&lt;=1,"",_xlfn.STDEV.S(C35:D35,G35:L35))</f>
        <v/>
      </c>
    </row>
    <row r="36" spans="1:17" x14ac:dyDescent="0.25">
      <c r="A36" s="8" t="s">
        <v>26</v>
      </c>
      <c r="B36" s="9" t="s">
        <v>51</v>
      </c>
      <c r="C36" s="30">
        <f>IF(ISNUMBER('PCSA_Calcs_Worsheet '!C33),'PCSA_Calcs_Worsheet '!C33,"")</f>
        <v>12.749126787163577</v>
      </c>
      <c r="D36" s="31">
        <f>IF(ISNUMBER('PCSA_Calcs_Worsheet '!D33),'PCSA_Calcs_Worsheet '!D33,"")</f>
        <v>8.80927004612054</v>
      </c>
      <c r="E36" s="39">
        <f t="shared" si="0"/>
        <v>10.779198416642059</v>
      </c>
      <c r="F36" s="46">
        <f t="shared" si="1"/>
        <v>3.9398567410430374</v>
      </c>
      <c r="G36" s="48">
        <f>IF(ISNUMBER('PCSA_Calcs_Worsheet '!E33),'PCSA_Calcs_Worsheet '!E33,"")</f>
        <v>27.254062781775055</v>
      </c>
      <c r="H36" s="49">
        <f>IF(ISNUMBER('PCSA_Calcs_Worsheet '!F33),'PCSA_Calcs_Worsheet '!F33,"")</f>
        <v>46.52965658892434</v>
      </c>
      <c r="I36" s="49" t="str">
        <f>IF(ISNUMBER('PCSA_Calcs_Worsheet '!G33),'PCSA_Calcs_Worsheet '!G33,"")</f>
        <v/>
      </c>
      <c r="J36" s="49" t="str">
        <f>IF(ISNUMBER('PCSA_Calcs_Worsheet '!H33),'PCSA_Calcs_Worsheet '!H33,"")</f>
        <v/>
      </c>
      <c r="K36" s="49">
        <f>IF(ISNUMBER('PCSA_Calcs_Worsheet '!I33),'PCSA_Calcs_Worsheet '!I33,"")</f>
        <v>19.496085481827794</v>
      </c>
      <c r="L36" s="49">
        <f>IF(ISNUMBER('PCSA_Calcs_Worsheet '!J33),'PCSA_Calcs_Worsheet '!J33,"")</f>
        <v>13.79583228783641</v>
      </c>
      <c r="M36" s="50">
        <f t="shared" si="2"/>
        <v>26.768909285090899</v>
      </c>
      <c r="N36" s="70">
        <f t="shared" si="3"/>
        <v>32.733824301087928</v>
      </c>
      <c r="O36" s="121">
        <v>30.356999999999999</v>
      </c>
      <c r="P36" s="126">
        <f>IF(COUNT(C36:D36,G36:L36)&lt;1,"",AVERAGE(C36:D36,G36:L36))</f>
        <v>21.439005662274621</v>
      </c>
      <c r="Q36" s="116">
        <f>IF(COUNT(C36:D36,G36:L36)&lt;=1,"",_xlfn.STDEV.S(C36:D36,G36:L36))</f>
        <v>13.860540450382167</v>
      </c>
    </row>
    <row r="37" spans="1:17" x14ac:dyDescent="0.25">
      <c r="A37" s="8" t="s">
        <v>27</v>
      </c>
      <c r="B37" s="9" t="s">
        <v>48</v>
      </c>
      <c r="C37" s="30">
        <f>IF(ISNUMBER('PCSA_Calcs_Worsheet '!C34),'PCSA_Calcs_Worsheet '!C34,"")</f>
        <v>6.1332633894351387</v>
      </c>
      <c r="D37" s="31">
        <f>IF(ISNUMBER('PCSA_Calcs_Worsheet '!D34),'PCSA_Calcs_Worsheet '!D34,"")</f>
        <v>4.7032547447346973</v>
      </c>
      <c r="E37" s="39">
        <f t="shared" si="0"/>
        <v>5.418259067084918</v>
      </c>
      <c r="F37" s="46">
        <f t="shared" si="1"/>
        <v>1.4300086447004414</v>
      </c>
      <c r="G37" s="48">
        <f>IF(ISNUMBER('PCSA_Calcs_Worsheet '!E34),'PCSA_Calcs_Worsheet '!E34,"")</f>
        <v>5.1912224593048464</v>
      </c>
      <c r="H37" s="49" t="str">
        <f>IF(ISNUMBER('PCSA_Calcs_Worsheet '!F34),'PCSA_Calcs_Worsheet '!F34,"")</f>
        <v/>
      </c>
      <c r="I37" s="49">
        <f>IF(ISNUMBER('PCSA_Calcs_Worsheet '!G34),'PCSA_Calcs_Worsheet '!G34,"")</f>
        <v>4.5892747169453783</v>
      </c>
      <c r="J37" s="49">
        <f>IF(ISNUMBER('PCSA_Calcs_Worsheet '!H34),'PCSA_Calcs_Worsheet '!H34,"")</f>
        <v>5.6937792144124879</v>
      </c>
      <c r="K37" s="49">
        <f>IF(ISNUMBER('PCSA_Calcs_Worsheet '!I34),'PCSA_Calcs_Worsheet '!I34,"")</f>
        <v>1.3801626989215141</v>
      </c>
      <c r="L37" s="49" t="str">
        <f>IF(ISNUMBER('PCSA_Calcs_Worsheet '!J34),'PCSA_Calcs_Worsheet '!J34,"")</f>
        <v/>
      </c>
      <c r="M37" s="50">
        <f t="shared" si="2"/>
        <v>4.2136097723960564</v>
      </c>
      <c r="N37" s="70">
        <f t="shared" si="3"/>
        <v>4.313616515490974</v>
      </c>
      <c r="O37" s="121">
        <v>4.9109999999999996</v>
      </c>
      <c r="P37" s="126">
        <f>IF(COUNT(C37:D37,G37:L37)&lt;1,"",AVERAGE(C37:D37,G37:L37))</f>
        <v>4.6151595372923433</v>
      </c>
      <c r="Q37" s="116">
        <f>IF(COUNT(C37:D37,G37:L37)&lt;=1,"",_xlfn.STDEV.S(C37:D37,G37:L37))</f>
        <v>1.6895883248677548</v>
      </c>
    </row>
    <row r="38" spans="1:17" x14ac:dyDescent="0.25">
      <c r="A38" s="8" t="s">
        <v>28</v>
      </c>
      <c r="B38" s="9" t="s">
        <v>47</v>
      </c>
      <c r="C38" s="30">
        <f>IF(ISNUMBER('PCSA_Calcs_Worsheet '!C35),'PCSA_Calcs_Worsheet '!C35,"")</f>
        <v>30.737839391905215</v>
      </c>
      <c r="D38" s="31">
        <f>IF(ISNUMBER('PCSA_Calcs_Worsheet '!D35),'PCSA_Calcs_Worsheet '!D35,"")</f>
        <v>32.989160428574571</v>
      </c>
      <c r="E38" s="39">
        <f t="shared" si="0"/>
        <v>31.863499910239895</v>
      </c>
      <c r="F38" s="46">
        <f t="shared" si="1"/>
        <v>2.2513210366693563</v>
      </c>
      <c r="G38" s="48">
        <f>IF(ISNUMBER('PCSA_Calcs_Worsheet '!E35),'PCSA_Calcs_Worsheet '!E35,"")</f>
        <v>45.602245062506576</v>
      </c>
      <c r="H38" s="49">
        <f>IF(ISNUMBER('PCSA_Calcs_Worsheet '!F35),'PCSA_Calcs_Worsheet '!F35,"")</f>
        <v>66.287610650894834</v>
      </c>
      <c r="I38" s="49">
        <f>IF(ISNUMBER('PCSA_Calcs_Worsheet '!G35),'PCSA_Calcs_Worsheet '!G35,"")</f>
        <v>50.68947921468984</v>
      </c>
      <c r="J38" s="49">
        <f>IF(ISNUMBER('PCSA_Calcs_Worsheet '!H35),'PCSA_Calcs_Worsheet '!H35,"")</f>
        <v>52.464471644194695</v>
      </c>
      <c r="K38" s="49">
        <f>IF(ISNUMBER('PCSA_Calcs_Worsheet '!I35),'PCSA_Calcs_Worsheet '!I35,"")</f>
        <v>59.454836725452004</v>
      </c>
      <c r="L38" s="49">
        <f>IF(ISNUMBER('PCSA_Calcs_Worsheet '!J35),'PCSA_Calcs_Worsheet '!J35,"")</f>
        <v>48.686556378485491</v>
      </c>
      <c r="M38" s="50">
        <f t="shared" si="2"/>
        <v>53.864199946037239</v>
      </c>
      <c r="N38" s="70">
        <f t="shared" si="3"/>
        <v>20.685365588388258</v>
      </c>
      <c r="O38" s="121">
        <v>53.247</v>
      </c>
      <c r="P38" s="126">
        <f>IF(COUNT(C38:D38,G38:L38)&lt;1,"",AVERAGE(C38:D38,G38:L38))</f>
        <v>48.364024937087905</v>
      </c>
      <c r="Q38" s="116">
        <f>IF(COUNT(C38:D38,G38:L38)&lt;=1,"",_xlfn.STDEV.S(C38:D38,G38:L38))</f>
        <v>12.078805297443365</v>
      </c>
    </row>
    <row r="39" spans="1:17" x14ac:dyDescent="0.25">
      <c r="A39" s="8" t="s">
        <v>29</v>
      </c>
      <c r="B39" s="9" t="s">
        <v>46</v>
      </c>
      <c r="C39" s="30">
        <f>IF(ISNUMBER('PCSA_Calcs_Worsheet '!C36),'PCSA_Calcs_Worsheet '!C36,"")</f>
        <v>16.426145650918567</v>
      </c>
      <c r="D39" s="31">
        <f>IF(ISNUMBER('PCSA_Calcs_Worsheet '!D36),'PCSA_Calcs_Worsheet '!D36,"")</f>
        <v>14.905458955990095</v>
      </c>
      <c r="E39" s="39">
        <f t="shared" si="0"/>
        <v>15.665802303454331</v>
      </c>
      <c r="F39" s="46">
        <f t="shared" si="1"/>
        <v>1.5206866949284716</v>
      </c>
      <c r="G39" s="48">
        <f>IF(ISNUMBER('PCSA_Calcs_Worsheet '!E36),'PCSA_Calcs_Worsheet '!E36,"")</f>
        <v>29.033851081606972</v>
      </c>
      <c r="H39" s="49">
        <f>IF(ISNUMBER('PCSA_Calcs_Worsheet '!F36),'PCSA_Calcs_Worsheet '!F36,"")</f>
        <v>43.307933110446918</v>
      </c>
      <c r="I39" s="49">
        <f>IF(ISNUMBER('PCSA_Calcs_Worsheet '!G36),'PCSA_Calcs_Worsheet '!G36,"")</f>
        <v>26.789418794492825</v>
      </c>
      <c r="J39" s="49">
        <f>IF(ISNUMBER('PCSA_Calcs_Worsheet '!H36),'PCSA_Calcs_Worsheet '!H36,"")</f>
        <v>54.053643620171933</v>
      </c>
      <c r="K39" s="49">
        <f>IF(ISNUMBER('PCSA_Calcs_Worsheet '!I36),'PCSA_Calcs_Worsheet '!I36,"")</f>
        <v>15.509413792539789</v>
      </c>
      <c r="L39" s="49">
        <f>IF(ISNUMBER('PCSA_Calcs_Worsheet '!J36),'PCSA_Calcs_Worsheet '!J36,"")</f>
        <v>15.666054395828901</v>
      </c>
      <c r="M39" s="50">
        <f t="shared" si="2"/>
        <v>30.726719132514557</v>
      </c>
      <c r="N39" s="70">
        <f t="shared" si="3"/>
        <v>38.544229827632144</v>
      </c>
      <c r="O39" s="121">
        <v>31.058</v>
      </c>
      <c r="P39" s="126">
        <f>IF(COUNT(C39:D39,G39:L39)&lt;1,"",AVERAGE(C39:D39,G39:L39))</f>
        <v>26.961489925249499</v>
      </c>
      <c r="Q39" s="116">
        <f>IF(COUNT(C39:D39,G39:L39)&lt;=1,"",_xlfn.STDEV.S(C39:D39,G39:L39))</f>
        <v>14.738644825916962</v>
      </c>
    </row>
    <row r="40" spans="1:17" x14ac:dyDescent="0.25">
      <c r="A40" s="26" t="s">
        <v>30</v>
      </c>
      <c r="B40" s="10"/>
      <c r="C40" s="30" t="str">
        <f>IF(ISNUMBER('PCSA_Calcs_Worsheet '!C37),'PCSA_Calcs_Worsheet '!C37,"")</f>
        <v/>
      </c>
      <c r="D40" s="31" t="str">
        <f>IF(ISNUMBER('PCSA_Calcs_Worsheet '!D37),'PCSA_Calcs_Worsheet '!D37,"")</f>
        <v/>
      </c>
      <c r="E40" s="39" t="str">
        <f t="shared" si="0"/>
        <v/>
      </c>
      <c r="F40" s="46" t="str">
        <f t="shared" si="1"/>
        <v/>
      </c>
      <c r="G40" s="48" t="str">
        <f>IF(ISNUMBER('PCSA_Calcs_Worsheet '!E37),'PCSA_Calcs_Worsheet '!E37,"")</f>
        <v/>
      </c>
      <c r="H40" s="49" t="str">
        <f>IF(ISNUMBER('PCSA_Calcs_Worsheet '!F37),'PCSA_Calcs_Worsheet '!F37,"")</f>
        <v/>
      </c>
      <c r="I40" s="49" t="str">
        <f>IF(ISNUMBER('PCSA_Calcs_Worsheet '!G37),'PCSA_Calcs_Worsheet '!G37,"")</f>
        <v/>
      </c>
      <c r="J40" s="49" t="str">
        <f>IF(ISNUMBER('PCSA_Calcs_Worsheet '!H37),'PCSA_Calcs_Worsheet '!H37,"")</f>
        <v/>
      </c>
      <c r="K40" s="49">
        <f>IF(ISNUMBER('PCSA_Calcs_Worsheet '!I37),'PCSA_Calcs_Worsheet '!I37,"")</f>
        <v>5.7840478650137728</v>
      </c>
      <c r="L40" s="49" t="str">
        <f>IF(ISNUMBER('PCSA_Calcs_Worsheet '!J37),'PCSA_Calcs_Worsheet '!J37,"")</f>
        <v/>
      </c>
      <c r="M40" s="50">
        <f t="shared" si="2"/>
        <v>5.7840478650137728</v>
      </c>
      <c r="N40" s="70" t="str">
        <f t="shared" si="3"/>
        <v/>
      </c>
      <c r="O40" s="121"/>
      <c r="P40" s="126">
        <f>IF(COUNT(C40:D40,G40:L40)&lt;1,"",AVERAGE(C40:D40,G40:L40))</f>
        <v>5.7840478650137728</v>
      </c>
      <c r="Q40" s="116" t="str">
        <f>IF(COUNT(C40:D40,G40:L40)&lt;=1,"",_xlfn.STDEV.S(C40:D40,G40:L40))</f>
        <v/>
      </c>
    </row>
    <row r="41" spans="1:17" x14ac:dyDescent="0.25">
      <c r="A41" s="26" t="s">
        <v>31</v>
      </c>
      <c r="B41" s="10"/>
      <c r="C41" s="30" t="str">
        <f>IF(ISNUMBER('PCSA_Calcs_Worsheet '!C38),'PCSA_Calcs_Worsheet '!C38,"")</f>
        <v/>
      </c>
      <c r="D41" s="31" t="str">
        <f>IF(ISNUMBER('PCSA_Calcs_Worsheet '!D38),'PCSA_Calcs_Worsheet '!D38,"")</f>
        <v/>
      </c>
      <c r="E41" s="39" t="str">
        <f t="shared" si="0"/>
        <v/>
      </c>
      <c r="F41" s="46" t="str">
        <f t="shared" si="1"/>
        <v/>
      </c>
      <c r="G41" s="48" t="str">
        <f>IF(ISNUMBER('PCSA_Calcs_Worsheet '!E38),'PCSA_Calcs_Worsheet '!E38,"")</f>
        <v/>
      </c>
      <c r="H41" s="49">
        <f>IF(ISNUMBER('PCSA_Calcs_Worsheet '!F38),'PCSA_Calcs_Worsheet '!F38,"")</f>
        <v>53.814509987627012</v>
      </c>
      <c r="I41" s="49" t="str">
        <f>IF(ISNUMBER('PCSA_Calcs_Worsheet '!G38),'PCSA_Calcs_Worsheet '!G38,"")</f>
        <v/>
      </c>
      <c r="J41" s="49" t="str">
        <f>IF(ISNUMBER('PCSA_Calcs_Worsheet '!H38),'PCSA_Calcs_Worsheet '!H38,"")</f>
        <v/>
      </c>
      <c r="K41" s="49" t="str">
        <f>IF(ISNUMBER('PCSA_Calcs_Worsheet '!I38),'PCSA_Calcs_Worsheet '!I38,"")</f>
        <v/>
      </c>
      <c r="L41" s="49" t="str">
        <f>IF(ISNUMBER('PCSA_Calcs_Worsheet '!J38),'PCSA_Calcs_Worsheet '!J38,"")</f>
        <v/>
      </c>
      <c r="M41" s="50">
        <f t="shared" si="2"/>
        <v>53.814509987627012</v>
      </c>
      <c r="N41" s="70" t="str">
        <f t="shared" si="3"/>
        <v/>
      </c>
      <c r="O41" s="121">
        <v>53.814999999999998</v>
      </c>
      <c r="P41" s="126">
        <f>IF(COUNT(C41:D41,G41:L41)&lt;1,"",AVERAGE(C41:D41,G41:L41))</f>
        <v>53.814509987627012</v>
      </c>
      <c r="Q41" s="116" t="str">
        <f>IF(COUNT(C41:D41,G41:L41)&lt;=1,"",_xlfn.STDEV.S(C41:D41,G41:L41))</f>
        <v/>
      </c>
    </row>
    <row r="42" spans="1:17" x14ac:dyDescent="0.25">
      <c r="A42" s="56" t="s">
        <v>32</v>
      </c>
      <c r="B42" s="68"/>
      <c r="C42" s="62" t="str">
        <f>IF(ISNUMBER('PCSA_Calcs_Worsheet '!C39),'PCSA_Calcs_Worsheet '!C39,"")</f>
        <v/>
      </c>
      <c r="D42" s="67" t="str">
        <f>IF(ISNUMBER('PCSA_Calcs_Worsheet '!D39),'PCSA_Calcs_Worsheet '!D39,"")</f>
        <v/>
      </c>
      <c r="E42" s="64" t="str">
        <f t="shared" si="0"/>
        <v/>
      </c>
      <c r="F42" s="65" t="str">
        <f t="shared" si="1"/>
        <v/>
      </c>
      <c r="G42" s="62" t="str">
        <f>IF(ISNUMBER('PCSA_Calcs_Worsheet '!E39),'PCSA_Calcs_Worsheet '!E39,"")</f>
        <v/>
      </c>
      <c r="H42" s="67" t="str">
        <f>IF(ISNUMBER('PCSA_Calcs_Worsheet '!F39),'PCSA_Calcs_Worsheet '!F39,"")</f>
        <v/>
      </c>
      <c r="I42" s="67" t="str">
        <f>IF(ISNUMBER('PCSA_Calcs_Worsheet '!G39),'PCSA_Calcs_Worsheet '!G39,"")</f>
        <v/>
      </c>
      <c r="J42" s="67" t="str">
        <f>IF(ISNUMBER('PCSA_Calcs_Worsheet '!H39),'PCSA_Calcs_Worsheet '!H39,"")</f>
        <v/>
      </c>
      <c r="K42" s="67" t="str">
        <f>IF(ISNUMBER('PCSA_Calcs_Worsheet '!I39),'PCSA_Calcs_Worsheet '!I39,"")</f>
        <v/>
      </c>
      <c r="L42" s="67" t="str">
        <f>IF(ISNUMBER('PCSA_Calcs_Worsheet '!J39),'PCSA_Calcs_Worsheet '!J39,"")</f>
        <v/>
      </c>
      <c r="M42" s="64" t="str">
        <f t="shared" si="2"/>
        <v/>
      </c>
      <c r="N42" s="71" t="str">
        <f t="shared" si="3"/>
        <v/>
      </c>
      <c r="O42" s="121"/>
      <c r="P42" s="126" t="str">
        <f>IF(COUNT(C42:D42,G42:L42)&lt;1,"",AVERAGE(C42:D42,G42:L42))</f>
        <v/>
      </c>
      <c r="Q42" s="116" t="str">
        <f>IF(COUNT(C42:D42,G42:L42)&lt;=1,"",_xlfn.STDEV.S(C42:D42,G42:L42))</f>
        <v/>
      </c>
    </row>
    <row r="43" spans="1:17" ht="15.75" thickBot="1" x14ac:dyDescent="0.3">
      <c r="A43" s="27" t="s">
        <v>79</v>
      </c>
      <c r="B43" s="66" t="s">
        <v>45</v>
      </c>
      <c r="C43" s="24"/>
      <c r="D43" s="25"/>
      <c r="E43" s="37" t="str">
        <f t="shared" si="0"/>
        <v/>
      </c>
      <c r="F43" s="44" t="str">
        <f t="shared" si="1"/>
        <v/>
      </c>
      <c r="G43" s="32" t="str">
        <f>IF(ISNUMBER('PCSA_Calcs_Worsheet '!E40),'PCSA_Calcs_Worsheet '!E40,"")</f>
        <v/>
      </c>
      <c r="H43" s="33">
        <f>IF(ISNUMBER('PCSA_Calcs_Worsheet '!F40),'PCSA_Calcs_Worsheet '!F40,"")</f>
        <v>52.648600675406335</v>
      </c>
      <c r="I43" s="33" t="str">
        <f>IF(ISNUMBER('PCSA_Calcs_Worsheet '!G40),'PCSA_Calcs_Worsheet '!G40,"")</f>
        <v/>
      </c>
      <c r="J43" s="33">
        <f>IF(ISNUMBER('PCSA_Calcs_Worsheet '!H40),'PCSA_Calcs_Worsheet '!H40,"")</f>
        <v>9.1553000694400293</v>
      </c>
      <c r="K43" s="33" t="str">
        <f>IF(ISNUMBER('PCSA_Calcs_Worsheet '!I40),'PCSA_Calcs_Worsheet '!I40,"")</f>
        <v/>
      </c>
      <c r="L43" s="33"/>
      <c r="M43" s="40">
        <f t="shared" ref="M43" si="8">IF(COUNT(G43:L43)&lt;1,"",AVERAGE(G43:L43))</f>
        <v>30.901950372423183</v>
      </c>
      <c r="N43" s="47">
        <f t="shared" ref="N43" si="9">IF((COUNT(G43:L43)&lt;=1),"",(MAX(G43:L43)-MIN(G43:L43)))</f>
        <v>43.493300605966304</v>
      </c>
      <c r="O43" s="122">
        <v>14.86</v>
      </c>
      <c r="P43" s="117">
        <f>IF(COUNT(C43:D43,G43:L43)&lt;1,"",AVERAGE(C43:D43,G43:L43))</f>
        <v>30.901950372423183</v>
      </c>
      <c r="Q43" s="118">
        <f>IF(COUNT(C43:D43,G43:L43)&lt;=1,"",_xlfn.STDEV.S(C43:D43,G43:L43))</f>
        <v>30.754407794663752</v>
      </c>
    </row>
    <row r="44" spans="1:17" x14ac:dyDescent="0.25">
      <c r="P44" s="120" t="str">
        <f>IF(COUNT(E44:F44,H44:M44)&lt;1,"",AVERAGE(E44:F44,H44:M44))</f>
        <v/>
      </c>
      <c r="Q44" s="120" t="str">
        <f>IF(COUNT(E44:F44,H44:M44)&lt;=1,"",_xlfn.STDEV.S(E44:F44,H44:M44))</f>
        <v/>
      </c>
    </row>
    <row r="45" spans="1:17" x14ac:dyDescent="0.25">
      <c r="P45" s="120" t="str">
        <f>IF(COUNT(E45:F45,H45:M45)&lt;1,"",AVERAGE(E45:F45,H45:M45))</f>
        <v/>
      </c>
      <c r="Q45" s="120" t="str">
        <f>IF(COUNT(E45:F45,H45:M45)&lt;=1,"",_xlfn.STDEV.S(E45:F45,H45:M45))</f>
        <v/>
      </c>
    </row>
    <row r="46" spans="1:17" x14ac:dyDescent="0.25">
      <c r="P46" s="120" t="str">
        <f>IF(COUNT(E46:F46,H46:M46)&lt;1,"",AVERAGE(E46:F46,H46:M46))</f>
        <v/>
      </c>
      <c r="Q46" s="120" t="str">
        <f>IF(COUNT(E46:F46,H46:M46)&lt;=1,"",_xlfn.STDEV.S(E46:F46,H46:M46))</f>
        <v/>
      </c>
    </row>
  </sheetData>
  <mergeCells count="6">
    <mergeCell ref="C2:F2"/>
    <mergeCell ref="C3:F3"/>
    <mergeCell ref="G2:O2"/>
    <mergeCell ref="G3:O3"/>
    <mergeCell ref="P2:Q2"/>
    <mergeCell ref="P3:Q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22" workbookViewId="0">
      <selection activeCell="F54" sqref="F54"/>
    </sheetView>
  </sheetViews>
  <sheetFormatPr defaultRowHeight="15" x14ac:dyDescent="0.25"/>
  <cols>
    <col min="1" max="1" width="30" bestFit="1" customWidth="1"/>
    <col min="2" max="2" width="10.5703125" customWidth="1"/>
  </cols>
  <sheetData>
    <row r="1" spans="1:16" ht="15.75" thickBot="1" x14ac:dyDescent="0.3"/>
    <row r="2" spans="1:16" ht="21.75" thickBot="1" x14ac:dyDescent="0.4">
      <c r="C2" s="141" t="s">
        <v>87</v>
      </c>
      <c r="D2" s="142"/>
      <c r="E2" s="142"/>
      <c r="F2" s="142"/>
      <c r="G2" s="141" t="s">
        <v>88</v>
      </c>
      <c r="H2" s="142"/>
      <c r="I2" s="142"/>
      <c r="J2" s="142"/>
      <c r="K2" s="142"/>
      <c r="L2" s="142"/>
      <c r="M2" s="142"/>
      <c r="N2" s="142"/>
      <c r="O2" s="135" t="s">
        <v>81</v>
      </c>
      <c r="P2" s="136"/>
    </row>
    <row r="3" spans="1:16" ht="15.75" thickBot="1" x14ac:dyDescent="0.3">
      <c r="C3" s="137" t="s">
        <v>85</v>
      </c>
      <c r="D3" s="139"/>
      <c r="E3" s="139"/>
      <c r="F3" s="139"/>
      <c r="G3" s="137" t="s">
        <v>85</v>
      </c>
      <c r="H3" s="139"/>
      <c r="I3" s="139"/>
      <c r="J3" s="139"/>
      <c r="K3" s="139"/>
      <c r="L3" s="139"/>
      <c r="M3" s="139"/>
      <c r="N3" s="139"/>
      <c r="O3" s="137" t="s">
        <v>85</v>
      </c>
      <c r="P3" s="138"/>
    </row>
    <row r="4" spans="1:16" ht="45.75" thickBot="1" x14ac:dyDescent="0.3">
      <c r="A4" s="14" t="s">
        <v>41</v>
      </c>
      <c r="B4" s="15" t="s">
        <v>43</v>
      </c>
      <c r="C4" s="16" t="s">
        <v>66</v>
      </c>
      <c r="D4" s="17" t="s">
        <v>67</v>
      </c>
      <c r="E4" s="18" t="s">
        <v>39</v>
      </c>
      <c r="F4" s="19" t="s">
        <v>76</v>
      </c>
      <c r="G4" s="16" t="s">
        <v>33</v>
      </c>
      <c r="H4" s="52" t="s">
        <v>38</v>
      </c>
      <c r="I4" s="52" t="s">
        <v>34</v>
      </c>
      <c r="J4" s="52" t="s">
        <v>35</v>
      </c>
      <c r="K4" s="52" t="s">
        <v>36</v>
      </c>
      <c r="L4" s="52" t="s">
        <v>37</v>
      </c>
      <c r="M4" s="18" t="s">
        <v>39</v>
      </c>
      <c r="N4" s="19" t="s">
        <v>76</v>
      </c>
      <c r="O4" s="123" t="s">
        <v>39</v>
      </c>
      <c r="P4" s="124" t="s">
        <v>40</v>
      </c>
    </row>
    <row r="5" spans="1:16" x14ac:dyDescent="0.25">
      <c r="A5" s="12" t="s">
        <v>0</v>
      </c>
      <c r="B5" s="13" t="s">
        <v>42</v>
      </c>
      <c r="C5" s="28">
        <f>IF(ISNUMBER(PCSA!C5),PCSA!C5*0.3,"")</f>
        <v>1.1160068368455398</v>
      </c>
      <c r="D5" s="29" t="str">
        <f>IF(ISNUMBER(PCSA!D5),PCSA!D5*0.3,"")</f>
        <v/>
      </c>
      <c r="E5" s="39">
        <f t="shared" ref="E5:E6" si="0">IF(ISNUMBER(C5),IF(ISNUMBER(D5),AVERAGE(C5:D5),C5),IF(ISNUMBER(D5),D5,""))</f>
        <v>1.1160068368455398</v>
      </c>
      <c r="F5" s="46" t="str">
        <f t="shared" ref="F5:F6" si="1">IF(ISNUMBER(C5),IF(ISNUMBER(D5),ABS(C5-D5),""),"")</f>
        <v/>
      </c>
      <c r="G5" s="28">
        <f>IF(ISNUMBER(PCSA!G5),PCSA!G5*0.3,"")</f>
        <v>4.1045998569307436</v>
      </c>
      <c r="H5" s="29">
        <f>IF(ISNUMBER(PCSA!H5),PCSA!H5*0.3,"")</f>
        <v>4.8057530378661815</v>
      </c>
      <c r="I5" s="29">
        <f>IF(ISNUMBER(PCSA!I5),PCSA!I5*0.3,"")</f>
        <v>3.8023992770273054</v>
      </c>
      <c r="J5" s="29">
        <f>IF(ISNUMBER(PCSA!J5),PCSA!J5*0.3,"")</f>
        <v>5.7270690981492365</v>
      </c>
      <c r="K5" s="29">
        <f>IF(ISNUMBER(PCSA!K5),PCSA!K5*0.3,"")</f>
        <v>1.9704027856201767</v>
      </c>
      <c r="L5" s="29">
        <f>IF(ISNUMBER(PCSA!L5),PCSA!L5*0.3,"")</f>
        <v>3.3878095190405841</v>
      </c>
      <c r="M5" s="50">
        <f>IF(COUNT(G5:L5)&lt;1,"",AVERAGE(G5:L5))</f>
        <v>3.9663389291057047</v>
      </c>
      <c r="N5" s="70">
        <f t="shared" ref="N5" si="2">IF((COUNT(G5:L5)&lt;=1),"",(MAX(G5:L5)-MIN(G5:L5)))</f>
        <v>3.7566663125290596</v>
      </c>
      <c r="O5" s="126">
        <f>IF(COUNT(C5:D5,G5:L5)&lt;1,"",AVERAGE(C5:D5,G5:L5))</f>
        <v>3.5591486302113955</v>
      </c>
      <c r="P5" s="116">
        <f>IF(COUNT(C5:D5,G5:L5)&lt;=1,"",_xlfn.STDEV.S(C5:D5,G5:L5))</f>
        <v>1.5881331752830512</v>
      </c>
    </row>
    <row r="6" spans="1:16" x14ac:dyDescent="0.25">
      <c r="A6" s="8" t="s">
        <v>1</v>
      </c>
      <c r="B6" s="9"/>
      <c r="C6" s="48">
        <f>IF(ISNUMBER(PCSA!C6),PCSA!C6*0.3,"")</f>
        <v>3.3779830551335923</v>
      </c>
      <c r="D6" s="49">
        <f>IF(ISNUMBER(PCSA!D6),PCSA!D6*0.3,"")</f>
        <v>4.6066174624692469</v>
      </c>
      <c r="E6" s="39">
        <f t="shared" si="0"/>
        <v>3.9923002588014196</v>
      </c>
      <c r="F6" s="46">
        <f t="shared" si="1"/>
        <v>1.2286344073356545</v>
      </c>
      <c r="G6" s="30" t="str">
        <f>IF(ISNUMBER(PCSA!G6),PCSA!G6*0.3,"")</f>
        <v/>
      </c>
      <c r="H6" s="31">
        <f>IF(ISNUMBER(PCSA!H6),PCSA!H6*0.3,"")</f>
        <v>2.5195905240748284</v>
      </c>
      <c r="I6" s="31">
        <f>IF(ISNUMBER(PCSA!I6),PCSA!I6*0.3,"")</f>
        <v>1.5965318190626632</v>
      </c>
      <c r="J6" s="31">
        <f>IF(ISNUMBER(PCSA!J6),PCSA!J6*0.3,"")</f>
        <v>1.4650007904190312</v>
      </c>
      <c r="K6" s="31">
        <f>IF(ISNUMBER(PCSA!K6),PCSA!K6*0.3,"")</f>
        <v>3.9715572021478645</v>
      </c>
      <c r="L6" s="31">
        <f>IF(ISNUMBER(PCSA!L6),PCSA!L6*0.3,"")</f>
        <v>2.6733129338992532</v>
      </c>
      <c r="M6" s="50">
        <f t="shared" ref="M6:M43" si="3">IF(COUNT(G6:L6)&lt;1,"",AVERAGE(G6:L6))</f>
        <v>2.4451986539207282</v>
      </c>
      <c r="N6" s="70">
        <f t="shared" ref="N6:N43" si="4">IF((COUNT(G6:L6)&lt;=1),"",(MAX(G6:L6)-MIN(G6:L6)))</f>
        <v>2.506556411728833</v>
      </c>
      <c r="O6" s="126">
        <f>IF(COUNT(C6:D6,G6:L6)&lt;1,"",AVERAGE(C6:D6,G6:L6))</f>
        <v>2.88722768388664</v>
      </c>
      <c r="P6" s="116">
        <f>IF(COUNT(C6:D6,G6:L6)&lt;=1,"",_xlfn.STDEV.S(C6:D6,G6:L6))</f>
        <v>1.1720675679319568</v>
      </c>
    </row>
    <row r="7" spans="1:16" x14ac:dyDescent="0.25">
      <c r="A7" s="8" t="s">
        <v>2</v>
      </c>
      <c r="B7" s="9"/>
      <c r="C7" s="30">
        <f>IF(ISNUMBER(PCSA!C7),PCSA!C7*0.3,"")</f>
        <v>2.3701504450353656</v>
      </c>
      <c r="D7" s="31">
        <f>IF(ISNUMBER(PCSA!D7),PCSA!D7*0.3,"")</f>
        <v>2.0786103174362007</v>
      </c>
      <c r="E7" s="39">
        <f t="shared" ref="E7:E43" si="5">IF(ISNUMBER(C7),IF(ISNUMBER(D7),AVERAGE(C7:D7),C7),IF(ISNUMBER(D7),D7,""))</f>
        <v>2.2243803812357834</v>
      </c>
      <c r="F7" s="46">
        <f t="shared" ref="F7:F43" si="6">IF(ISNUMBER(C7),IF(ISNUMBER(D7),ABS(C7-D7),""),"")</f>
        <v>0.29154012759916492</v>
      </c>
      <c r="G7" s="30" t="str">
        <f>IF(ISNUMBER(PCSA!G7),PCSA!G7*0.3,"")</f>
        <v/>
      </c>
      <c r="H7" s="31">
        <f>IF(ISNUMBER(PCSA!H7),PCSA!H7*0.3,"")</f>
        <v>3.6567453525495477</v>
      </c>
      <c r="I7" s="31">
        <f>IF(ISNUMBER(PCSA!I7),PCSA!I7*0.3,"")</f>
        <v>1.8373957277924478</v>
      </c>
      <c r="J7" s="31">
        <f>IF(ISNUMBER(PCSA!J7),PCSA!J7*0.3,"")</f>
        <v>2.2283611057496406</v>
      </c>
      <c r="K7" s="31">
        <f>IF(ISNUMBER(PCSA!K7),PCSA!K7*0.3,"")</f>
        <v>2.5076549466793367</v>
      </c>
      <c r="L7" s="31" t="str">
        <f>IF(ISNUMBER(PCSA!L7),PCSA!L7*0.3,"")</f>
        <v/>
      </c>
      <c r="M7" s="50">
        <f t="shared" si="3"/>
        <v>2.5575392831927433</v>
      </c>
      <c r="N7" s="70">
        <f t="shared" si="4"/>
        <v>1.8193496247570999</v>
      </c>
      <c r="O7" s="126">
        <f>IF(COUNT(C7:D7,G7:L7)&lt;1,"",AVERAGE(C7:D7,G7:L7))</f>
        <v>2.4464863158737566</v>
      </c>
      <c r="P7" s="116">
        <f>IF(COUNT(C7:D7,G7:L7)&lt;=1,"",_xlfn.STDEV.S(C7:D7,G7:L7))</f>
        <v>0.63689848554287798</v>
      </c>
    </row>
    <row r="8" spans="1:16" x14ac:dyDescent="0.25">
      <c r="A8" s="8" t="s">
        <v>3</v>
      </c>
      <c r="B8" s="9"/>
      <c r="C8" s="30" t="str">
        <f>IF(ISNUMBER(PCSA!C8),PCSA!C8*0.3,"")</f>
        <v/>
      </c>
      <c r="D8" s="31">
        <f>IF(ISNUMBER(PCSA!D8),PCSA!D8*0.3,"")</f>
        <v>10.708819994126968</v>
      </c>
      <c r="E8" s="39">
        <f t="shared" si="5"/>
        <v>10.708819994126968</v>
      </c>
      <c r="F8" s="46" t="str">
        <f t="shared" si="6"/>
        <v/>
      </c>
      <c r="G8" s="30" t="str">
        <f>IF(ISNUMBER(PCSA!G8),PCSA!G8*0.3,"")</f>
        <v/>
      </c>
      <c r="H8" s="31" t="str">
        <f>IF(ISNUMBER(PCSA!H8),PCSA!H8*0.3,"")</f>
        <v/>
      </c>
      <c r="I8" s="31" t="str">
        <f>IF(ISNUMBER(PCSA!I8),PCSA!I8*0.3,"")</f>
        <v/>
      </c>
      <c r="J8" s="31" t="str">
        <f>IF(ISNUMBER(PCSA!J8),PCSA!J8*0.3,"")</f>
        <v/>
      </c>
      <c r="K8" s="31">
        <f>IF(ISNUMBER(PCSA!K8),PCSA!K8*0.3,"")</f>
        <v>1.1938872970391592</v>
      </c>
      <c r="L8" s="31" t="str">
        <f>IF(ISNUMBER(PCSA!L8),PCSA!L8*0.3,"")</f>
        <v/>
      </c>
      <c r="M8" s="50">
        <f t="shared" si="3"/>
        <v>1.1938872970391592</v>
      </c>
      <c r="N8" s="70" t="str">
        <f t="shared" si="4"/>
        <v/>
      </c>
      <c r="O8" s="126">
        <f>IF(COUNT(C8:D8,G8:L8)&lt;1,"",AVERAGE(C8:D8,G8:L8))</f>
        <v>5.9513536455830636</v>
      </c>
      <c r="P8" s="116">
        <f>IF(COUNT(C8:D8,G8:L8)&lt;=1,"",_xlfn.STDEV.S(C8:D8,G8:L8))</f>
        <v>6.7280734326443952</v>
      </c>
    </row>
    <row r="9" spans="1:16" x14ac:dyDescent="0.25">
      <c r="A9" s="8" t="s">
        <v>59</v>
      </c>
      <c r="B9" s="9" t="s">
        <v>4</v>
      </c>
      <c r="C9" s="30">
        <f>IF(ISNUMBER(PCSA!C9),PCSA!C9*0.3,"")</f>
        <v>1.8625851569988003</v>
      </c>
      <c r="D9" s="31">
        <f>IF(ISNUMBER(PCSA!D9),PCSA!D9*0.3,"")</f>
        <v>3.8314784474397459</v>
      </c>
      <c r="E9" s="39">
        <f t="shared" si="5"/>
        <v>2.8470318022192731</v>
      </c>
      <c r="F9" s="46">
        <f t="shared" si="6"/>
        <v>1.9688932904409455</v>
      </c>
      <c r="G9" s="30">
        <f>IF(ISNUMBER(PCSA!G9),PCSA!G9*0.3,"")</f>
        <v>3.0950113544795248</v>
      </c>
      <c r="H9" s="31">
        <f>IF(ISNUMBER(PCSA!H9),PCSA!H9*0.3,"")</f>
        <v>5.6421660630733035</v>
      </c>
      <c r="I9" s="31">
        <f>IF(ISNUMBER(PCSA!I9),PCSA!I9*0.3,"")</f>
        <v>5.5868079600288025</v>
      </c>
      <c r="J9" s="31">
        <f>IF(ISNUMBER(PCSA!J9),PCSA!J9*0.3,"")</f>
        <v>6.2013708335604161</v>
      </c>
      <c r="K9" s="31">
        <f>IF(ISNUMBER(PCSA!K9),PCSA!K9*0.3,"")</f>
        <v>1.8454864673826297</v>
      </c>
      <c r="L9" s="31">
        <f>IF(ISNUMBER(PCSA!L9),PCSA!L9*0.3,"")</f>
        <v>0</v>
      </c>
      <c r="M9" s="50">
        <f t="shared" si="3"/>
        <v>3.7284737797541125</v>
      </c>
      <c r="N9" s="70">
        <f t="shared" si="4"/>
        <v>6.2013708335604161</v>
      </c>
      <c r="O9" s="126">
        <f>IF(COUNT(C9:D9,G9:L9)&lt;1,"",AVERAGE(C9:D9,G9:L9))</f>
        <v>3.5081132853704027</v>
      </c>
      <c r="P9" s="116">
        <f>IF(COUNT(C9:D9,G9:L9)&lt;=1,"",_xlfn.STDEV.S(C9:D9,G9:L9))</f>
        <v>2.2098143698008941</v>
      </c>
    </row>
    <row r="10" spans="1:16" x14ac:dyDescent="0.25">
      <c r="A10" s="8" t="s">
        <v>62</v>
      </c>
      <c r="B10" s="9"/>
      <c r="C10" s="30" t="str">
        <f>IF(ISNUMBER(PCSA!C10),PCSA!C10*0.3,"")</f>
        <v/>
      </c>
      <c r="D10" s="31" t="str">
        <f>IF(ISNUMBER(PCSA!D10),PCSA!D10*0.3,"")</f>
        <v/>
      </c>
      <c r="E10" s="39" t="str">
        <f t="shared" si="5"/>
        <v/>
      </c>
      <c r="F10" s="46" t="str">
        <f t="shared" si="6"/>
        <v/>
      </c>
      <c r="G10" s="30" t="str">
        <f>IF(ISNUMBER(PCSA!G10),PCSA!G10*0.3,"")</f>
        <v/>
      </c>
      <c r="H10" s="31" t="str">
        <f>IF(ISNUMBER(PCSA!H10),PCSA!H10*0.3,"")</f>
        <v/>
      </c>
      <c r="I10" s="31" t="str">
        <f>IF(ISNUMBER(PCSA!I10),PCSA!I10*0.3,"")</f>
        <v/>
      </c>
      <c r="J10" s="31" t="str">
        <f>IF(ISNUMBER(PCSA!J10),PCSA!J10*0.3,"")</f>
        <v/>
      </c>
      <c r="K10" s="31">
        <f>IF(ISNUMBER(PCSA!K10),PCSA!K10*0.3,"")</f>
        <v>3.8750138187714187</v>
      </c>
      <c r="L10" s="31" t="str">
        <f>IF(ISNUMBER(PCSA!L10),PCSA!L10*0.3,"")</f>
        <v/>
      </c>
      <c r="M10" s="50">
        <f t="shared" si="3"/>
        <v>3.8750138187714187</v>
      </c>
      <c r="N10" s="70" t="str">
        <f t="shared" si="4"/>
        <v/>
      </c>
      <c r="O10" s="126">
        <f>IF(COUNT(C10:D10,G10:L10)&lt;1,"",AVERAGE(C10:D10,G10:L10))</f>
        <v>3.8750138187714187</v>
      </c>
      <c r="P10" s="116" t="str">
        <f>IF(COUNT(C10:D10,G10:L10)&lt;=1,"",_xlfn.STDEV.S(C10:D10,G10:L10))</f>
        <v/>
      </c>
    </row>
    <row r="11" spans="1:16" x14ac:dyDescent="0.25">
      <c r="A11" s="8" t="s">
        <v>73</v>
      </c>
      <c r="B11" s="9"/>
      <c r="C11" s="30">
        <f>IF(ISNUMBER(PCSA!C11),PCSA!C11*0.3,"")</f>
        <v>14.357410038916125</v>
      </c>
      <c r="D11" s="31">
        <f>IF(ISNUMBER(PCSA!D11),PCSA!D11*0.3,"")</f>
        <v>11.460582679828667</v>
      </c>
      <c r="E11" s="39">
        <f t="shared" si="5"/>
        <v>12.908996359372395</v>
      </c>
      <c r="F11" s="46">
        <f t="shared" si="6"/>
        <v>2.8968273590874585</v>
      </c>
      <c r="G11" s="30">
        <f>IF(ISNUMBER(PCSA!G11),PCSA!G11*0.3,"")</f>
        <v>12.583732057416267</v>
      </c>
      <c r="H11" s="31">
        <f>IF(ISNUMBER(PCSA!H11),PCSA!H11*0.3,"")</f>
        <v>11.889703145909051</v>
      </c>
      <c r="I11" s="31">
        <f>IF(ISNUMBER(PCSA!I11),PCSA!I11*0.3,"")</f>
        <v>14.411504991953056</v>
      </c>
      <c r="J11" s="31">
        <f>IF(ISNUMBER(PCSA!J11),PCSA!J11*0.3,"")</f>
        <v>12.118287986755918</v>
      </c>
      <c r="K11" s="31">
        <f>IF(ISNUMBER(PCSA!K11),PCSA!K11*0.3,"")</f>
        <v>10.600149242731323</v>
      </c>
      <c r="L11" s="31">
        <f>IF(ISNUMBER(PCSA!L11),PCSA!L11*0.3,"")</f>
        <v>10.207926034538938</v>
      </c>
      <c r="M11" s="50">
        <f>IF(COUNT(G11:L11)&lt;1,"",AVERAGE(G11:L11))</f>
        <v>11.96855057655076</v>
      </c>
      <c r="N11" s="70">
        <f t="shared" si="4"/>
        <v>4.203578957414118</v>
      </c>
      <c r="O11" s="126">
        <f>IF(COUNT(C11:D11,G11:L11)&lt;1,"",AVERAGE(C11:D11,G11:L11))</f>
        <v>12.203662022256168</v>
      </c>
      <c r="P11" s="116">
        <f>IF(COUNT(C11:D11,G11:L11)&lt;=1,"",_xlfn.STDEV.S(C11:D11,G11:L11))</f>
        <v>1.5524126618000356</v>
      </c>
    </row>
    <row r="12" spans="1:16" x14ac:dyDescent="0.25">
      <c r="A12" s="8" t="s">
        <v>82</v>
      </c>
      <c r="B12" s="9" t="s">
        <v>83</v>
      </c>
      <c r="C12" s="30">
        <f>IF(ISNUMBER(PCSA!C12),PCSA!C12*0.3,"")</f>
        <v>14.357410038916125</v>
      </c>
      <c r="D12" s="31">
        <f>IF(ISNUMBER(PCSA!D12),PCSA!D12*0.3,"")</f>
        <v>11.460582679828667</v>
      </c>
      <c r="E12" s="39">
        <f t="shared" si="5"/>
        <v>12.908996359372395</v>
      </c>
      <c r="F12" s="46">
        <f t="shared" si="6"/>
        <v>2.8968273590874585</v>
      </c>
      <c r="G12" s="30">
        <f>IF(ISNUMBER(PCSA!G12),PCSA!G12*0.3,"")</f>
        <v>12.583732057416267</v>
      </c>
      <c r="H12" s="31">
        <f>IF(ISNUMBER(PCSA!H12),PCSA!H12*0.3,"")</f>
        <v>11.889703145909051</v>
      </c>
      <c r="I12" s="31">
        <f>IF(ISNUMBER(PCSA!I12),PCSA!I12*0.3,"")</f>
        <v>14.411504991953056</v>
      </c>
      <c r="J12" s="31">
        <f>IF(ISNUMBER(PCSA!J12),PCSA!J12*0.3,"")</f>
        <v>12.118287986755918</v>
      </c>
      <c r="K12" s="31">
        <f>IF(ISNUMBER(PCSA!K12),PCSA!K12*0.3,"")</f>
        <v>14.475163061502743</v>
      </c>
      <c r="L12" s="31">
        <f>IF(ISNUMBER(PCSA!L12),PCSA!L12*0.3,"")</f>
        <v>10.207926034538938</v>
      </c>
      <c r="M12" s="50">
        <f>IF(COUNT(G12:L12)&lt;1,"",AVERAGE(G12:L12))</f>
        <v>12.614386213012663</v>
      </c>
      <c r="N12" s="70">
        <f>IF((COUNT(G12:L12)&lt;=1),"",(MAX(G12:L12)-MIN(G12:L12)))</f>
        <v>4.2672370269638051</v>
      </c>
      <c r="O12" s="126">
        <f>IF(COUNT(C12:D12,G12:L12)&lt;1,"",AVERAGE(C12:D12,G12:L12))</f>
        <v>12.688038749602596</v>
      </c>
      <c r="P12" s="116">
        <f>IF(COUNT(C12:D12,G12:L12)&lt;=1,"",_xlfn.STDEV.S(C12:D12,G12:L12))</f>
        <v>1.5848115134821694</v>
      </c>
    </row>
    <row r="13" spans="1:16" x14ac:dyDescent="0.25">
      <c r="A13" s="8" t="s">
        <v>64</v>
      </c>
      <c r="B13" s="9" t="s">
        <v>7</v>
      </c>
      <c r="C13" s="30" t="str">
        <f>IF(ISNUMBER(PCSA!C13),PCSA!C13*0.3,"")</f>
        <v/>
      </c>
      <c r="D13" s="31" t="str">
        <f>IF(ISNUMBER(PCSA!D13),PCSA!D13*0.3,"")</f>
        <v/>
      </c>
      <c r="E13" s="39" t="str">
        <f t="shared" si="5"/>
        <v/>
      </c>
      <c r="F13" s="46" t="str">
        <f t="shared" si="6"/>
        <v/>
      </c>
      <c r="G13" s="30" t="str">
        <f>IF(ISNUMBER(PCSA!G13),PCSA!G13*0.3,"")</f>
        <v/>
      </c>
      <c r="H13" s="31" t="str">
        <f>IF(ISNUMBER(PCSA!H13),PCSA!H13*0.3,"")</f>
        <v/>
      </c>
      <c r="I13" s="31" t="str">
        <f>IF(ISNUMBER(PCSA!I13),PCSA!I13*0.3,"")</f>
        <v/>
      </c>
      <c r="J13" s="31" t="str">
        <f>IF(ISNUMBER(PCSA!J13),PCSA!J13*0.3,"")</f>
        <v/>
      </c>
      <c r="K13" s="31">
        <f>IF(ISNUMBER(PCSA!K13),PCSA!K13*0.3,"")</f>
        <v>6.7251354239599053</v>
      </c>
      <c r="L13" s="31" t="str">
        <f>IF(ISNUMBER(PCSA!L13),PCSA!L13*0.3,"")</f>
        <v/>
      </c>
      <c r="M13" s="50">
        <f t="shared" si="3"/>
        <v>6.7251354239599053</v>
      </c>
      <c r="N13" s="70" t="str">
        <f t="shared" si="4"/>
        <v/>
      </c>
      <c r="O13" s="126">
        <f>IF(COUNT(C13:D13,G13:L13)&lt;1,"",AVERAGE(C13:D13,G13:L13))</f>
        <v>6.7251354239599053</v>
      </c>
      <c r="P13" s="116" t="str">
        <f>IF(COUNT(C13:D13,G13:L13)&lt;=1,"",_xlfn.STDEV.S(C13:D13,G13:L13))</f>
        <v/>
      </c>
    </row>
    <row r="14" spans="1:16" x14ac:dyDescent="0.25">
      <c r="A14" s="8" t="s">
        <v>5</v>
      </c>
      <c r="B14" s="9"/>
      <c r="C14" s="30">
        <f>IF(ISNUMBER(PCSA!C14),PCSA!C14*0.3,"")</f>
        <v>3.9437811018097366</v>
      </c>
      <c r="D14" s="31" t="str">
        <f>IF(ISNUMBER(PCSA!D14),PCSA!D14*0.3,"")</f>
        <v/>
      </c>
      <c r="E14" s="39">
        <f t="shared" si="5"/>
        <v>3.9437811018097366</v>
      </c>
      <c r="F14" s="46" t="str">
        <f t="shared" si="6"/>
        <v/>
      </c>
      <c r="G14" s="30" t="str">
        <f>IF(ISNUMBER(PCSA!G14),PCSA!G14*0.3,"")</f>
        <v/>
      </c>
      <c r="H14" s="31" t="str">
        <f>IF(ISNUMBER(PCSA!H14),PCSA!H14*0.3,"")</f>
        <v/>
      </c>
      <c r="I14" s="31" t="str">
        <f>IF(ISNUMBER(PCSA!I14),PCSA!I14*0.3,"")</f>
        <v/>
      </c>
      <c r="J14" s="31" t="str">
        <f>IF(ISNUMBER(PCSA!J14),PCSA!J14*0.3,"")</f>
        <v/>
      </c>
      <c r="K14" s="31" t="str">
        <f>IF(ISNUMBER(PCSA!K14),PCSA!K14*0.3,"")</f>
        <v/>
      </c>
      <c r="L14" s="31" t="str">
        <f>IF(ISNUMBER(PCSA!L14),PCSA!L14*0.3,"")</f>
        <v/>
      </c>
      <c r="M14" s="50" t="str">
        <f t="shared" si="3"/>
        <v/>
      </c>
      <c r="N14" s="70" t="str">
        <f t="shared" si="4"/>
        <v/>
      </c>
      <c r="O14" s="126">
        <f>IF(COUNT(C14:D14,G14:L14)&lt;1,"",AVERAGE(C14:D14,G14:L14))</f>
        <v>3.9437811018097366</v>
      </c>
      <c r="P14" s="116" t="str">
        <f>IF(COUNT(C14:D14,G14:L14)&lt;=1,"",_xlfn.STDEV.S(C14:D14,G14:L14))</f>
        <v/>
      </c>
    </row>
    <row r="15" spans="1:16" x14ac:dyDescent="0.25">
      <c r="A15" s="8" t="s">
        <v>6</v>
      </c>
      <c r="B15" s="9"/>
      <c r="C15" s="30">
        <f>IF(ISNUMBER(PCSA!C15),PCSA!C15*0.3,"")</f>
        <v>2.2409138935703092</v>
      </c>
      <c r="D15" s="31">
        <f>IF(ISNUMBER(PCSA!D15),PCSA!D15*0.3,"")</f>
        <v>2.2057055812864528</v>
      </c>
      <c r="E15" s="39">
        <f t="shared" si="5"/>
        <v>2.223309737428381</v>
      </c>
      <c r="F15" s="46">
        <f t="shared" si="6"/>
        <v>3.5208312283856458E-2</v>
      </c>
      <c r="G15" s="30" t="str">
        <f>IF(ISNUMBER(PCSA!G15),PCSA!G15*0.3,"")</f>
        <v/>
      </c>
      <c r="H15" s="31" t="str">
        <f>IF(ISNUMBER(PCSA!H15),PCSA!H15*0.3,"")</f>
        <v/>
      </c>
      <c r="I15" s="31" t="str">
        <f>IF(ISNUMBER(PCSA!I15),PCSA!I15*0.3,"")</f>
        <v/>
      </c>
      <c r="J15" s="31" t="str">
        <f>IF(ISNUMBER(PCSA!J15),PCSA!J15*0.3,"")</f>
        <v/>
      </c>
      <c r="K15" s="31">
        <f>IF(ISNUMBER(PCSA!K15),PCSA!K15*0.3,"")</f>
        <v>4.4823653854169798</v>
      </c>
      <c r="L15" s="31" t="str">
        <f>IF(ISNUMBER(PCSA!L15),PCSA!L15*0.3,"")</f>
        <v/>
      </c>
      <c r="M15" s="50">
        <f t="shared" si="3"/>
        <v>4.4823653854169798</v>
      </c>
      <c r="N15" s="70" t="str">
        <f t="shared" si="4"/>
        <v/>
      </c>
      <c r="O15" s="126">
        <f>IF(COUNT(C15:D15,G15:L15)&lt;1,"",AVERAGE(C15:D15,G15:L15))</f>
        <v>2.9763282867579139</v>
      </c>
      <c r="P15" s="116">
        <f>IF(COUNT(C15:D15,G15:L15)&lt;=1,"",_xlfn.STDEV.S(C15:D15,G15:L15))</f>
        <v>1.3043851859081095</v>
      </c>
    </row>
    <row r="16" spans="1:16" x14ac:dyDescent="0.25">
      <c r="A16" s="8" t="s">
        <v>8</v>
      </c>
      <c r="B16" s="9"/>
      <c r="C16" s="30">
        <f>IF(ISNUMBER(PCSA!C16),PCSA!C16*0.3,"")</f>
        <v>2.6679647362501764</v>
      </c>
      <c r="D16" s="31">
        <f>IF(ISNUMBER(PCSA!D16),PCSA!D16*0.3,"")</f>
        <v>1.4837673188357663</v>
      </c>
      <c r="E16" s="39">
        <f t="shared" si="5"/>
        <v>2.0758660275429714</v>
      </c>
      <c r="F16" s="46">
        <f t="shared" si="6"/>
        <v>1.1841974174144101</v>
      </c>
      <c r="G16" s="30" t="str">
        <f>IF(ISNUMBER(PCSA!G16),PCSA!G16*0.3,"")</f>
        <v/>
      </c>
      <c r="H16" s="31" t="str">
        <f>IF(ISNUMBER(PCSA!H16),PCSA!H16*0.3,"")</f>
        <v/>
      </c>
      <c r="I16" s="31" t="str">
        <f>IF(ISNUMBER(PCSA!I16),PCSA!I16*0.3,"")</f>
        <v/>
      </c>
      <c r="J16" s="31" t="str">
        <f>IF(ISNUMBER(PCSA!J16),PCSA!J16*0.3,"")</f>
        <v/>
      </c>
      <c r="K16" s="31">
        <f>IF(ISNUMBER(PCSA!K16),PCSA!K16*0.3,"")</f>
        <v>0.70552171122292717</v>
      </c>
      <c r="L16" s="31">
        <f>IF(ISNUMBER(PCSA!L16),PCSA!L16*0.3,"")</f>
        <v>2.7579723852958322</v>
      </c>
      <c r="M16" s="50">
        <f t="shared" si="3"/>
        <v>1.7317470482593798</v>
      </c>
      <c r="N16" s="70">
        <f t="shared" si="4"/>
        <v>2.0524506740729049</v>
      </c>
      <c r="O16" s="126">
        <f>IF(COUNT(C16:D16,G16:L16)&lt;1,"",AVERAGE(C16:D16,G16:L16))</f>
        <v>1.9038065379011755</v>
      </c>
      <c r="P16" s="116">
        <f>IF(COUNT(C16:D16,G16:L16)&lt;=1,"",_xlfn.STDEV.S(C16:D16,G16:L16))</f>
        <v>0.9875654439681153</v>
      </c>
    </row>
    <row r="17" spans="1:16" x14ac:dyDescent="0.25">
      <c r="A17" s="8" t="s">
        <v>9</v>
      </c>
      <c r="B17" s="9" t="s">
        <v>58</v>
      </c>
      <c r="C17" s="30" t="str">
        <f>IF(ISNUMBER(PCSA!C17),PCSA!C17*0.3,"")</f>
        <v/>
      </c>
      <c r="D17" s="31" t="str">
        <f>IF(ISNUMBER(PCSA!D17),PCSA!D17*0.3,"")</f>
        <v/>
      </c>
      <c r="E17" s="39" t="str">
        <f t="shared" si="5"/>
        <v/>
      </c>
      <c r="F17" s="46" t="str">
        <f t="shared" si="6"/>
        <v/>
      </c>
      <c r="G17" s="30">
        <f>IF(ISNUMBER(PCSA!G17),PCSA!G17*0.3,"")</f>
        <v>15.245925579565347</v>
      </c>
      <c r="H17" s="31">
        <f>IF(ISNUMBER(PCSA!H17),PCSA!H17*0.3,"")</f>
        <v>22.818734640509977</v>
      </c>
      <c r="I17" s="31">
        <f>IF(ISNUMBER(PCSA!I17),PCSA!I17*0.3,"")</f>
        <v>14.647994508565386</v>
      </c>
      <c r="J17" s="31">
        <f>IF(ISNUMBER(PCSA!J17),PCSA!J17*0.3,"")</f>
        <v>27.146685881144663</v>
      </c>
      <c r="K17" s="31" t="str">
        <f>IF(ISNUMBER(PCSA!K17),PCSA!K17*0.3,"")</f>
        <v/>
      </c>
      <c r="L17" s="31" t="str">
        <f>IF(ISNUMBER(PCSA!L17),PCSA!L17*0.3,"")</f>
        <v/>
      </c>
      <c r="M17" s="50">
        <f t="shared" si="3"/>
        <v>19.964835152446344</v>
      </c>
      <c r="N17" s="70">
        <f t="shared" si="4"/>
        <v>12.498691372579277</v>
      </c>
      <c r="O17" s="126">
        <f>IF(COUNT(C17:D17,G17:L17)&lt;1,"",AVERAGE(C17:D17,G17:L17))</f>
        <v>19.964835152446344</v>
      </c>
      <c r="P17" s="116">
        <f>IF(COUNT(C17:D17,G17:L17)&lt;=1,"",_xlfn.STDEV.S(C17:D17,G17:L17))</f>
        <v>6.0624699082889411</v>
      </c>
    </row>
    <row r="18" spans="1:16" x14ac:dyDescent="0.25">
      <c r="A18" s="8" t="s">
        <v>10</v>
      </c>
      <c r="B18" s="9" t="s">
        <v>57</v>
      </c>
      <c r="C18" s="30">
        <f>IF(ISNUMBER(PCSA!C18),PCSA!C18*0.3,"")</f>
        <v>13.861178725976796</v>
      </c>
      <c r="D18" s="31">
        <f>IF(ISNUMBER(PCSA!D18),PCSA!D18*0.3,"")</f>
        <v>13.472557879180888</v>
      </c>
      <c r="E18" s="39">
        <f t="shared" si="5"/>
        <v>13.666868302578841</v>
      </c>
      <c r="F18" s="46">
        <f t="shared" si="6"/>
        <v>0.38862084679590758</v>
      </c>
      <c r="G18" s="30" t="str">
        <f>IF(ISNUMBER(PCSA!G18),PCSA!G18*0.3,"")</f>
        <v/>
      </c>
      <c r="H18" s="31" t="str">
        <f>IF(ISNUMBER(PCSA!H18),PCSA!H18*0.3,"")</f>
        <v/>
      </c>
      <c r="I18" s="31" t="str">
        <f>IF(ISNUMBER(PCSA!I18),PCSA!I18*0.3,"")</f>
        <v/>
      </c>
      <c r="J18" s="31" t="str">
        <f>IF(ISNUMBER(PCSA!J18),PCSA!J18*0.3,"")</f>
        <v/>
      </c>
      <c r="K18" s="31">
        <f>IF(ISNUMBER(PCSA!K18),PCSA!K18*0.3,"")</f>
        <v>10.690974604086536</v>
      </c>
      <c r="L18" s="31">
        <f>IF(ISNUMBER(PCSA!L18),PCSA!L18*0.3,"")</f>
        <v>5.0691698456737004</v>
      </c>
      <c r="M18" s="50">
        <f t="shared" si="3"/>
        <v>7.8800722248801183</v>
      </c>
      <c r="N18" s="70">
        <f t="shared" si="4"/>
        <v>5.6218047584128357</v>
      </c>
      <c r="O18" s="126">
        <f>IF(COUNT(C18:D18,G18:L18)&lt;1,"",AVERAGE(C18:D18,G18:L18))</f>
        <v>10.773470263729479</v>
      </c>
      <c r="P18" s="116">
        <f>IF(COUNT(C18:D18,G18:L18)&lt;=1,"",_xlfn.STDEV.S(C18:D18,G18:L18))</f>
        <v>4.056470809994333</v>
      </c>
    </row>
    <row r="19" spans="1:16" x14ac:dyDescent="0.25">
      <c r="A19" s="8" t="s">
        <v>11</v>
      </c>
      <c r="B19" s="9" t="s">
        <v>57</v>
      </c>
      <c r="C19" s="30" t="str">
        <f>IF(ISNUMBER(PCSA!C19),PCSA!C19*0.3,"")</f>
        <v/>
      </c>
      <c r="D19" s="31">
        <f>IF(ISNUMBER(PCSA!D19),PCSA!D19*0.3,"")</f>
        <v>4.3865520750136158</v>
      </c>
      <c r="E19" s="39">
        <f t="shared" si="5"/>
        <v>4.3865520750136158</v>
      </c>
      <c r="F19" s="46" t="str">
        <f t="shared" si="6"/>
        <v/>
      </c>
      <c r="G19" s="30" t="str">
        <f>IF(ISNUMBER(PCSA!G19),PCSA!G19*0.3,"")</f>
        <v/>
      </c>
      <c r="H19" s="31" t="str">
        <f>IF(ISNUMBER(PCSA!H19),PCSA!H19*0.3,"")</f>
        <v/>
      </c>
      <c r="I19" s="31" t="str">
        <f>IF(ISNUMBER(PCSA!I19),PCSA!I19*0.3,"")</f>
        <v/>
      </c>
      <c r="J19" s="31" t="str">
        <f>IF(ISNUMBER(PCSA!J19),PCSA!J19*0.3,"")</f>
        <v/>
      </c>
      <c r="K19" s="31">
        <f>IF(ISNUMBER(PCSA!K19),PCSA!K19*0.3,"")</f>
        <v>9.9354762523632481</v>
      </c>
      <c r="L19" s="31">
        <f>IF(ISNUMBER(PCSA!L19),PCSA!L19*0.3,"")</f>
        <v>8.0354868167020488</v>
      </c>
      <c r="M19" s="50">
        <f t="shared" si="3"/>
        <v>8.9854815345326493</v>
      </c>
      <c r="N19" s="70">
        <f t="shared" si="4"/>
        <v>1.8999894356611993</v>
      </c>
      <c r="O19" s="126">
        <f>IF(COUNT(C19:D19,G19:L19)&lt;1,"",AVERAGE(C19:D19,G19:L19))</f>
        <v>7.4525050480263033</v>
      </c>
      <c r="P19" s="116">
        <f>IF(COUNT(C19:D19,G19:L19)&lt;=1,"",_xlfn.STDEV.S(C19:D19,G19:L19))</f>
        <v>2.8200249446503256</v>
      </c>
    </row>
    <row r="20" spans="1:16" x14ac:dyDescent="0.25">
      <c r="A20" s="8" t="s">
        <v>84</v>
      </c>
      <c r="B20" s="9" t="s">
        <v>57</v>
      </c>
      <c r="C20" s="30">
        <f>IF(ISNUMBER(PCSA!C20),PCSA!C20*0.3,"")</f>
        <v>13.861178725976796</v>
      </c>
      <c r="D20" s="31">
        <f>IF(ISNUMBER(PCSA!D20),PCSA!D20*0.3,"")</f>
        <v>17.859109954194505</v>
      </c>
      <c r="E20" s="39">
        <f t="shared" si="5"/>
        <v>15.86014434008565</v>
      </c>
      <c r="F20" s="46">
        <f t="shared" si="6"/>
        <v>3.9979312282177091</v>
      </c>
      <c r="G20" s="30" t="str">
        <f>IF(ISNUMBER(PCSA!G20),PCSA!G20*0.3,"")</f>
        <v/>
      </c>
      <c r="H20" s="31" t="str">
        <f>IF(ISNUMBER(PCSA!H20),PCSA!H20*0.3,"")</f>
        <v/>
      </c>
      <c r="I20" s="31" t="str">
        <f>IF(ISNUMBER(PCSA!I20),PCSA!I20*0.3,"")</f>
        <v/>
      </c>
      <c r="J20" s="31" t="str">
        <f>IF(ISNUMBER(PCSA!J20),PCSA!J20*0.3,"")</f>
        <v/>
      </c>
      <c r="K20" s="31">
        <f>IF(ISNUMBER(PCSA!K20),PCSA!K20*0.3,"")</f>
        <v>20.626450856449786</v>
      </c>
      <c r="L20" s="31">
        <f>IF(ISNUMBER(PCSA!L20),PCSA!L20*0.3,"")</f>
        <v>13.104656662375749</v>
      </c>
      <c r="M20" s="50">
        <f t="shared" si="3"/>
        <v>16.865553759412769</v>
      </c>
      <c r="N20" s="70">
        <f t="shared" si="4"/>
        <v>7.5217941940740367</v>
      </c>
      <c r="O20" s="126">
        <f>IF(COUNT(C20:D20,G20:L20)&lt;1,"",AVERAGE(C20:D20,G20:L20))</f>
        <v>16.362849049749208</v>
      </c>
      <c r="P20" s="116">
        <f>IF(COUNT(C20:D20,G20:L20)&lt;=1,"",_xlfn.STDEV.S(C20:D20,G20:L20))</f>
        <v>3.525680506524183</v>
      </c>
    </row>
    <row r="21" spans="1:16" x14ac:dyDescent="0.25">
      <c r="A21" s="8" t="s">
        <v>12</v>
      </c>
      <c r="B21" s="9"/>
      <c r="C21" s="30" t="str">
        <f>IF(ISNUMBER(PCSA!C21),PCSA!C21*0.3,"")</f>
        <v/>
      </c>
      <c r="D21" s="31" t="str">
        <f>IF(ISNUMBER(PCSA!D21),PCSA!D21*0.3,"")</f>
        <v/>
      </c>
      <c r="E21" s="39" t="str">
        <f t="shared" si="5"/>
        <v/>
      </c>
      <c r="F21" s="46" t="str">
        <f t="shared" si="6"/>
        <v/>
      </c>
      <c r="G21" s="30">
        <f>IF(ISNUMBER(PCSA!G21),PCSA!G21*0.3,"")</f>
        <v>3.6376801885535821</v>
      </c>
      <c r="H21" s="31">
        <f>IF(ISNUMBER(PCSA!H21),PCSA!H21*0.3,"")</f>
        <v>1.893783167665928</v>
      </c>
      <c r="I21" s="31">
        <f>IF(ISNUMBER(PCSA!I21),PCSA!I21*0.3,"")</f>
        <v>1.216928747346065</v>
      </c>
      <c r="J21" s="31">
        <f>IF(ISNUMBER(PCSA!J21),PCSA!J21*0.3,"")</f>
        <v>1.6183280016693766</v>
      </c>
      <c r="K21" s="31" t="str">
        <f>IF(ISNUMBER(PCSA!K21),PCSA!K21*0.3,"")</f>
        <v/>
      </c>
      <c r="L21" s="31" t="str">
        <f>IF(ISNUMBER(PCSA!L21),PCSA!L21*0.3,"")</f>
        <v/>
      </c>
      <c r="M21" s="50">
        <f t="shared" si="3"/>
        <v>2.0916800263087381</v>
      </c>
      <c r="N21" s="70">
        <f t="shared" si="4"/>
        <v>2.4207514412075168</v>
      </c>
      <c r="O21" s="126">
        <f>IF(COUNT(C21:D21,G21:L21)&lt;1,"",AVERAGE(C21:D21,G21:L21))</f>
        <v>2.0916800263087381</v>
      </c>
      <c r="P21" s="116">
        <f>IF(COUNT(C21:D21,G21:L21)&lt;=1,"",_xlfn.STDEV.S(C21:D21,G21:L21))</f>
        <v>1.0674785880130166</v>
      </c>
    </row>
    <row r="22" spans="1:16" x14ac:dyDescent="0.25">
      <c r="A22" s="8" t="s">
        <v>13</v>
      </c>
      <c r="B22" s="9" t="s">
        <v>56</v>
      </c>
      <c r="C22" s="30">
        <f>IF(ISNUMBER(PCSA!C22),PCSA!C22*0.3,"")</f>
        <v>1.8471695192450106</v>
      </c>
      <c r="D22" s="31">
        <f>IF(ISNUMBER(PCSA!D22),PCSA!D22*0.3,"")</f>
        <v>2.7351214481430235</v>
      </c>
      <c r="E22" s="39">
        <f t="shared" si="5"/>
        <v>2.291145483694017</v>
      </c>
      <c r="F22" s="46">
        <f t="shared" si="6"/>
        <v>0.88795192889801289</v>
      </c>
      <c r="G22" s="30" t="str">
        <f>IF(ISNUMBER(PCSA!G22),PCSA!G22*0.3,"")</f>
        <v/>
      </c>
      <c r="H22" s="31">
        <f>IF(ISNUMBER(PCSA!H22),PCSA!H22*0.3,"")</f>
        <v>1.5817535293041769</v>
      </c>
      <c r="I22" s="31">
        <f>IF(ISNUMBER(PCSA!I22),PCSA!I22*0.3,"")</f>
        <v>2.9542012757560459</v>
      </c>
      <c r="J22" s="31">
        <f>IF(ISNUMBER(PCSA!J22),PCSA!J22*0.3,"")</f>
        <v>2.9173434903564295</v>
      </c>
      <c r="K22" s="31">
        <f>IF(ISNUMBER(PCSA!K22),PCSA!K22*0.3,"")</f>
        <v>1.2964074378250889</v>
      </c>
      <c r="L22" s="31">
        <f>IF(ISNUMBER(PCSA!L22),PCSA!L22*0.3,"")</f>
        <v>0.91691525257958806</v>
      </c>
      <c r="M22" s="50">
        <f t="shared" si="3"/>
        <v>1.9333241971642661</v>
      </c>
      <c r="N22" s="70">
        <f t="shared" si="4"/>
        <v>2.037286023176458</v>
      </c>
      <c r="O22" s="126">
        <f>IF(COUNT(C22:D22,G22:L22)&lt;1,"",AVERAGE(C22:D22,G22:L22))</f>
        <v>2.035558850458481</v>
      </c>
      <c r="P22" s="116">
        <f>IF(COUNT(C22:D22,G22:L22)&lt;=1,"",_xlfn.STDEV.S(C22:D22,G22:L22))</f>
        <v>0.83166239186864688</v>
      </c>
    </row>
    <row r="23" spans="1:16" x14ac:dyDescent="0.25">
      <c r="A23" s="8" t="s">
        <v>14</v>
      </c>
      <c r="B23" s="9" t="s">
        <v>55</v>
      </c>
      <c r="C23" s="30" t="str">
        <f>IF(ISNUMBER(PCSA!C23),PCSA!C23*0.3,"")</f>
        <v/>
      </c>
      <c r="D23" s="31">
        <f>IF(ISNUMBER(PCSA!D23),PCSA!D23*0.3,"")</f>
        <v>5.8309360438866618</v>
      </c>
      <c r="E23" s="39">
        <f t="shared" si="5"/>
        <v>5.8309360438866618</v>
      </c>
      <c r="F23" s="46" t="str">
        <f t="shared" si="6"/>
        <v/>
      </c>
      <c r="G23" s="30" t="str">
        <f>IF(ISNUMBER(PCSA!G23),PCSA!G23*0.3,"")</f>
        <v/>
      </c>
      <c r="H23" s="31">
        <f>IF(ISNUMBER(PCSA!H23),PCSA!H23*0.3,"")</f>
        <v>7.1110550932186927</v>
      </c>
      <c r="I23" s="31">
        <f>IF(ISNUMBER(PCSA!I23),PCSA!I23*0.3,"")</f>
        <v>4.0322092114588939</v>
      </c>
      <c r="J23" s="31">
        <f>IF(ISNUMBER(PCSA!J23),PCSA!J23*0.3,"")</f>
        <v>2.3373223635003741</v>
      </c>
      <c r="K23" s="31">
        <f>IF(ISNUMBER(PCSA!K23),PCSA!K23*0.3,"")</f>
        <v>4.8464442403836339</v>
      </c>
      <c r="L23" s="31">
        <f>IF(ISNUMBER(PCSA!L23),PCSA!L23*0.3,"")</f>
        <v>5.0454086781029259</v>
      </c>
      <c r="M23" s="50">
        <f t="shared" si="3"/>
        <v>4.6744879173329039</v>
      </c>
      <c r="N23" s="70">
        <f t="shared" si="4"/>
        <v>4.7737327297183185</v>
      </c>
      <c r="O23" s="126">
        <f>IF(COUNT(C23:D23,G23:L23)&lt;1,"",AVERAGE(C23:D23,G23:L23))</f>
        <v>4.8672292717585304</v>
      </c>
      <c r="P23" s="116">
        <f>IF(COUNT(C23:D23,G23:L23)&lt;=1,"",_xlfn.STDEV.S(C23:D23,G23:L23))</f>
        <v>1.6182306661058339</v>
      </c>
    </row>
    <row r="24" spans="1:16" x14ac:dyDescent="0.25">
      <c r="A24" s="8" t="s">
        <v>15</v>
      </c>
      <c r="B24" s="9" t="s">
        <v>53</v>
      </c>
      <c r="C24" s="30">
        <f>IF(ISNUMBER(PCSA!C24),PCSA!C24*0.3,"")</f>
        <v>7.7565483238523409</v>
      </c>
      <c r="D24" s="31">
        <f>IF(ISNUMBER(PCSA!D24),PCSA!D24*0.3,"")</f>
        <v>5.7001019919329119</v>
      </c>
      <c r="E24" s="39">
        <f t="shared" si="5"/>
        <v>6.7283251578926269</v>
      </c>
      <c r="F24" s="46">
        <f t="shared" si="6"/>
        <v>2.056446331919429</v>
      </c>
      <c r="G24" s="30">
        <f>IF(ISNUMBER(PCSA!G24),PCSA!G24*0.3,"")</f>
        <v>9.7342424478253839</v>
      </c>
      <c r="H24" s="31" t="str">
        <f>IF(ISNUMBER(PCSA!H24),PCSA!H24*0.3,"")</f>
        <v/>
      </c>
      <c r="I24" s="31">
        <f>IF(ISNUMBER(PCSA!I24),PCSA!I24*0.3,"")</f>
        <v>10.051141595418692</v>
      </c>
      <c r="J24" s="31">
        <f>IF(ISNUMBER(PCSA!J24),PCSA!J24*0.3,"")</f>
        <v>9.2467748393454325</v>
      </c>
      <c r="K24" s="31">
        <f>IF(ISNUMBER(PCSA!K24),PCSA!K24*0.3,"")</f>
        <v>12.224599066343655</v>
      </c>
      <c r="L24" s="31">
        <f>IF(ISNUMBER(PCSA!L24),PCSA!L24*0.3,"")</f>
        <v>5.5253411031267623</v>
      </c>
      <c r="M24" s="50">
        <f t="shared" si="3"/>
        <v>9.3564198104119853</v>
      </c>
      <c r="N24" s="70">
        <f t="shared" si="4"/>
        <v>6.6992579632168932</v>
      </c>
      <c r="O24" s="126">
        <f>IF(COUNT(C24:D24,G24:L24)&lt;1,"",AVERAGE(C24:D24,G24:L24))</f>
        <v>8.6055356239778842</v>
      </c>
      <c r="P24" s="116">
        <f>IF(COUNT(C24:D24,G24:L24)&lt;=1,"",_xlfn.STDEV.S(C24:D24,G24:L24))</f>
        <v>2.4331901543149943</v>
      </c>
    </row>
    <row r="25" spans="1:16" x14ac:dyDescent="0.25">
      <c r="A25" s="8" t="s">
        <v>16</v>
      </c>
      <c r="B25" s="9" t="s">
        <v>54</v>
      </c>
      <c r="C25" s="30">
        <f>IF(ISNUMBER(PCSA!C25),PCSA!C25*0.3,"")</f>
        <v>8.9134088450599869</v>
      </c>
      <c r="D25" s="31" t="str">
        <f>IF(ISNUMBER(PCSA!D25),PCSA!D25*0.3,"")</f>
        <v/>
      </c>
      <c r="E25" s="39">
        <f t="shared" si="5"/>
        <v>8.9134088450599869</v>
      </c>
      <c r="F25" s="46" t="str">
        <f t="shared" si="6"/>
        <v/>
      </c>
      <c r="G25" s="30">
        <f>IF(ISNUMBER(PCSA!G25),PCSA!G25*0.3,"")</f>
        <v>7.4892632422027718</v>
      </c>
      <c r="H25" s="31" t="str">
        <f>IF(ISNUMBER(PCSA!H25),PCSA!H25*0.3,"")</f>
        <v/>
      </c>
      <c r="I25" s="31">
        <f>IF(ISNUMBER(PCSA!I25),PCSA!I25*0.3,"")</f>
        <v>12.089912310113061</v>
      </c>
      <c r="J25" s="31">
        <f>IF(ISNUMBER(PCSA!J25),PCSA!J25*0.3,"")</f>
        <v>17.247176844817186</v>
      </c>
      <c r="K25" s="31">
        <f>IF(ISNUMBER(PCSA!K25),PCSA!K25*0.3,"")</f>
        <v>9.5511895263789022</v>
      </c>
      <c r="L25" s="31">
        <f>IF(ISNUMBER(PCSA!L25),PCSA!L25*0.3,"")</f>
        <v>3.4920233423390634</v>
      </c>
      <c r="M25" s="50">
        <f t="shared" si="3"/>
        <v>9.9739130531701985</v>
      </c>
      <c r="N25" s="70">
        <f t="shared" si="4"/>
        <v>13.755153502478123</v>
      </c>
      <c r="O25" s="126">
        <f>IF(COUNT(C25:D25,G25:L25)&lt;1,"",AVERAGE(C25:D25,G25:L25))</f>
        <v>9.7971623518184945</v>
      </c>
      <c r="P25" s="116">
        <f>IF(COUNT(C25:D25,G25:L25)&lt;=1,"",_xlfn.STDEV.S(C25:D25,G25:L25))</f>
        <v>4.6191366604104163</v>
      </c>
    </row>
    <row r="26" spans="1:16" x14ac:dyDescent="0.25">
      <c r="A26" s="8" t="s">
        <v>17</v>
      </c>
      <c r="B26" s="9"/>
      <c r="C26" s="30" t="str">
        <f>IF(ISNUMBER(PCSA!C26),PCSA!C26*0.3,"")</f>
        <v/>
      </c>
      <c r="D26" s="31" t="str">
        <f>IF(ISNUMBER(PCSA!D26),PCSA!D26*0.3,"")</f>
        <v/>
      </c>
      <c r="E26" s="39" t="str">
        <f t="shared" si="5"/>
        <v/>
      </c>
      <c r="F26" s="46" t="str">
        <f t="shared" si="6"/>
        <v/>
      </c>
      <c r="G26" s="30" t="str">
        <f>IF(ISNUMBER(PCSA!G26),PCSA!G26*0.3,"")</f>
        <v/>
      </c>
      <c r="H26" s="31" t="str">
        <f>IF(ISNUMBER(PCSA!H26),PCSA!H26*0.3,"")</f>
        <v/>
      </c>
      <c r="I26" s="31" t="str">
        <f>IF(ISNUMBER(PCSA!I26),PCSA!I26*0.3,"")</f>
        <v/>
      </c>
      <c r="J26" s="31" t="str">
        <f>IF(ISNUMBER(PCSA!J26),PCSA!J26*0.3,"")</f>
        <v/>
      </c>
      <c r="K26" s="31">
        <f>IF(ISNUMBER(PCSA!K26),PCSA!K26*0.3,"")</f>
        <v>1.6379393979282666</v>
      </c>
      <c r="L26" s="31" t="str">
        <f>IF(ISNUMBER(PCSA!L26),PCSA!L26*0.3,"")</f>
        <v/>
      </c>
      <c r="M26" s="50">
        <f t="shared" si="3"/>
        <v>1.6379393979282666</v>
      </c>
      <c r="N26" s="70" t="str">
        <f t="shared" si="4"/>
        <v/>
      </c>
      <c r="O26" s="126">
        <f>IF(COUNT(C26:D26,G26:L26)&lt;1,"",AVERAGE(C26:D26,G26:L26))</f>
        <v>1.6379393979282666</v>
      </c>
      <c r="P26" s="116" t="str">
        <f>IF(COUNT(C26:D26,G26:L26)&lt;=1,"",_xlfn.STDEV.S(C26:D26,G26:L26))</f>
        <v/>
      </c>
    </row>
    <row r="27" spans="1:16" x14ac:dyDescent="0.25">
      <c r="A27" s="8" t="s">
        <v>18</v>
      </c>
      <c r="B27" s="9"/>
      <c r="C27" s="30" t="str">
        <f>IF(ISNUMBER(PCSA!C27),PCSA!C27*0.3,"")</f>
        <v/>
      </c>
      <c r="D27" s="31">
        <f>IF(ISNUMBER(PCSA!D27),PCSA!D27*0.3,"")</f>
        <v>8.8340603681336489</v>
      </c>
      <c r="E27" s="39">
        <f t="shared" si="5"/>
        <v>8.8340603681336489</v>
      </c>
      <c r="F27" s="46" t="str">
        <f t="shared" si="6"/>
        <v/>
      </c>
      <c r="G27" s="30" t="str">
        <f>IF(ISNUMBER(PCSA!G27),PCSA!G27*0.3,"")</f>
        <v/>
      </c>
      <c r="H27" s="31" t="str">
        <f>IF(ISNUMBER(PCSA!H27),PCSA!H27*0.3,"")</f>
        <v/>
      </c>
      <c r="I27" s="31" t="str">
        <f>IF(ISNUMBER(PCSA!I27),PCSA!I27*0.3,"")</f>
        <v/>
      </c>
      <c r="J27" s="31">
        <f>IF(ISNUMBER(PCSA!J27),PCSA!J27*0.3,"")</f>
        <v>9.2644263467206116</v>
      </c>
      <c r="K27" s="31">
        <f>IF(ISNUMBER(PCSA!K27),PCSA!K27*0.3,"")</f>
        <v>1.653993812665399</v>
      </c>
      <c r="L27" s="31" t="str">
        <f>IF(ISNUMBER(PCSA!L27),PCSA!L27*0.3,"")</f>
        <v/>
      </c>
      <c r="M27" s="50">
        <f t="shared" si="3"/>
        <v>5.4592100796930056</v>
      </c>
      <c r="N27" s="70">
        <f t="shared" si="4"/>
        <v>7.6104325340552128</v>
      </c>
      <c r="O27" s="126">
        <f>IF(COUNT(C27:D27,G27:L27)&lt;1,"",AVERAGE(C27:D27,G27:L27))</f>
        <v>6.5841601758398864</v>
      </c>
      <c r="P27" s="116">
        <f>IF(COUNT(C27:D27,G27:L27)&lt;=1,"",_xlfn.STDEV.S(C27:D27,G27:L27))</f>
        <v>4.2750683029998635</v>
      </c>
    </row>
    <row r="28" spans="1:16" x14ac:dyDescent="0.25">
      <c r="A28" s="8" t="s">
        <v>19</v>
      </c>
      <c r="B28" s="9" t="s">
        <v>44</v>
      </c>
      <c r="C28" s="30">
        <f>IF(ISNUMBER(PCSA!C28),PCSA!C28*0.3,"")</f>
        <v>8.0910666331504419</v>
      </c>
      <c r="D28" s="31">
        <f>IF(ISNUMBER(PCSA!D28),PCSA!D28*0.3,"")</f>
        <v>4.0673722436805821</v>
      </c>
      <c r="E28" s="39">
        <f t="shared" si="5"/>
        <v>6.079219438415512</v>
      </c>
      <c r="F28" s="46">
        <f t="shared" si="6"/>
        <v>4.0236943894698598</v>
      </c>
      <c r="G28" s="30">
        <f>IF(ISNUMBER(PCSA!G28),PCSA!G28*0.3,"")</f>
        <v>18.192462611139717</v>
      </c>
      <c r="H28" s="31" t="str">
        <f>IF(ISNUMBER(PCSA!H28),PCSA!H28*0.3,"")</f>
        <v/>
      </c>
      <c r="I28" s="31">
        <f>IF(ISNUMBER(PCSA!I28),PCSA!I28*0.3,"")</f>
        <v>45.934015571520852</v>
      </c>
      <c r="J28" s="31">
        <f>IF(ISNUMBER(PCSA!J28),PCSA!J28*0.3,"")</f>
        <v>10.312263247237672</v>
      </c>
      <c r="K28" s="31">
        <f>IF(ISNUMBER(PCSA!K28),PCSA!K28*0.3,"")</f>
        <v>13.272309011344632</v>
      </c>
      <c r="L28" s="31">
        <f>IF(ISNUMBER(PCSA!L28),PCSA!L28*0.3,"")</f>
        <v>12.414076956369319</v>
      </c>
      <c r="M28" s="50">
        <f t="shared" si="3"/>
        <v>20.025025479522437</v>
      </c>
      <c r="N28" s="70">
        <f t="shared" si="4"/>
        <v>35.621752324283179</v>
      </c>
      <c r="O28" s="126">
        <f>IF(COUNT(C28:D28,G28:L28)&lt;1,"",AVERAGE(C28:D28,G28:L28))</f>
        <v>16.0405094677776</v>
      </c>
      <c r="P28" s="116">
        <f>IF(COUNT(C28:D28,G28:L28)&lt;=1,"",_xlfn.STDEV.S(C28:D28,G28:L28))</f>
        <v>13.895017195405872</v>
      </c>
    </row>
    <row r="29" spans="1:16" x14ac:dyDescent="0.25">
      <c r="A29" s="8" t="s">
        <v>20</v>
      </c>
      <c r="B29" s="9"/>
      <c r="C29" s="30">
        <f>IF(ISNUMBER(PCSA!C29),PCSA!C29*0.3,"")</f>
        <v>3.5159996847588304</v>
      </c>
      <c r="D29" s="31" t="str">
        <f>IF(ISNUMBER(PCSA!D29),PCSA!D29*0.3,"")</f>
        <v/>
      </c>
      <c r="E29" s="39">
        <f t="shared" si="5"/>
        <v>3.5159996847588304</v>
      </c>
      <c r="F29" s="46" t="str">
        <f t="shared" si="6"/>
        <v/>
      </c>
      <c r="G29" s="30" t="str">
        <f>IF(ISNUMBER(PCSA!G29),PCSA!G29*0.3,"")</f>
        <v/>
      </c>
      <c r="H29" s="31" t="str">
        <f>IF(ISNUMBER(PCSA!H29),PCSA!H29*0.3,"")</f>
        <v/>
      </c>
      <c r="I29" s="31" t="str">
        <f>IF(ISNUMBER(PCSA!I29),PCSA!I29*0.3,"")</f>
        <v/>
      </c>
      <c r="J29" s="31" t="str">
        <f>IF(ISNUMBER(PCSA!J29),PCSA!J29*0.3,"")</f>
        <v/>
      </c>
      <c r="K29" s="31">
        <f>IF(ISNUMBER(PCSA!K29),PCSA!K29*0.3,"")</f>
        <v>3.3108193823682481</v>
      </c>
      <c r="L29" s="31">
        <f>IF(ISNUMBER(PCSA!L29),PCSA!L29*0.3,"")</f>
        <v>2.1769170950481835</v>
      </c>
      <c r="M29" s="50">
        <f t="shared" si="3"/>
        <v>2.7438682387082158</v>
      </c>
      <c r="N29" s="70">
        <f t="shared" si="4"/>
        <v>1.1339022873200646</v>
      </c>
      <c r="O29" s="126">
        <f>IF(COUNT(C29:D29,G29:L29)&lt;1,"",AVERAGE(C29:D29,G29:L29))</f>
        <v>3.0012453873917537</v>
      </c>
      <c r="P29" s="116">
        <f>IF(COUNT(C29:D29,G29:L29)&lt;=1,"",_xlfn.STDEV.S(C29:D29,G29:L29))</f>
        <v>0.7212229816712894</v>
      </c>
    </row>
    <row r="30" spans="1:16" x14ac:dyDescent="0.25">
      <c r="A30" s="8" t="s">
        <v>21</v>
      </c>
      <c r="B30" s="9"/>
      <c r="C30" s="30">
        <f>IF(ISNUMBER(PCSA!C30),PCSA!C30*0.3,"")</f>
        <v>2.2642767016339969</v>
      </c>
      <c r="D30" s="31">
        <f>IF(ISNUMBER(PCSA!D30),PCSA!D30*0.3,"")</f>
        <v>2.7047502190675483</v>
      </c>
      <c r="E30" s="39">
        <f t="shared" si="5"/>
        <v>2.4845134603507724</v>
      </c>
      <c r="F30" s="46">
        <f t="shared" si="6"/>
        <v>0.44047351743355145</v>
      </c>
      <c r="G30" s="30" t="str">
        <f>IF(ISNUMBER(PCSA!G30),PCSA!G30*0.3,"")</f>
        <v/>
      </c>
      <c r="H30" s="31" t="str">
        <f>IF(ISNUMBER(PCSA!H30),PCSA!H30*0.3,"")</f>
        <v/>
      </c>
      <c r="I30" s="31" t="str">
        <f>IF(ISNUMBER(PCSA!I30),PCSA!I30*0.3,"")</f>
        <v/>
      </c>
      <c r="J30" s="31" t="str">
        <f>IF(ISNUMBER(PCSA!J30),PCSA!J30*0.3,"")</f>
        <v/>
      </c>
      <c r="K30" s="31">
        <f>IF(ISNUMBER(PCSA!K30),PCSA!K30*0.3,"")</f>
        <v>2.4018356910339738</v>
      </c>
      <c r="L30" s="31">
        <f>IF(ISNUMBER(PCSA!L30),PCSA!L30*0.3,"")</f>
        <v>1.3951423165327534</v>
      </c>
      <c r="M30" s="50">
        <f t="shared" si="3"/>
        <v>1.8984890037833635</v>
      </c>
      <c r="N30" s="70">
        <f t="shared" si="4"/>
        <v>1.0066933745012203</v>
      </c>
      <c r="O30" s="126">
        <f>IF(COUNT(C30:D30,G30:L30)&lt;1,"",AVERAGE(C30:D30,G30:L30))</f>
        <v>2.1915012320670679</v>
      </c>
      <c r="P30" s="116">
        <f>IF(COUNT(C30:D30,G30:L30)&lt;=1,"",_xlfn.STDEV.S(C30:D30,G30:L30))</f>
        <v>0.56188637600129243</v>
      </c>
    </row>
    <row r="31" spans="1:16" x14ac:dyDescent="0.25">
      <c r="A31" s="8" t="s">
        <v>22</v>
      </c>
      <c r="B31" s="9" t="s">
        <v>52</v>
      </c>
      <c r="C31" s="30">
        <f>IF(ISNUMBER(PCSA!C31),PCSA!C31*0.3,"")</f>
        <v>13.505364367726093</v>
      </c>
      <c r="D31" s="31">
        <f>IF(ISNUMBER(PCSA!D31),PCSA!D31*0.3,"")</f>
        <v>9.4131170383075506</v>
      </c>
      <c r="E31" s="39">
        <f t="shared" si="5"/>
        <v>11.459240703016821</v>
      </c>
      <c r="F31" s="46">
        <f t="shared" si="6"/>
        <v>4.0922473294185426</v>
      </c>
      <c r="G31" s="30">
        <f>IF(ISNUMBER(PCSA!G31),PCSA!G31*0.3,"")</f>
        <v>16.322033545617625</v>
      </c>
      <c r="H31" s="31">
        <f>IF(ISNUMBER(PCSA!H31),PCSA!H31*0.3,"")</f>
        <v>21.357875436607223</v>
      </c>
      <c r="I31" s="31">
        <f>IF(ISNUMBER(PCSA!I31),PCSA!I31*0.3,"")</f>
        <v>17.243819350000344</v>
      </c>
      <c r="J31" s="31">
        <f>IF(ISNUMBER(PCSA!J31),PCSA!J31*0.3,"")</f>
        <v>16.16852665072642</v>
      </c>
      <c r="K31" s="31">
        <f>IF(ISNUMBER(PCSA!K31),PCSA!K31*0.3,"")</f>
        <v>17.200255791157876</v>
      </c>
      <c r="L31" s="31">
        <f>IF(ISNUMBER(PCSA!L31),PCSA!L31*0.3,"")</f>
        <v>13.661299745111476</v>
      </c>
      <c r="M31" s="50">
        <f t="shared" si="3"/>
        <v>16.992301753203492</v>
      </c>
      <c r="N31" s="70">
        <f t="shared" si="4"/>
        <v>7.6965756914957471</v>
      </c>
      <c r="O31" s="126">
        <f>IF(COUNT(C31:D31,G31:L31)&lt;1,"",AVERAGE(C31:D31,G31:L31))</f>
        <v>15.609036490656825</v>
      </c>
      <c r="P31" s="116">
        <f>IF(COUNT(C31:D31,G31:L31)&lt;=1,"",_xlfn.STDEV.S(C31:D31,G31:L31))</f>
        <v>3.4986440192963721</v>
      </c>
    </row>
    <row r="32" spans="1:16" x14ac:dyDescent="0.25">
      <c r="A32" s="8" t="s">
        <v>23</v>
      </c>
      <c r="B32" s="9" t="s">
        <v>49</v>
      </c>
      <c r="C32" s="30">
        <f>IF(ISNUMBER(PCSA!C32),PCSA!C32*0.3,"")</f>
        <v>2.6105347853848495</v>
      </c>
      <c r="D32" s="31">
        <f>IF(ISNUMBER(PCSA!D32),PCSA!D32*0.3,"")</f>
        <v>3.9643352313501881</v>
      </c>
      <c r="E32" s="39">
        <f t="shared" si="5"/>
        <v>3.2874350083675186</v>
      </c>
      <c r="F32" s="46">
        <f t="shared" si="6"/>
        <v>1.3538004459653386</v>
      </c>
      <c r="G32" s="30" t="str">
        <f>IF(ISNUMBER(PCSA!G32),PCSA!G32*0.3,"")</f>
        <v/>
      </c>
      <c r="H32" s="31">
        <f>IF(ISNUMBER(PCSA!H32),PCSA!H32*0.3,"")</f>
        <v>3.8654507588905358</v>
      </c>
      <c r="I32" s="31">
        <f>IF(ISNUMBER(PCSA!I32),PCSA!I32*0.3,"")</f>
        <v>3.3897545699786829</v>
      </c>
      <c r="J32" s="31">
        <f>IF(ISNUMBER(PCSA!J32),PCSA!J32*0.3,"")</f>
        <v>3.8136638436538459</v>
      </c>
      <c r="K32" s="31">
        <f>IF(ISNUMBER(PCSA!K32),PCSA!K32*0.3,"")</f>
        <v>1.375839461468519</v>
      </c>
      <c r="L32" s="31">
        <f>IF(ISNUMBER(PCSA!L32),PCSA!L32*0.3,"")</f>
        <v>2.057321225879682</v>
      </c>
      <c r="M32" s="50">
        <f t="shared" si="3"/>
        <v>2.9004059719742528</v>
      </c>
      <c r="N32" s="70">
        <f t="shared" si="4"/>
        <v>2.4896112974220168</v>
      </c>
      <c r="O32" s="126">
        <f>IF(COUNT(C32:D32,G32:L32)&lt;1,"",AVERAGE(C32:D32,G32:L32))</f>
        <v>3.0109856966580435</v>
      </c>
      <c r="P32" s="116">
        <f>IF(COUNT(C32:D32,G32:L32)&lt;=1,"",_xlfn.STDEV.S(C32:D32,G32:L32))</f>
        <v>1.0140910552931848</v>
      </c>
    </row>
    <row r="33" spans="1:16" x14ac:dyDescent="0.25">
      <c r="A33" s="8" t="s">
        <v>24</v>
      </c>
      <c r="B33" s="9" t="s">
        <v>50</v>
      </c>
      <c r="C33" s="30">
        <f>IF(ISNUMBER(PCSA!C33),PCSA!C33*0.3,"")</f>
        <v>3.9937619683000802</v>
      </c>
      <c r="D33" s="31">
        <f>IF(ISNUMBER(PCSA!D33),PCSA!D33*0.3,"")</f>
        <v>2.1446054336896676</v>
      </c>
      <c r="E33" s="39">
        <f t="shared" si="5"/>
        <v>3.0691837009948739</v>
      </c>
      <c r="F33" s="46">
        <f t="shared" si="6"/>
        <v>1.8491565346104126</v>
      </c>
      <c r="G33" s="30">
        <f>IF(ISNUMBER(PCSA!G33),PCSA!G33*0.3,"")</f>
        <v>1.9654477996904882</v>
      </c>
      <c r="H33" s="31">
        <f>IF(ISNUMBER(PCSA!H33),PCSA!H33*0.3,"")</f>
        <v>3.9730549973342084</v>
      </c>
      <c r="I33" s="31">
        <f>IF(ISNUMBER(PCSA!I33),PCSA!I33*0.3,"")</f>
        <v>2.0051655921676446</v>
      </c>
      <c r="J33" s="31">
        <f>IF(ISNUMBER(PCSA!J33),PCSA!J33*0.3,"")</f>
        <v>2.3967316451731131</v>
      </c>
      <c r="K33" s="31">
        <f>IF(ISNUMBER(PCSA!K33),PCSA!K33*0.3,"")</f>
        <v>1.7125716760243697</v>
      </c>
      <c r="L33" s="31">
        <f>IF(ISNUMBER(PCSA!L33),PCSA!L33*0.3,"")</f>
        <v>1.8687748757450344</v>
      </c>
      <c r="M33" s="50">
        <f t="shared" si="3"/>
        <v>2.3202910976891431</v>
      </c>
      <c r="N33" s="70">
        <f t="shared" si="4"/>
        <v>2.260483321309839</v>
      </c>
      <c r="O33" s="126">
        <f>IF(COUNT(C33:D33,G33:L33)&lt;1,"",AVERAGE(C33:D33,G33:L33))</f>
        <v>2.5075142485155761</v>
      </c>
      <c r="P33" s="116">
        <f>IF(COUNT(C33:D33,G33:L33)&lt;=1,"",_xlfn.STDEV.S(C33:D33,G33:L33))</f>
        <v>0.93249507478261451</v>
      </c>
    </row>
    <row r="34" spans="1:16" x14ac:dyDescent="0.25">
      <c r="A34" s="8" t="s">
        <v>61</v>
      </c>
      <c r="B34" s="9"/>
      <c r="C34" s="30">
        <f>IF(ISNUMBER(PCSA!C34),PCSA!C34*0.3,"")</f>
        <v>0.47552882011905262</v>
      </c>
      <c r="D34" s="31">
        <f>IF(ISNUMBER(PCSA!D34),PCSA!D34*0.3,"")</f>
        <v>1.906155989680534</v>
      </c>
      <c r="E34" s="39">
        <f t="shared" si="5"/>
        <v>1.1908424048997932</v>
      </c>
      <c r="F34" s="46">
        <f t="shared" si="6"/>
        <v>1.4306271695614814</v>
      </c>
      <c r="G34" s="30">
        <f>IF(ISNUMBER(PCSA!G34),PCSA!G34*0.3,"")</f>
        <v>0.26967259196379695</v>
      </c>
      <c r="H34" s="31" t="str">
        <f>IF(ISNUMBER(PCSA!H34),PCSA!H34*0.3,"")</f>
        <v/>
      </c>
      <c r="I34" s="31">
        <f>IF(ISNUMBER(PCSA!I34),PCSA!I34*0.3,"")</f>
        <v>1.2922359813289586</v>
      </c>
      <c r="J34" s="31">
        <f>IF(ISNUMBER(PCSA!J34),PCSA!J34*0.3,"")</f>
        <v>0.44763534651577813</v>
      </c>
      <c r="K34" s="31">
        <f>IF(ISNUMBER(PCSA!K34),PCSA!K34*0.3,"")</f>
        <v>0.50455757885108732</v>
      </c>
      <c r="L34" s="31">
        <f>IF(ISNUMBER(PCSA!L34),PCSA!L34*0.3,"")</f>
        <v>0.59735383286356014</v>
      </c>
      <c r="M34" s="50">
        <f t="shared" si="3"/>
        <v>0.62229106630463615</v>
      </c>
      <c r="N34" s="70">
        <f t="shared" si="4"/>
        <v>1.0225633893651616</v>
      </c>
      <c r="O34" s="126">
        <f>IF(COUNT(C34:D34,G34:L34)&lt;1,"",AVERAGE(C34:D34,G34:L34))</f>
        <v>0.78473430590325244</v>
      </c>
      <c r="P34" s="116">
        <f>IF(COUNT(C34:D34,G34:L34)&lt;=1,"",_xlfn.STDEV.S(C34:D34,G34:L34))</f>
        <v>0.59207084225474016</v>
      </c>
    </row>
    <row r="35" spans="1:16" x14ac:dyDescent="0.25">
      <c r="A35" s="8" t="s">
        <v>25</v>
      </c>
      <c r="B35" s="9"/>
      <c r="C35" s="30" t="str">
        <f>IF(ISNUMBER(PCSA!C35),PCSA!C35*0.3,"")</f>
        <v/>
      </c>
      <c r="D35" s="31" t="str">
        <f>IF(ISNUMBER(PCSA!D35),PCSA!D35*0.3,"")</f>
        <v/>
      </c>
      <c r="E35" s="39" t="str">
        <f t="shared" si="5"/>
        <v/>
      </c>
      <c r="F35" s="46" t="str">
        <f t="shared" si="6"/>
        <v/>
      </c>
      <c r="G35" s="30" t="str">
        <f>IF(ISNUMBER(PCSA!G35),PCSA!G35*0.3,"")</f>
        <v/>
      </c>
      <c r="H35" s="31">
        <f>IF(ISNUMBER(PCSA!H35),PCSA!H35*0.3,"")</f>
        <v>2.2611082572070362</v>
      </c>
      <c r="I35" s="31" t="str">
        <f>IF(ISNUMBER(PCSA!I35),PCSA!I35*0.3,"")</f>
        <v/>
      </c>
      <c r="J35" s="31" t="str">
        <f>IF(ISNUMBER(PCSA!J35),PCSA!J35*0.3,"")</f>
        <v/>
      </c>
      <c r="K35" s="31" t="str">
        <f>IF(ISNUMBER(PCSA!K35),PCSA!K35*0.3,"")</f>
        <v/>
      </c>
      <c r="L35" s="31" t="str">
        <f>IF(ISNUMBER(PCSA!L35),PCSA!L35*0.3,"")</f>
        <v/>
      </c>
      <c r="M35" s="50">
        <f t="shared" si="3"/>
        <v>2.2611082572070362</v>
      </c>
      <c r="N35" s="70" t="str">
        <f t="shared" si="4"/>
        <v/>
      </c>
      <c r="O35" s="126">
        <f>IF(COUNT(C35:D35,G35:L35)&lt;1,"",AVERAGE(C35:D35,G35:L35))</f>
        <v>2.2611082572070362</v>
      </c>
      <c r="P35" s="116" t="str">
        <f>IF(COUNT(C35:D35,G35:L35)&lt;=1,"",_xlfn.STDEV.S(C35:D35,G35:L35))</f>
        <v/>
      </c>
    </row>
    <row r="36" spans="1:16" x14ac:dyDescent="0.25">
      <c r="A36" s="8" t="s">
        <v>26</v>
      </c>
      <c r="B36" s="9" t="s">
        <v>51</v>
      </c>
      <c r="C36" s="30">
        <f>IF(ISNUMBER(PCSA!C36),PCSA!C36*0.3,"")</f>
        <v>3.824738036149073</v>
      </c>
      <c r="D36" s="31">
        <f>IF(ISNUMBER(PCSA!D36),PCSA!D36*0.3,"")</f>
        <v>2.6427810138361618</v>
      </c>
      <c r="E36" s="39">
        <f t="shared" si="5"/>
        <v>3.2337595249926174</v>
      </c>
      <c r="F36" s="46">
        <f t="shared" si="6"/>
        <v>1.1819570223129112</v>
      </c>
      <c r="G36" s="30">
        <f>IF(ISNUMBER(PCSA!G36),PCSA!G36*0.3,"")</f>
        <v>8.1762188345325164</v>
      </c>
      <c r="H36" s="31">
        <f>IF(ISNUMBER(PCSA!H36),PCSA!H36*0.3,"")</f>
        <v>13.958896976677302</v>
      </c>
      <c r="I36" s="31" t="str">
        <f>IF(ISNUMBER(PCSA!I36),PCSA!I36*0.3,"")</f>
        <v/>
      </c>
      <c r="J36" s="31" t="str">
        <f>IF(ISNUMBER(PCSA!J36),PCSA!J36*0.3,"")</f>
        <v/>
      </c>
      <c r="K36" s="31">
        <f>IF(ISNUMBER(PCSA!K36),PCSA!K36*0.3,"")</f>
        <v>5.848825644548338</v>
      </c>
      <c r="L36" s="31">
        <f>IF(ISNUMBER(PCSA!L36),PCSA!L36*0.3,"")</f>
        <v>4.1387496863509226</v>
      </c>
      <c r="M36" s="50">
        <f t="shared" si="3"/>
        <v>8.030672785527269</v>
      </c>
      <c r="N36" s="70">
        <f t="shared" si="4"/>
        <v>9.8201472903263785</v>
      </c>
      <c r="O36" s="126">
        <f>IF(COUNT(C36:D36,G36:L36)&lt;1,"",AVERAGE(C36:D36,G36:L36))</f>
        <v>6.4317016986823852</v>
      </c>
      <c r="P36" s="116">
        <f>IF(COUNT(C36:D36,G36:L36)&lt;=1,"",_xlfn.STDEV.S(C36:D36,G36:L36))</f>
        <v>4.1581621351146527</v>
      </c>
    </row>
    <row r="37" spans="1:16" x14ac:dyDescent="0.25">
      <c r="A37" s="8" t="s">
        <v>27</v>
      </c>
      <c r="B37" s="9" t="s">
        <v>48</v>
      </c>
      <c r="C37" s="30">
        <f>IF(ISNUMBER(PCSA!C37),PCSA!C37*0.3,"")</f>
        <v>1.8399790168305414</v>
      </c>
      <c r="D37" s="31">
        <f>IF(ISNUMBER(PCSA!D37),PCSA!D37*0.3,"")</f>
        <v>1.4109764234204092</v>
      </c>
      <c r="E37" s="39">
        <f t="shared" si="5"/>
        <v>1.6254777201254753</v>
      </c>
      <c r="F37" s="46">
        <f t="shared" si="6"/>
        <v>0.42900259341013225</v>
      </c>
      <c r="G37" s="30">
        <f>IF(ISNUMBER(PCSA!G37),PCSA!G37*0.3,"")</f>
        <v>1.557366737791454</v>
      </c>
      <c r="H37" s="31" t="str">
        <f>IF(ISNUMBER(PCSA!H37),PCSA!H37*0.3,"")</f>
        <v/>
      </c>
      <c r="I37" s="31">
        <f>IF(ISNUMBER(PCSA!I37),PCSA!I37*0.3,"")</f>
        <v>1.3767824150836134</v>
      </c>
      <c r="J37" s="31">
        <f>IF(ISNUMBER(PCSA!J37),PCSA!J37*0.3,"")</f>
        <v>1.7081337643237464</v>
      </c>
      <c r="K37" s="31">
        <f>IF(ISNUMBER(PCSA!K37),PCSA!K37*0.3,"")</f>
        <v>0.41404880967645424</v>
      </c>
      <c r="L37" s="31" t="str">
        <f>IF(ISNUMBER(PCSA!L37),PCSA!L37*0.3,"")</f>
        <v/>
      </c>
      <c r="M37" s="50">
        <f t="shared" si="3"/>
        <v>1.2640829317188169</v>
      </c>
      <c r="N37" s="70">
        <f t="shared" si="4"/>
        <v>1.2940849546472921</v>
      </c>
      <c r="O37" s="126">
        <f>IF(COUNT(C37:D37,G37:L37)&lt;1,"",AVERAGE(C37:D37,G37:L37))</f>
        <v>1.3845478611877031</v>
      </c>
      <c r="P37" s="116">
        <f>IF(COUNT(C37:D37,G37:L37)&lt;=1,"",_xlfn.STDEV.S(C37:D37,G37:L37))</f>
        <v>0.50687649746032615</v>
      </c>
    </row>
    <row r="38" spans="1:16" x14ac:dyDescent="0.25">
      <c r="A38" s="8" t="s">
        <v>28</v>
      </c>
      <c r="B38" s="9" t="s">
        <v>47</v>
      </c>
      <c r="C38" s="30">
        <f>IF(ISNUMBER(PCSA!C38),PCSA!C38*0.3,"")</f>
        <v>9.2213518175715645</v>
      </c>
      <c r="D38" s="31">
        <f>IF(ISNUMBER(PCSA!D38),PCSA!D38*0.3,"")</f>
        <v>9.8967481285723711</v>
      </c>
      <c r="E38" s="39">
        <f t="shared" si="5"/>
        <v>9.5590499730719678</v>
      </c>
      <c r="F38" s="46">
        <f t="shared" si="6"/>
        <v>0.67539631100080655</v>
      </c>
      <c r="G38" s="30">
        <f>IF(ISNUMBER(PCSA!G38),PCSA!G38*0.3,"")</f>
        <v>13.680673518751972</v>
      </c>
      <c r="H38" s="31">
        <f>IF(ISNUMBER(PCSA!H38),PCSA!H38*0.3,"")</f>
        <v>19.886283195268451</v>
      </c>
      <c r="I38" s="31">
        <f>IF(ISNUMBER(PCSA!I38),PCSA!I38*0.3,"")</f>
        <v>15.206843764406951</v>
      </c>
      <c r="J38" s="31">
        <f>IF(ISNUMBER(PCSA!J38),PCSA!J38*0.3,"")</f>
        <v>15.739341493258408</v>
      </c>
      <c r="K38" s="31">
        <f>IF(ISNUMBER(PCSA!K38),PCSA!K38*0.3,"")</f>
        <v>17.8364510176356</v>
      </c>
      <c r="L38" s="31">
        <f>IF(ISNUMBER(PCSA!L38),PCSA!L38*0.3,"")</f>
        <v>14.605966913545647</v>
      </c>
      <c r="M38" s="50">
        <f t="shared" si="3"/>
        <v>16.159259983811172</v>
      </c>
      <c r="N38" s="70">
        <f t="shared" si="4"/>
        <v>6.2056096765164792</v>
      </c>
      <c r="O38" s="126">
        <f>IF(COUNT(C38:D38,G38:L38)&lt;1,"",AVERAGE(C38:D38,G38:L38))</f>
        <v>14.509207481126371</v>
      </c>
      <c r="P38" s="116">
        <f>IF(COUNT(C38:D38,G38:L38)&lt;=1,"",_xlfn.STDEV.S(C38:D38,G38:L38))</f>
        <v>3.6236415892330101</v>
      </c>
    </row>
    <row r="39" spans="1:16" x14ac:dyDescent="0.25">
      <c r="A39" s="8" t="s">
        <v>29</v>
      </c>
      <c r="B39" s="9" t="s">
        <v>46</v>
      </c>
      <c r="C39" s="30">
        <f>IF(ISNUMBER(PCSA!C39),PCSA!C39*0.3,"")</f>
        <v>4.9278436952755698</v>
      </c>
      <c r="D39" s="31">
        <f>IF(ISNUMBER(PCSA!D39),PCSA!D39*0.3,"")</f>
        <v>4.4716376867970284</v>
      </c>
      <c r="E39" s="39">
        <f t="shared" si="5"/>
        <v>4.6997406910362987</v>
      </c>
      <c r="F39" s="46">
        <f t="shared" si="6"/>
        <v>0.45620600847854131</v>
      </c>
      <c r="G39" s="30">
        <f>IF(ISNUMBER(PCSA!G39),PCSA!G39*0.3,"")</f>
        <v>8.7101553244820913</v>
      </c>
      <c r="H39" s="31">
        <f>IF(ISNUMBER(PCSA!H39),PCSA!H39*0.3,"")</f>
        <v>12.992379933134075</v>
      </c>
      <c r="I39" s="31">
        <f>IF(ISNUMBER(PCSA!I39),PCSA!I39*0.3,"")</f>
        <v>8.0368256383478478</v>
      </c>
      <c r="J39" s="31">
        <f>IF(ISNUMBER(PCSA!J39),PCSA!J39*0.3,"")</f>
        <v>16.216093086051579</v>
      </c>
      <c r="K39" s="31">
        <f>IF(ISNUMBER(PCSA!K39),PCSA!K39*0.3,"")</f>
        <v>4.6528241377619368</v>
      </c>
      <c r="L39" s="31">
        <f>IF(ISNUMBER(PCSA!L39),PCSA!L39*0.3,"")</f>
        <v>4.6998163187486703</v>
      </c>
      <c r="M39" s="50">
        <f t="shared" si="3"/>
        <v>9.2180157397543656</v>
      </c>
      <c r="N39" s="70">
        <f t="shared" si="4"/>
        <v>11.563268948289643</v>
      </c>
      <c r="O39" s="126">
        <f>IF(COUNT(C39:D39,G39:L39)&lt;1,"",AVERAGE(C39:D39,G39:L39))</f>
        <v>8.0884469775748506</v>
      </c>
      <c r="P39" s="116">
        <f>IF(COUNT(C39:D39,G39:L39)&lt;=1,"",_xlfn.STDEV.S(C39:D39,G39:L39))</f>
        <v>4.4215934477750869</v>
      </c>
    </row>
    <row r="40" spans="1:16" x14ac:dyDescent="0.25">
      <c r="A40" s="26" t="s">
        <v>30</v>
      </c>
      <c r="B40" s="10"/>
      <c r="C40" s="30" t="str">
        <f>IF(ISNUMBER(PCSA!C40),PCSA!C40*0.3,"")</f>
        <v/>
      </c>
      <c r="D40" s="31" t="str">
        <f>IF(ISNUMBER(PCSA!D40),PCSA!D40*0.3,"")</f>
        <v/>
      </c>
      <c r="E40" s="39" t="str">
        <f t="shared" si="5"/>
        <v/>
      </c>
      <c r="F40" s="46" t="str">
        <f t="shared" si="6"/>
        <v/>
      </c>
      <c r="G40" s="30" t="str">
        <f>IF(ISNUMBER(PCSA!G40),PCSA!G40*0.3,"")</f>
        <v/>
      </c>
      <c r="H40" s="31" t="str">
        <f>IF(ISNUMBER(PCSA!H40),PCSA!H40*0.3,"")</f>
        <v/>
      </c>
      <c r="I40" s="31" t="str">
        <f>IF(ISNUMBER(PCSA!I40),PCSA!I40*0.3,"")</f>
        <v/>
      </c>
      <c r="J40" s="31" t="str">
        <f>IF(ISNUMBER(PCSA!J40),PCSA!J40*0.3,"")</f>
        <v/>
      </c>
      <c r="K40" s="31">
        <f>IF(ISNUMBER(PCSA!K40),PCSA!K40*0.3,"")</f>
        <v>1.7352143595041318</v>
      </c>
      <c r="L40" s="31" t="str">
        <f>IF(ISNUMBER(PCSA!L40),PCSA!L40*0.3,"")</f>
        <v/>
      </c>
      <c r="M40" s="50">
        <f t="shared" si="3"/>
        <v>1.7352143595041318</v>
      </c>
      <c r="N40" s="70" t="str">
        <f t="shared" si="4"/>
        <v/>
      </c>
      <c r="O40" s="126">
        <f>IF(COUNT(C40:D40,G40:L40)&lt;1,"",AVERAGE(C40:D40,G40:L40))</f>
        <v>1.7352143595041318</v>
      </c>
      <c r="P40" s="116" t="str">
        <f>IF(COUNT(C40:D40,G40:L40)&lt;=1,"",_xlfn.STDEV.S(C40:D40,G40:L40))</f>
        <v/>
      </c>
    </row>
    <row r="41" spans="1:16" x14ac:dyDescent="0.25">
      <c r="A41" s="26" t="s">
        <v>31</v>
      </c>
      <c r="B41" s="10"/>
      <c r="C41" s="30" t="str">
        <f>IF(ISNUMBER(PCSA!C41),PCSA!C41*0.3,"")</f>
        <v/>
      </c>
      <c r="D41" s="31" t="str">
        <f>IF(ISNUMBER(PCSA!D41),PCSA!D41*0.3,"")</f>
        <v/>
      </c>
      <c r="E41" s="39" t="str">
        <f t="shared" si="5"/>
        <v/>
      </c>
      <c r="F41" s="46" t="str">
        <f t="shared" si="6"/>
        <v/>
      </c>
      <c r="G41" s="30" t="str">
        <f>IF(ISNUMBER(PCSA!G41),PCSA!G41*0.3,"")</f>
        <v/>
      </c>
      <c r="H41" s="31">
        <f>IF(ISNUMBER(PCSA!H41),PCSA!H41*0.3,"")</f>
        <v>16.144352996288102</v>
      </c>
      <c r="I41" s="31" t="str">
        <f>IF(ISNUMBER(PCSA!I41),PCSA!I41*0.3,"")</f>
        <v/>
      </c>
      <c r="J41" s="31" t="str">
        <f>IF(ISNUMBER(PCSA!J41),PCSA!J41*0.3,"")</f>
        <v/>
      </c>
      <c r="K41" s="31" t="str">
        <f>IF(ISNUMBER(PCSA!K41),PCSA!K41*0.3,"")</f>
        <v/>
      </c>
      <c r="L41" s="31" t="str">
        <f>IF(ISNUMBER(PCSA!L41),PCSA!L41*0.3,"")</f>
        <v/>
      </c>
      <c r="M41" s="50">
        <f t="shared" si="3"/>
        <v>16.144352996288102</v>
      </c>
      <c r="N41" s="70" t="str">
        <f t="shared" si="4"/>
        <v/>
      </c>
      <c r="O41" s="126">
        <f>IF(COUNT(C41:D41,G41:L41)&lt;1,"",AVERAGE(C41:D41,G41:L41))</f>
        <v>16.144352996288102</v>
      </c>
      <c r="P41" s="116" t="str">
        <f>IF(COUNT(C41:D41,G41:L41)&lt;=1,"",_xlfn.STDEV.S(C41:D41,G41:L41))</f>
        <v/>
      </c>
    </row>
    <row r="42" spans="1:16" x14ac:dyDescent="0.25">
      <c r="A42" s="56" t="s">
        <v>32</v>
      </c>
      <c r="B42" s="68"/>
      <c r="C42" s="30" t="str">
        <f>IF(ISNUMBER(PCSA!C42),PCSA!C42*0.3,"")</f>
        <v/>
      </c>
      <c r="D42" s="31" t="str">
        <f>IF(ISNUMBER(PCSA!D42),PCSA!D42*0.3,"")</f>
        <v/>
      </c>
      <c r="E42" s="64" t="str">
        <f t="shared" si="5"/>
        <v/>
      </c>
      <c r="F42" s="65" t="str">
        <f t="shared" si="6"/>
        <v/>
      </c>
      <c r="G42" s="30" t="str">
        <f>IF(ISNUMBER(PCSA!G42),PCSA!G42*0.3,"")</f>
        <v/>
      </c>
      <c r="H42" s="31" t="str">
        <f>IF(ISNUMBER(PCSA!H42),PCSA!H42*0.3,"")</f>
        <v/>
      </c>
      <c r="I42" s="31" t="str">
        <f>IF(ISNUMBER(PCSA!I42),PCSA!I42*0.3,"")</f>
        <v/>
      </c>
      <c r="J42" s="31" t="str">
        <f>IF(ISNUMBER(PCSA!J42),PCSA!J42*0.3,"")</f>
        <v/>
      </c>
      <c r="K42" s="31" t="str">
        <f>IF(ISNUMBER(PCSA!K42),PCSA!K42*0.3,"")</f>
        <v/>
      </c>
      <c r="L42" s="31" t="str">
        <f>IF(ISNUMBER(PCSA!L42),PCSA!L42*0.3,"")</f>
        <v/>
      </c>
      <c r="M42" s="64" t="str">
        <f t="shared" si="3"/>
        <v/>
      </c>
      <c r="N42" s="71" t="str">
        <f t="shared" si="4"/>
        <v/>
      </c>
      <c r="O42" s="126" t="str">
        <f>IF(COUNT(C42:D42,G42:L42)&lt;1,"",AVERAGE(C42:D42,G42:L42))</f>
        <v/>
      </c>
      <c r="P42" s="116" t="str">
        <f>IF(COUNT(C42:D42,G42:L42)&lt;=1,"",_xlfn.STDEV.S(C42:D42,G42:L42))</f>
        <v/>
      </c>
    </row>
    <row r="43" spans="1:16" ht="15.75" thickBot="1" x14ac:dyDescent="0.3">
      <c r="A43" s="27" t="s">
        <v>79</v>
      </c>
      <c r="B43" s="66" t="s">
        <v>45</v>
      </c>
      <c r="C43" s="32" t="str">
        <f>IF(ISNUMBER(PCSA!C43),PCSA!C43*0.3,"")</f>
        <v/>
      </c>
      <c r="D43" s="33" t="str">
        <f>IF(ISNUMBER(PCSA!D43),PCSA!D43*0.3,"")</f>
        <v/>
      </c>
      <c r="E43" s="37" t="str">
        <f t="shared" si="5"/>
        <v/>
      </c>
      <c r="F43" s="44" t="str">
        <f t="shared" si="6"/>
        <v/>
      </c>
      <c r="G43" s="32" t="str">
        <f>IF(ISNUMBER(PCSA!G43),PCSA!G43*0.3,"")</f>
        <v/>
      </c>
      <c r="H43" s="33">
        <f>IF(ISNUMBER(PCSA!H43),PCSA!H43*0.3,"")</f>
        <v>15.7945802026219</v>
      </c>
      <c r="I43" s="33" t="str">
        <f>IF(ISNUMBER(PCSA!I43),PCSA!I43*0.3,"")</f>
        <v/>
      </c>
      <c r="J43" s="33">
        <f>IF(ISNUMBER(PCSA!J43),PCSA!J43*0.3,"")</f>
        <v>2.7465900208320089</v>
      </c>
      <c r="K43" s="33" t="str">
        <f>IF(ISNUMBER(PCSA!K43),PCSA!K43*0.3,"")</f>
        <v/>
      </c>
      <c r="L43" s="33" t="str">
        <f>IF(ISNUMBER(PCSA!L43),PCSA!L43*0.3,"")</f>
        <v/>
      </c>
      <c r="M43" s="40">
        <f t="shared" si="3"/>
        <v>9.2705851117269535</v>
      </c>
      <c r="N43" s="47">
        <f t="shared" si="4"/>
        <v>13.04799018178989</v>
      </c>
      <c r="O43" s="117">
        <f>IF(COUNT(C43:D43,G43:L43)&lt;1,"",AVERAGE(C43:D43,G43:L43))</f>
        <v>9.2705851117269535</v>
      </c>
      <c r="P43" s="118">
        <f>IF(COUNT(C43:D43,G43:L43)&lt;=1,"",_xlfn.STDEV.S(C43:D43,G43:L43))</f>
        <v>9.2263223383991253</v>
      </c>
    </row>
  </sheetData>
  <mergeCells count="6">
    <mergeCell ref="C2:F2"/>
    <mergeCell ref="G2:N2"/>
    <mergeCell ref="O2:P2"/>
    <mergeCell ref="C3:F3"/>
    <mergeCell ref="G3:N3"/>
    <mergeCell ref="O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E12" sqref="E12"/>
    </sheetView>
  </sheetViews>
  <sheetFormatPr defaultRowHeight="15" x14ac:dyDescent="0.25"/>
  <cols>
    <col min="1" max="1" width="30" bestFit="1" customWidth="1"/>
  </cols>
  <sheetData>
    <row r="1" spans="1:10" ht="21.75" thickBot="1" x14ac:dyDescent="0.4">
      <c r="C1" s="132" t="s">
        <v>70</v>
      </c>
      <c r="D1" s="133"/>
      <c r="E1" s="141" t="s">
        <v>71</v>
      </c>
      <c r="F1" s="142"/>
      <c r="G1" s="142"/>
      <c r="H1" s="142"/>
      <c r="I1" s="142"/>
      <c r="J1" s="142"/>
    </row>
    <row r="2" spans="1:10" ht="18" thickBot="1" x14ac:dyDescent="0.3">
      <c r="C2" s="137" t="s">
        <v>77</v>
      </c>
      <c r="D2" s="139"/>
      <c r="E2" s="137" t="s">
        <v>77</v>
      </c>
      <c r="F2" s="139"/>
      <c r="G2" s="139"/>
      <c r="H2" s="139"/>
      <c r="I2" s="139"/>
      <c r="J2" s="139"/>
    </row>
    <row r="3" spans="1:10" ht="45.75" thickBot="1" x14ac:dyDescent="0.3">
      <c r="A3" s="14" t="s">
        <v>41</v>
      </c>
      <c r="B3" s="15" t="s">
        <v>43</v>
      </c>
      <c r="C3" s="16" t="s">
        <v>66</v>
      </c>
      <c r="D3" s="17" t="s">
        <v>67</v>
      </c>
      <c r="E3" s="16" t="s">
        <v>33</v>
      </c>
      <c r="F3" s="52" t="s">
        <v>38</v>
      </c>
      <c r="G3" s="52" t="s">
        <v>34</v>
      </c>
      <c r="H3" s="52" t="s">
        <v>35</v>
      </c>
      <c r="I3" s="52" t="s">
        <v>36</v>
      </c>
      <c r="J3" s="52" t="s">
        <v>37</v>
      </c>
    </row>
    <row r="4" spans="1:10" ht="15.75" thickBot="1" x14ac:dyDescent="0.3">
      <c r="A4" s="12" t="s">
        <v>0</v>
      </c>
      <c r="B4" s="13" t="s">
        <v>42</v>
      </c>
      <c r="C4" s="20">
        <f>(Mass!C6*COS('Pennation Angle'!U5*PI()/180))/('Fiber &amp; Sarcomere Lengths'!K5*0.001056)</f>
        <v>3.7200227894851325</v>
      </c>
      <c r="D4" s="20" t="e">
        <f>(Mass!D6*COS('Pennation Angle'!V5*PI()/180))/('Fiber &amp; Sarcomere Lengths'!L5*0.001056)</f>
        <v>#VALUE!</v>
      </c>
      <c r="E4" s="20">
        <f>(Mass!G6*COS('Pennation Angle'!$U4*PI()/180))/('Fiber &amp; Sarcomere Lengths'!O5*0.001056)</f>
        <v>13.681999523102478</v>
      </c>
      <c r="F4" s="20">
        <f>(Mass!H6*COS('Pennation Angle'!$U4*PI()/180))/('Fiber &amp; Sarcomere Lengths'!P5*0.001056)</f>
        <v>16.019176792887272</v>
      </c>
      <c r="G4" s="20">
        <f>(Mass!I6*COS('Pennation Angle'!$U4*PI()/180))/('Fiber &amp; Sarcomere Lengths'!Q5*0.001056)</f>
        <v>12.674664256757685</v>
      </c>
      <c r="H4" s="20">
        <f>(Mass!J6*COS('Pennation Angle'!$U4*PI()/180))/('Fiber &amp; Sarcomere Lengths'!R5*0.001056)</f>
        <v>19.090230327164122</v>
      </c>
      <c r="I4" s="20">
        <f>(Mass!K6*COS('Pennation Angle'!$U4*PI()/180))/('Fiber &amp; Sarcomere Lengths'!S5*0.001056)</f>
        <v>6.5680092854005894</v>
      </c>
      <c r="J4" s="20">
        <f>(Mass!L6*COS('Pennation Angle'!$U4*PI()/180))/('Fiber &amp; Sarcomere Lengths'!T5*0.001056)</f>
        <v>11.292698396801947</v>
      </c>
    </row>
    <row r="5" spans="1:10" ht="15.75" thickBot="1" x14ac:dyDescent="0.3">
      <c r="A5" s="8" t="s">
        <v>1</v>
      </c>
      <c r="B5" s="9"/>
      <c r="C5" s="20">
        <f>(Mass!C7*COS('Pennation Angle'!U6*PI()/180))/('Fiber &amp; Sarcomere Lengths'!K6*0.001056)</f>
        <v>11.259943517111974</v>
      </c>
      <c r="D5" s="20">
        <f>(Mass!D7*COS('Pennation Angle'!V6*PI()/180))/('Fiber &amp; Sarcomere Lengths'!L6*0.001056)</f>
        <v>15.355391541564156</v>
      </c>
      <c r="E5" s="20" t="e">
        <f>(Mass!G7*COS('Pennation Angle'!$U5*PI()/180))/('Fiber &amp; Sarcomere Lengths'!O6*0.001056)</f>
        <v>#DIV/0!</v>
      </c>
      <c r="F5" s="20">
        <f>(Mass!H7*COS('Pennation Angle'!$U5*PI()/180))/('Fiber &amp; Sarcomere Lengths'!P6*0.001056)</f>
        <v>8.398635080249429</v>
      </c>
      <c r="G5" s="20">
        <f>(Mass!I7*COS('Pennation Angle'!$U5*PI()/180))/('Fiber &amp; Sarcomere Lengths'!Q6*0.001056)</f>
        <v>5.3217727302088775</v>
      </c>
      <c r="H5" s="20">
        <f>(Mass!J7*COS('Pennation Angle'!$U5*PI()/180))/('Fiber &amp; Sarcomere Lengths'!R6*0.001056)</f>
        <v>4.8833359680634372</v>
      </c>
      <c r="I5" s="20">
        <f>(Mass!K7*COS('Pennation Angle'!$U5*PI()/180))/('Fiber &amp; Sarcomere Lengths'!S6*0.001056)</f>
        <v>13.238524007159549</v>
      </c>
      <c r="J5" s="20">
        <f>(Mass!L7*COS('Pennation Angle'!$U5*PI()/180))/('Fiber &amp; Sarcomere Lengths'!T6*0.001056)</f>
        <v>8.9110431129975112</v>
      </c>
    </row>
    <row r="6" spans="1:10" ht="15.75" thickBot="1" x14ac:dyDescent="0.3">
      <c r="A6" s="8" t="s">
        <v>2</v>
      </c>
      <c r="B6" s="9"/>
      <c r="C6" s="20">
        <f>(Mass!C8*COS('Pennation Angle'!U7*PI()/180))/('Fiber &amp; Sarcomere Lengths'!K7*0.001056)</f>
        <v>7.9005014834512188</v>
      </c>
      <c r="D6" s="20">
        <f>(Mass!D8*COS('Pennation Angle'!V7*PI()/180))/('Fiber &amp; Sarcomere Lengths'!L7*0.001056)</f>
        <v>6.9287010581206694</v>
      </c>
      <c r="E6" s="20" t="e">
        <f>(Mass!G8*COS('Pennation Angle'!$U6*PI()/180))/('Fiber &amp; Sarcomere Lengths'!O7*0.001056)</f>
        <v>#DIV/0!</v>
      </c>
      <c r="F6" s="20">
        <f>(Mass!H8*COS('Pennation Angle'!$U6*PI()/180))/('Fiber &amp; Sarcomere Lengths'!P7*0.001056)</f>
        <v>12.18915117516516</v>
      </c>
      <c r="G6" s="20">
        <f>(Mass!I8*COS('Pennation Angle'!$U6*PI()/180))/('Fiber &amp; Sarcomere Lengths'!Q7*0.001056)</f>
        <v>6.1246524259748263</v>
      </c>
      <c r="H6" s="20">
        <f>(Mass!J8*COS('Pennation Angle'!$U6*PI()/180))/('Fiber &amp; Sarcomere Lengths'!R7*0.001056)</f>
        <v>7.427870352498803</v>
      </c>
      <c r="I6" s="20">
        <f>(Mass!K8*COS('Pennation Angle'!$U6*PI()/180))/('Fiber &amp; Sarcomere Lengths'!S7*0.001056)</f>
        <v>8.3588498222644567</v>
      </c>
      <c r="J6" s="20" t="e">
        <f>(Mass!L8*COS('Pennation Angle'!$U6*PI()/180))/('Fiber &amp; Sarcomere Lengths'!T7*0.001056)</f>
        <v>#DIV/0!</v>
      </c>
    </row>
    <row r="7" spans="1:10" ht="15.75" thickBot="1" x14ac:dyDescent="0.3">
      <c r="A7" s="8" t="s">
        <v>3</v>
      </c>
      <c r="B7" s="9"/>
      <c r="C7" s="20" t="e">
        <f>(Mass!C9*COS('Pennation Angle'!U8*PI()/180))/('Fiber &amp; Sarcomere Lengths'!K8*0.001056)</f>
        <v>#VALUE!</v>
      </c>
      <c r="D7" s="20">
        <f>(Mass!D9*COS('Pennation Angle'!V8*PI()/180))/('Fiber &amp; Sarcomere Lengths'!L8*0.001056)</f>
        <v>35.696066647089893</v>
      </c>
      <c r="E7" s="20" t="e">
        <f>(Mass!G9*COS('Pennation Angle'!$U7*PI()/180))/('Fiber &amp; Sarcomere Lengths'!O8*0.001056)</f>
        <v>#DIV/0!</v>
      </c>
      <c r="F7" s="20" t="e">
        <f>(Mass!H9*COS('Pennation Angle'!$U7*PI()/180))/('Fiber &amp; Sarcomere Lengths'!P8*0.001056)</f>
        <v>#DIV/0!</v>
      </c>
      <c r="G7" s="20" t="e">
        <f>(Mass!I9*COS('Pennation Angle'!$U7*PI()/180))/('Fiber &amp; Sarcomere Lengths'!Q8*0.001056)</f>
        <v>#DIV/0!</v>
      </c>
      <c r="H7" s="20" t="e">
        <f>(Mass!J9*COS('Pennation Angle'!$U7*PI()/180))/('Fiber &amp; Sarcomere Lengths'!R8*0.001056)</f>
        <v>#DIV/0!</v>
      </c>
      <c r="I7" s="20">
        <f>(Mass!K9*COS('Pennation Angle'!$U7*PI()/180))/('Fiber &amp; Sarcomere Lengths'!S8*0.001056)</f>
        <v>3.9796243234638644</v>
      </c>
      <c r="J7" s="20" t="e">
        <f>(Mass!L9*COS('Pennation Angle'!$U7*PI()/180))/('Fiber &amp; Sarcomere Lengths'!T8*0.001056)</f>
        <v>#DIV/0!</v>
      </c>
    </row>
    <row r="8" spans="1:10" ht="15.75" thickBot="1" x14ac:dyDescent="0.3">
      <c r="A8" s="8" t="s">
        <v>59</v>
      </c>
      <c r="B8" s="9" t="s">
        <v>4</v>
      </c>
      <c r="C8" s="20">
        <f>(Mass!C10*COS('Pennation Angle'!U9*PI()/180))/('Fiber &amp; Sarcomere Lengths'!K9*0.001056)</f>
        <v>6.2086171899960014</v>
      </c>
      <c r="D8" s="20">
        <f>(Mass!D10*COS('Pennation Angle'!V9*PI()/180))/('Fiber &amp; Sarcomere Lengths'!L9*0.001056)</f>
        <v>12.771594824799154</v>
      </c>
      <c r="E8" s="20">
        <f>(Mass!G10*COS('Pennation Angle'!$U8*PI()/180))/('Fiber &amp; Sarcomere Lengths'!O9*0.001056)</f>
        <v>10.31670451493175</v>
      </c>
      <c r="F8" s="20">
        <f>(Mass!H10*COS('Pennation Angle'!$U8*PI()/180))/('Fiber &amp; Sarcomere Lengths'!P9*0.001056)</f>
        <v>18.807220210244346</v>
      </c>
      <c r="G8" s="20">
        <f>(Mass!I10*COS('Pennation Angle'!$U8*PI()/180))/('Fiber &amp; Sarcomere Lengths'!Q9*0.001056)</f>
        <v>18.622693200096009</v>
      </c>
      <c r="H8" s="20">
        <f>(Mass!J10*COS('Pennation Angle'!$U8*PI()/180))/('Fiber &amp; Sarcomere Lengths'!R9*0.001056)</f>
        <v>20.671236111868055</v>
      </c>
      <c r="I8" s="20">
        <f>(Mass!K10*COS('Pennation Angle'!$U8*PI()/180))/('Fiber &amp; Sarcomere Lengths'!S9*0.001056)</f>
        <v>6.1516215579420992</v>
      </c>
      <c r="J8" s="20">
        <f>(Mass!L10*COS('Pennation Angle'!$U8*PI()/180))/('Fiber &amp; Sarcomere Lengths'!T9*0.001056)</f>
        <v>0</v>
      </c>
    </row>
    <row r="9" spans="1:10" ht="15.75" thickBot="1" x14ac:dyDescent="0.3">
      <c r="A9" s="8" t="s">
        <v>62</v>
      </c>
      <c r="B9" s="9" t="s">
        <v>60</v>
      </c>
      <c r="C9" s="20" t="e">
        <f>(Mass!C11*COS('Pennation Angle'!U10*PI()/180))/('Fiber &amp; Sarcomere Lengths'!K10*0.001056)</f>
        <v>#VALUE!</v>
      </c>
      <c r="D9" s="20" t="e">
        <f>(Mass!D11*COS('Pennation Angle'!V10*PI()/180))/('Fiber &amp; Sarcomere Lengths'!L10*0.001056)</f>
        <v>#VALUE!</v>
      </c>
      <c r="E9" s="20" t="e">
        <f>(Mass!G11*COS('Pennation Angle'!$U9*PI()/180))/('Fiber &amp; Sarcomere Lengths'!O10*0.001056)</f>
        <v>#DIV/0!</v>
      </c>
      <c r="F9" s="20" t="e">
        <f>(Mass!H11*COS('Pennation Angle'!$U9*PI()/180))/('Fiber &amp; Sarcomere Lengths'!P10*0.001056)</f>
        <v>#DIV/0!</v>
      </c>
      <c r="G9" s="20" t="e">
        <f>(Mass!I11*COS('Pennation Angle'!$U9*PI()/180))/('Fiber &amp; Sarcomere Lengths'!Q10*0.001056)</f>
        <v>#DIV/0!</v>
      </c>
      <c r="H9" s="20" t="e">
        <f>(Mass!J11*COS('Pennation Angle'!$U9*PI()/180))/('Fiber &amp; Sarcomere Lengths'!R10*0.001056)</f>
        <v>#DIV/0!</v>
      </c>
      <c r="I9" s="20">
        <f>(Mass!K11*COS('Pennation Angle'!$U9*PI()/180))/('Fiber &amp; Sarcomere Lengths'!S10*0.001056)</f>
        <v>12.916712729238062</v>
      </c>
      <c r="J9" s="20" t="e">
        <f>(Mass!L11*COS('Pennation Angle'!$U9*PI()/180))/('Fiber &amp; Sarcomere Lengths'!T10*0.001056)</f>
        <v>#DIV/0!</v>
      </c>
    </row>
    <row r="10" spans="1:10" ht="15.75" thickBot="1" x14ac:dyDescent="0.3">
      <c r="A10" s="8" t="s">
        <v>73</v>
      </c>
      <c r="B10" s="9" t="s">
        <v>65</v>
      </c>
      <c r="C10" s="20">
        <f>(Mass!C12*COS('Pennation Angle'!U11*PI()/180))/('Fiber &amp; Sarcomere Lengths'!K11*0.001056)</f>
        <v>47.858033463053751</v>
      </c>
      <c r="D10" s="20">
        <f>(Mass!D12*COS('Pennation Angle'!V11*PI()/180))/('Fiber &amp; Sarcomere Lengths'!L11*0.001056)</f>
        <v>38.201942266095557</v>
      </c>
      <c r="E10" s="20">
        <f>(Mass!G12*COS('Pennation Angle'!$U10*PI()/180))/('Fiber &amp; Sarcomere Lengths'!O11*0.001056)</f>
        <v>41.945773524720892</v>
      </c>
      <c r="F10" s="20">
        <f>(Mass!H12*COS('Pennation Angle'!$U10*PI()/180))/('Fiber &amp; Sarcomere Lengths'!P11*0.001056)</f>
        <v>39.632343819696835</v>
      </c>
      <c r="G10" s="20">
        <f>(Mass!I12*COS('Pennation Angle'!$U10*PI()/180))/('Fiber &amp; Sarcomere Lengths'!Q11*0.001056)</f>
        <v>48.038349973176857</v>
      </c>
      <c r="H10" s="20">
        <f>(Mass!J12*COS('Pennation Angle'!$U10*PI()/180))/('Fiber &amp; Sarcomere Lengths'!R11*0.001056)</f>
        <v>40.394293289186393</v>
      </c>
      <c r="I10" s="20">
        <f>(Mass!K12*COS('Pennation Angle'!$U10*PI()/180))/('Fiber &amp; Sarcomere Lengths'!S11*0.001056)</f>
        <v>35.333830809104413</v>
      </c>
      <c r="J10" s="20">
        <f>(Mass!L12*COS('Pennation Angle'!$U10*PI()/180))/('Fiber &amp; Sarcomere Lengths'!T11*0.001056)</f>
        <v>34.026420115129795</v>
      </c>
    </row>
    <row r="11" spans="1:10" ht="15.75" thickBot="1" x14ac:dyDescent="0.3">
      <c r="A11" s="8" t="s">
        <v>64</v>
      </c>
      <c r="B11" s="9" t="s">
        <v>7</v>
      </c>
      <c r="C11" s="20" t="e">
        <f>(Mass!C14*COS('Pennation Angle'!U12*PI()/180))/('Fiber &amp; Sarcomere Lengths'!K12*0.001056)</f>
        <v>#VALUE!</v>
      </c>
      <c r="D11" s="20" t="e">
        <f>(Mass!D14*COS('Pennation Angle'!V12*PI()/180))/('Fiber &amp; Sarcomere Lengths'!L12*0.001056)</f>
        <v>#VALUE!</v>
      </c>
      <c r="E11" s="20" t="e">
        <f>(Mass!G14*COS('Pennation Angle'!$U11*PI()/180))/('Fiber &amp; Sarcomere Lengths'!O12*0.001056)</f>
        <v>#DIV/0!</v>
      </c>
      <c r="F11" s="20" t="e">
        <f>(Mass!H14*COS('Pennation Angle'!$U11*PI()/180))/('Fiber &amp; Sarcomere Lengths'!P12*0.001056)</f>
        <v>#DIV/0!</v>
      </c>
      <c r="G11" s="20" t="e">
        <f>(Mass!I14*COS('Pennation Angle'!$U11*PI()/180))/('Fiber &amp; Sarcomere Lengths'!Q12*0.001056)</f>
        <v>#DIV/0!</v>
      </c>
      <c r="H11" s="20" t="e">
        <f>(Mass!J14*COS('Pennation Angle'!$U11*PI()/180))/('Fiber &amp; Sarcomere Lengths'!R12*0.001056)</f>
        <v>#DIV/0!</v>
      </c>
      <c r="I11" s="20">
        <f>(Mass!K14*COS('Pennation Angle'!$U11*PI()/180))/('Fiber &amp; Sarcomere Lengths'!S12*0.001056)</f>
        <v>22.417118079866352</v>
      </c>
      <c r="J11" s="20" t="e">
        <f>(Mass!L14*COS('Pennation Angle'!$U11*PI()/180))/('Fiber &amp; Sarcomere Lengths'!T12*0.001056)</f>
        <v>#DIV/0!</v>
      </c>
    </row>
    <row r="12" spans="1:10" ht="15.75" thickBot="1" x14ac:dyDescent="0.3">
      <c r="A12" s="8" t="s">
        <v>5</v>
      </c>
      <c r="B12" s="9"/>
      <c r="C12" s="20">
        <f>(Mass!C15*COS('Pennation Angle'!U13*PI()/180))/('Fiber &amp; Sarcomere Lengths'!K13*0.001056)</f>
        <v>13.145937006032456</v>
      </c>
      <c r="D12" s="20" t="e">
        <f>(Mass!D15*COS('Pennation Angle'!V13*PI()/180))/('Fiber &amp; Sarcomere Lengths'!L13*0.001056)</f>
        <v>#VALUE!</v>
      </c>
      <c r="E12" s="20" t="e">
        <f>(Mass!G15*COS('Pennation Angle'!$U12*PI()/180))/('Fiber &amp; Sarcomere Lengths'!O13*0.001056)</f>
        <v>#DIV/0!</v>
      </c>
      <c r="F12" s="20" t="e">
        <f>(Mass!H15*COS('Pennation Angle'!$U12*PI()/180))/('Fiber &amp; Sarcomere Lengths'!P13*0.001056)</f>
        <v>#DIV/0!</v>
      </c>
      <c r="G12" s="20" t="e">
        <f>(Mass!I15*COS('Pennation Angle'!$U12*PI()/180))/('Fiber &amp; Sarcomere Lengths'!Q13*0.001056)</f>
        <v>#DIV/0!</v>
      </c>
      <c r="H12" s="20" t="e">
        <f>(Mass!J15*COS('Pennation Angle'!$U12*PI()/180))/('Fiber &amp; Sarcomere Lengths'!R13*0.001056)</f>
        <v>#DIV/0!</v>
      </c>
      <c r="I12" s="20" t="e">
        <f>(Mass!K15*COS('Pennation Angle'!$U12*PI()/180))/('Fiber &amp; Sarcomere Lengths'!S13*0.001056)</f>
        <v>#DIV/0!</v>
      </c>
      <c r="J12" s="20" t="e">
        <f>(Mass!L15*COS('Pennation Angle'!$U12*PI()/180))/('Fiber &amp; Sarcomere Lengths'!T13*0.001056)</f>
        <v>#DIV/0!</v>
      </c>
    </row>
    <row r="13" spans="1:10" ht="15.75" thickBot="1" x14ac:dyDescent="0.3">
      <c r="A13" s="8" t="s">
        <v>6</v>
      </c>
      <c r="B13" s="9"/>
      <c r="C13" s="20">
        <f>(Mass!C16*COS('Pennation Angle'!U14*PI()/180))/('Fiber &amp; Sarcomere Lengths'!K14*0.001056)</f>
        <v>7.4697129785676974</v>
      </c>
      <c r="D13" s="20">
        <f>(Mass!D16*COS('Pennation Angle'!V14*PI()/180))/('Fiber &amp; Sarcomere Lengths'!L14*0.001056)</f>
        <v>7.352351937621509</v>
      </c>
      <c r="E13" s="20" t="e">
        <f>(Mass!G16*COS('Pennation Angle'!$U13*PI()/180))/('Fiber &amp; Sarcomere Lengths'!O14*0.001056)</f>
        <v>#DIV/0!</v>
      </c>
      <c r="F13" s="20" t="e">
        <f>(Mass!H16*COS('Pennation Angle'!$U13*PI()/180))/('Fiber &amp; Sarcomere Lengths'!P14*0.001056)</f>
        <v>#DIV/0!</v>
      </c>
      <c r="G13" s="20" t="e">
        <f>(Mass!I16*COS('Pennation Angle'!$U13*PI()/180))/('Fiber &amp; Sarcomere Lengths'!Q14*0.001056)</f>
        <v>#DIV/0!</v>
      </c>
      <c r="H13" s="20" t="e">
        <f>(Mass!J16*COS('Pennation Angle'!$U13*PI()/180))/('Fiber &amp; Sarcomere Lengths'!R14*0.001056)</f>
        <v>#DIV/0!</v>
      </c>
      <c r="I13" s="20">
        <f>(Mass!K16*COS('Pennation Angle'!$U13*PI()/180))/('Fiber &amp; Sarcomere Lengths'!S14*0.001056)</f>
        <v>14.941217951389932</v>
      </c>
      <c r="J13" s="20" t="e">
        <f>(Mass!L16*COS('Pennation Angle'!$U13*PI()/180))/('Fiber &amp; Sarcomere Lengths'!T14*0.001056)</f>
        <v>#DIV/0!</v>
      </c>
    </row>
    <row r="14" spans="1:10" ht="15.75" thickBot="1" x14ac:dyDescent="0.3">
      <c r="A14" s="8" t="s">
        <v>8</v>
      </c>
      <c r="B14" s="9"/>
      <c r="C14" s="20">
        <f>(Mass!C17*COS('Pennation Angle'!U15*PI()/180))/('Fiber &amp; Sarcomere Lengths'!K15*0.001056)</f>
        <v>8.8932157875005888</v>
      </c>
      <c r="D14" s="20">
        <f>(Mass!D17*COS('Pennation Angle'!V15*PI()/180))/('Fiber &amp; Sarcomere Lengths'!L15*0.001056)</f>
        <v>4.9458910627858881</v>
      </c>
      <c r="E14" s="20" t="e">
        <f>(Mass!G17*COS('Pennation Angle'!$U14*PI()/180))/('Fiber &amp; Sarcomere Lengths'!O15*0.001056)</f>
        <v>#DIV/0!</v>
      </c>
      <c r="F14" s="20" t="e">
        <f>(Mass!H17*COS('Pennation Angle'!$U14*PI()/180))/('Fiber &amp; Sarcomere Lengths'!P15*0.001056)</f>
        <v>#DIV/0!</v>
      </c>
      <c r="G14" s="20" t="e">
        <f>(Mass!I17*COS('Pennation Angle'!$U14*PI()/180))/('Fiber &amp; Sarcomere Lengths'!Q15*0.001056)</f>
        <v>#DIV/0!</v>
      </c>
      <c r="H14" s="20" t="e">
        <f>(Mass!J17*COS('Pennation Angle'!$U14*PI()/180))/('Fiber &amp; Sarcomere Lengths'!R15*0.001056)</f>
        <v>#DIV/0!</v>
      </c>
      <c r="I14" s="20">
        <f>(Mass!K17*COS('Pennation Angle'!$U14*PI()/180))/('Fiber &amp; Sarcomere Lengths'!S15*0.001056)</f>
        <v>2.3517390374097573</v>
      </c>
      <c r="J14" s="20">
        <f>(Mass!L17*COS('Pennation Angle'!$U14*PI()/180))/('Fiber &amp; Sarcomere Lengths'!T15*0.001056)</f>
        <v>9.1932412843194413</v>
      </c>
    </row>
    <row r="15" spans="1:10" ht="15.75" thickBot="1" x14ac:dyDescent="0.3">
      <c r="A15" s="8" t="s">
        <v>9</v>
      </c>
      <c r="B15" s="9" t="s">
        <v>58</v>
      </c>
      <c r="C15" s="20" t="e">
        <f>(Mass!C18*COS('Pennation Angle'!U16*PI()/180))/('Fiber &amp; Sarcomere Lengths'!K16*0.001056)</f>
        <v>#VALUE!</v>
      </c>
      <c r="D15" s="20" t="e">
        <f>(Mass!D18*COS('Pennation Angle'!V16*PI()/180))/('Fiber &amp; Sarcomere Lengths'!L16*0.001056)</f>
        <v>#VALUE!</v>
      </c>
      <c r="E15" s="20">
        <f>(Mass!G18*COS('Pennation Angle'!$U15*PI()/180))/('Fiber &amp; Sarcomere Lengths'!O16*0.001056)</f>
        <v>50.81975193188449</v>
      </c>
      <c r="F15" s="20">
        <f>(Mass!H18*COS('Pennation Angle'!$U15*PI()/180))/('Fiber &amp; Sarcomere Lengths'!P16*0.001056)</f>
        <v>76.062448801699929</v>
      </c>
      <c r="G15" s="20">
        <f>(Mass!I18*COS('Pennation Angle'!$U15*PI()/180))/('Fiber &amp; Sarcomere Lengths'!Q16*0.001056)</f>
        <v>48.826648361884622</v>
      </c>
      <c r="H15" s="20">
        <f>(Mass!J18*COS('Pennation Angle'!$U15*PI()/180))/('Fiber &amp; Sarcomere Lengths'!R16*0.001056)</f>
        <v>90.488952937148881</v>
      </c>
      <c r="I15" s="20" t="e">
        <f>(Mass!K18*COS('Pennation Angle'!$U15*PI()/180))/('Fiber &amp; Sarcomere Lengths'!S16*0.001056)</f>
        <v>#DIV/0!</v>
      </c>
      <c r="J15" s="20" t="e">
        <f>(Mass!L18*COS('Pennation Angle'!$U15*PI()/180))/('Fiber &amp; Sarcomere Lengths'!T16*0.001056)</f>
        <v>#DIV/0!</v>
      </c>
    </row>
    <row r="16" spans="1:10" ht="15.75" thickBot="1" x14ac:dyDescent="0.3">
      <c r="A16" s="8" t="s">
        <v>10</v>
      </c>
      <c r="B16" s="9" t="s">
        <v>57</v>
      </c>
      <c r="C16" s="20">
        <f>(Mass!C19*COS('Pennation Angle'!U17*PI()/180))/('Fiber &amp; Sarcomere Lengths'!K17*0.001056)</f>
        <v>46.203929086589319</v>
      </c>
      <c r="D16" s="20">
        <f>(Mass!D19*COS('Pennation Angle'!V17*PI()/180))/('Fiber &amp; Sarcomere Lengths'!L17*0.001056)</f>
        <v>44.908526263936295</v>
      </c>
      <c r="E16" s="20" t="e">
        <f>(Mass!G19*COS('Pennation Angle'!$U16*PI()/180))/('Fiber &amp; Sarcomere Lengths'!O17*0.001056)</f>
        <v>#DIV/0!</v>
      </c>
      <c r="F16" s="20" t="e">
        <f>(Mass!H19*COS('Pennation Angle'!$U16*PI()/180))/('Fiber &amp; Sarcomere Lengths'!P17*0.001056)</f>
        <v>#DIV/0!</v>
      </c>
      <c r="G16" s="20" t="e">
        <f>(Mass!I19*COS('Pennation Angle'!$U16*PI()/180))/('Fiber &amp; Sarcomere Lengths'!Q17*0.001056)</f>
        <v>#DIV/0!</v>
      </c>
      <c r="H16" s="20" t="e">
        <f>(Mass!J19*COS('Pennation Angle'!$U16*PI()/180))/('Fiber &amp; Sarcomere Lengths'!R17*0.001056)</f>
        <v>#DIV/0!</v>
      </c>
      <c r="I16" s="20">
        <f>(Mass!K19*COS('Pennation Angle'!$U16*PI()/180))/('Fiber &amp; Sarcomere Lengths'!S17*0.001056)</f>
        <v>35.636582013621791</v>
      </c>
      <c r="J16" s="20">
        <f>(Mass!L19*COS('Pennation Angle'!$U16*PI()/180))/('Fiber &amp; Sarcomere Lengths'!T17*0.001056)</f>
        <v>16.897232818912336</v>
      </c>
    </row>
    <row r="17" spans="1:10" ht="15.75" thickBot="1" x14ac:dyDescent="0.3">
      <c r="A17" s="8" t="s">
        <v>11</v>
      </c>
      <c r="B17" s="9" t="s">
        <v>57</v>
      </c>
      <c r="C17" s="20" t="e">
        <f>(Mass!C20*COS('Pennation Angle'!U18*PI()/180))/('Fiber &amp; Sarcomere Lengths'!K18*0.001056)</f>
        <v>#VALUE!</v>
      </c>
      <c r="D17" s="20">
        <f>(Mass!D20*COS('Pennation Angle'!V18*PI()/180))/('Fiber &amp; Sarcomere Lengths'!L18*0.001056)</f>
        <v>14.621840250045386</v>
      </c>
      <c r="E17" s="20" t="e">
        <f>(Mass!G20*COS('Pennation Angle'!$U17*PI()/180))/('Fiber &amp; Sarcomere Lengths'!O18*0.001056)</f>
        <v>#DIV/0!</v>
      </c>
      <c r="F17" s="20" t="e">
        <f>(Mass!H20*COS('Pennation Angle'!$U17*PI()/180))/('Fiber &amp; Sarcomere Lengths'!P18*0.001056)</f>
        <v>#DIV/0!</v>
      </c>
      <c r="G17" s="20" t="e">
        <f>(Mass!I20*COS('Pennation Angle'!$U17*PI()/180))/('Fiber &amp; Sarcomere Lengths'!Q18*0.001056)</f>
        <v>#DIV/0!</v>
      </c>
      <c r="H17" s="20" t="e">
        <f>(Mass!J20*COS('Pennation Angle'!$U17*PI()/180))/('Fiber &amp; Sarcomere Lengths'!R18*0.001056)</f>
        <v>#DIV/0!</v>
      </c>
      <c r="I17" s="20">
        <f>(Mass!K20*COS('Pennation Angle'!$U17*PI()/180))/('Fiber &amp; Sarcomere Lengths'!S18*0.001056)</f>
        <v>33.118254174544163</v>
      </c>
      <c r="J17" s="20">
        <f>(Mass!L20*COS('Pennation Angle'!$U17*PI()/180))/('Fiber &amp; Sarcomere Lengths'!T18*0.001056)</f>
        <v>26.784956055673497</v>
      </c>
    </row>
    <row r="18" spans="1:10" ht="15.75" thickBot="1" x14ac:dyDescent="0.3">
      <c r="A18" s="8" t="s">
        <v>12</v>
      </c>
      <c r="B18" s="9"/>
      <c r="C18" s="20" t="e">
        <f>(Mass!C22*COS('Pennation Angle'!U19*PI()/180))/('Fiber &amp; Sarcomere Lengths'!K19*0.001056)</f>
        <v>#VALUE!</v>
      </c>
      <c r="D18" s="20" t="e">
        <f>(Mass!D22*COS('Pennation Angle'!V19*PI()/180))/('Fiber &amp; Sarcomere Lengths'!L19*0.001056)</f>
        <v>#VALUE!</v>
      </c>
      <c r="E18" s="20">
        <f>(Mass!G22*COS('Pennation Angle'!$U18*PI()/180))/('Fiber &amp; Sarcomere Lengths'!O19*0.001056)</f>
        <v>12.125600628511942</v>
      </c>
      <c r="F18" s="20">
        <f>(Mass!H22*COS('Pennation Angle'!$U18*PI()/180))/('Fiber &amp; Sarcomere Lengths'!P19*0.001056)</f>
        <v>6.3126105588864272</v>
      </c>
      <c r="G18" s="20">
        <f>(Mass!I22*COS('Pennation Angle'!$U18*PI()/180))/('Fiber &amp; Sarcomere Lengths'!Q19*0.001056)</f>
        <v>4.056429157820217</v>
      </c>
      <c r="H18" s="20">
        <f>(Mass!J22*COS('Pennation Angle'!$U18*PI()/180))/('Fiber &amp; Sarcomere Lengths'!R19*0.001056)</f>
        <v>5.3944266722312557</v>
      </c>
      <c r="I18" s="20" t="e">
        <f>(Mass!K22*COS('Pennation Angle'!$U18*PI()/180))/('Fiber &amp; Sarcomere Lengths'!S19*0.001056)</f>
        <v>#DIV/0!</v>
      </c>
      <c r="J18" s="20" t="e">
        <f>(Mass!L22*COS('Pennation Angle'!$U18*PI()/180))/('Fiber &amp; Sarcomere Lengths'!T19*0.001056)</f>
        <v>#DIV/0!</v>
      </c>
    </row>
    <row r="19" spans="1:10" ht="15.75" thickBot="1" x14ac:dyDescent="0.3">
      <c r="A19" s="8" t="s">
        <v>13</v>
      </c>
      <c r="B19" s="9" t="s">
        <v>56</v>
      </c>
      <c r="C19" s="20">
        <f>(Mass!C23*COS('Pennation Angle'!U20*PI()/180))/('Fiber &amp; Sarcomere Lengths'!K20*0.001056)</f>
        <v>6.1572317308167026</v>
      </c>
      <c r="D19" s="20">
        <f>(Mass!D23*COS('Pennation Angle'!V20*PI()/180))/('Fiber &amp; Sarcomere Lengths'!L20*0.001056)</f>
        <v>9.1170714938100783</v>
      </c>
      <c r="E19" s="20" t="e">
        <f>(Mass!G23*COS('Pennation Angle'!$U19*PI()/180))/('Fiber &amp; Sarcomere Lengths'!O20*0.001056)</f>
        <v>#DIV/0!</v>
      </c>
      <c r="F19" s="20">
        <f>(Mass!H23*COS('Pennation Angle'!$U19*PI()/180))/('Fiber &amp; Sarcomere Lengths'!P20*0.001056)</f>
        <v>5.2725117643472563</v>
      </c>
      <c r="G19" s="20">
        <f>(Mass!I23*COS('Pennation Angle'!$U19*PI()/180))/('Fiber &amp; Sarcomere Lengths'!Q20*0.001056)</f>
        <v>9.8473375858534862</v>
      </c>
      <c r="H19" s="20">
        <f>(Mass!J23*COS('Pennation Angle'!$U19*PI()/180))/('Fiber &amp; Sarcomere Lengths'!R20*0.001056)</f>
        <v>9.724478301188098</v>
      </c>
      <c r="I19" s="20">
        <f>(Mass!K23*COS('Pennation Angle'!$U19*PI()/180))/('Fiber &amp; Sarcomere Lengths'!S20*0.001056)</f>
        <v>4.3213581260836298</v>
      </c>
      <c r="J19" s="20">
        <f>(Mass!L23*COS('Pennation Angle'!$U19*PI()/180))/('Fiber &amp; Sarcomere Lengths'!T20*0.001056)</f>
        <v>3.0563841752652938</v>
      </c>
    </row>
    <row r="20" spans="1:10" ht="15.75" thickBot="1" x14ac:dyDescent="0.3">
      <c r="A20" s="8" t="s">
        <v>14</v>
      </c>
      <c r="B20" s="9" t="s">
        <v>55</v>
      </c>
      <c r="C20" s="20" t="e">
        <f>(Mass!C24*COS('Pennation Angle'!U21*PI()/180))/('Fiber &amp; Sarcomere Lengths'!K21*0.001056)</f>
        <v>#VALUE!</v>
      </c>
      <c r="D20" s="20">
        <f>(Mass!D24*COS('Pennation Angle'!V21*PI()/180))/('Fiber &amp; Sarcomere Lengths'!L21*0.001056)</f>
        <v>19.436453479622205</v>
      </c>
      <c r="E20" s="20" t="e">
        <f>(Mass!G24*COS('Pennation Angle'!$U20*PI()/180))/('Fiber &amp; Sarcomere Lengths'!O21*0.001056)</f>
        <v>#DIV/0!</v>
      </c>
      <c r="F20" s="20">
        <f>(Mass!H24*COS('Pennation Angle'!$U20*PI()/180))/('Fiber &amp; Sarcomere Lengths'!P21*0.001056)</f>
        <v>23.703516977395644</v>
      </c>
      <c r="G20" s="20">
        <f>(Mass!I24*COS('Pennation Angle'!$U20*PI()/180))/('Fiber &amp; Sarcomere Lengths'!Q21*0.001056)</f>
        <v>13.440697371529648</v>
      </c>
      <c r="H20" s="20">
        <f>(Mass!J24*COS('Pennation Angle'!$U20*PI()/180))/('Fiber &amp; Sarcomere Lengths'!R21*0.001056)</f>
        <v>7.7910745450012469</v>
      </c>
      <c r="I20" s="20">
        <f>(Mass!K24*COS('Pennation Angle'!$U20*PI()/180))/('Fiber &amp; Sarcomere Lengths'!S21*0.001056)</f>
        <v>16.154814134612113</v>
      </c>
      <c r="J20" s="20">
        <f>(Mass!L24*COS('Pennation Angle'!$U20*PI()/180))/('Fiber &amp; Sarcomere Lengths'!T21*0.001056)</f>
        <v>16.818028927009752</v>
      </c>
    </row>
    <row r="21" spans="1:10" ht="15.75" thickBot="1" x14ac:dyDescent="0.3">
      <c r="A21" s="8" t="s">
        <v>15</v>
      </c>
      <c r="B21" s="9" t="s">
        <v>53</v>
      </c>
      <c r="C21" s="20">
        <f>(Mass!C25*COS('Pennation Angle'!U22*PI()/180))/('Fiber &amp; Sarcomere Lengths'!K22*0.001056)</f>
        <v>25.855161079507806</v>
      </c>
      <c r="D21" s="20">
        <f>(Mass!D25*COS('Pennation Angle'!V22*PI()/180))/('Fiber &amp; Sarcomere Lengths'!L22*0.001056)</f>
        <v>19.000339973109707</v>
      </c>
      <c r="E21" s="20">
        <f>(Mass!G25*COS('Pennation Angle'!$U21*PI()/180))/('Fiber &amp; Sarcomere Lengths'!O22*0.001056)</f>
        <v>32.447474826084616</v>
      </c>
      <c r="F21" s="20" t="e">
        <f>(Mass!H25*COS('Pennation Angle'!$U21*PI()/180))/('Fiber &amp; Sarcomere Lengths'!P22*0.001056)</f>
        <v>#DIV/0!</v>
      </c>
      <c r="G21" s="20">
        <f>(Mass!I25*COS('Pennation Angle'!$U21*PI()/180))/('Fiber &amp; Sarcomere Lengths'!Q22*0.001056)</f>
        <v>33.503805318062305</v>
      </c>
      <c r="H21" s="20">
        <f>(Mass!J25*COS('Pennation Angle'!$U21*PI()/180))/('Fiber &amp; Sarcomere Lengths'!R22*0.001056)</f>
        <v>30.822582797818111</v>
      </c>
      <c r="I21" s="20">
        <f>(Mass!K25*COS('Pennation Angle'!$U21*PI()/180))/('Fiber &amp; Sarcomere Lengths'!S22*0.001056)</f>
        <v>40.748663554478853</v>
      </c>
      <c r="J21" s="20">
        <f>(Mass!L25*COS('Pennation Angle'!$U21*PI()/180))/('Fiber &amp; Sarcomere Lengths'!T22*0.001056)</f>
        <v>18.417803677089207</v>
      </c>
    </row>
    <row r="22" spans="1:10" ht="15.75" thickBot="1" x14ac:dyDescent="0.3">
      <c r="A22" s="8" t="s">
        <v>16</v>
      </c>
      <c r="B22" s="9" t="s">
        <v>54</v>
      </c>
      <c r="C22" s="20">
        <f>(Mass!C26*COS('Pennation Angle'!U23*PI()/180))/('Fiber &amp; Sarcomere Lengths'!K23*0.001056)</f>
        <v>29.711362816866622</v>
      </c>
      <c r="D22" s="20" t="e">
        <f>(Mass!D26*COS('Pennation Angle'!V23*PI()/180))/('Fiber &amp; Sarcomere Lengths'!L23*0.001056)</f>
        <v>#VALUE!</v>
      </c>
      <c r="E22" s="20">
        <f>(Mass!G26*COS('Pennation Angle'!$U22*PI()/180))/('Fiber &amp; Sarcomere Lengths'!O23*0.001056)</f>
        <v>24.964210807342575</v>
      </c>
      <c r="F22" s="20" t="e">
        <f>(Mass!H26*COS('Pennation Angle'!$U22*PI()/180))/('Fiber &amp; Sarcomere Lengths'!P23*0.001056)</f>
        <v>#DIV/0!</v>
      </c>
      <c r="G22" s="20">
        <f>(Mass!I26*COS('Pennation Angle'!$U22*PI()/180))/('Fiber &amp; Sarcomere Lengths'!Q23*0.001056)</f>
        <v>40.299707700376871</v>
      </c>
      <c r="H22" s="20">
        <f>(Mass!J26*COS('Pennation Angle'!$U22*PI()/180))/('Fiber &amp; Sarcomere Lengths'!R23*0.001056)</f>
        <v>57.490589482723962</v>
      </c>
      <c r="I22" s="20">
        <f>(Mass!K26*COS('Pennation Angle'!$U22*PI()/180))/('Fiber &amp; Sarcomere Lengths'!S23*0.001056)</f>
        <v>31.837298421263007</v>
      </c>
      <c r="J22" s="20">
        <f>(Mass!L26*COS('Pennation Angle'!$U22*PI()/180))/('Fiber &amp; Sarcomere Lengths'!T23*0.001056)</f>
        <v>11.640077807796878</v>
      </c>
    </row>
    <row r="23" spans="1:10" ht="15.75" thickBot="1" x14ac:dyDescent="0.3">
      <c r="A23" s="8" t="s">
        <v>17</v>
      </c>
      <c r="B23" s="9"/>
      <c r="C23" s="20" t="e">
        <f>(Mass!C27*COS('Pennation Angle'!U24*PI()/180))/('Fiber &amp; Sarcomere Lengths'!K24*0.001056)</f>
        <v>#VALUE!</v>
      </c>
      <c r="D23" s="20" t="e">
        <f>(Mass!D27*COS('Pennation Angle'!V24*PI()/180))/('Fiber &amp; Sarcomere Lengths'!L24*0.001056)</f>
        <v>#VALUE!</v>
      </c>
      <c r="E23" s="20" t="e">
        <f>(Mass!G27*COS('Pennation Angle'!$U23*PI()/180))/('Fiber &amp; Sarcomere Lengths'!O24*0.001056)</f>
        <v>#DIV/0!</v>
      </c>
      <c r="F23" s="20" t="e">
        <f>(Mass!H27*COS('Pennation Angle'!$U23*PI()/180))/('Fiber &amp; Sarcomere Lengths'!P24*0.001056)</f>
        <v>#DIV/0!</v>
      </c>
      <c r="G23" s="20" t="e">
        <f>(Mass!I27*COS('Pennation Angle'!$U23*PI()/180))/('Fiber &amp; Sarcomere Lengths'!Q24*0.001056)</f>
        <v>#DIV/0!</v>
      </c>
      <c r="H23" s="20" t="e">
        <f>(Mass!J27*COS('Pennation Angle'!$U23*PI()/180))/('Fiber &amp; Sarcomere Lengths'!R24*0.001056)</f>
        <v>#DIV/0!</v>
      </c>
      <c r="I23" s="20">
        <f>(Mass!K27*COS('Pennation Angle'!$U23*PI()/180))/('Fiber &amp; Sarcomere Lengths'!S24*0.001056)</f>
        <v>5.459797993094222</v>
      </c>
      <c r="J23" s="20" t="e">
        <f>(Mass!L27*COS('Pennation Angle'!$U23*PI()/180))/('Fiber &amp; Sarcomere Lengths'!T24*0.001056)</f>
        <v>#DIV/0!</v>
      </c>
    </row>
    <row r="24" spans="1:10" ht="15.75" thickBot="1" x14ac:dyDescent="0.3">
      <c r="A24" s="8" t="s">
        <v>18</v>
      </c>
      <c r="B24" s="9"/>
      <c r="C24" s="20" t="e">
        <f>(Mass!C28*COS('Pennation Angle'!U25*PI()/180))/('Fiber &amp; Sarcomere Lengths'!K25*0.001056)</f>
        <v>#VALUE!</v>
      </c>
      <c r="D24" s="20">
        <f>(Mass!D28*COS('Pennation Angle'!V25*PI()/180))/('Fiber &amp; Sarcomere Lengths'!L25*0.001056)</f>
        <v>29.44686789377883</v>
      </c>
      <c r="E24" s="20" t="e">
        <f>(Mass!G28*COS('Pennation Angle'!$U24*PI()/180))/('Fiber &amp; Sarcomere Lengths'!O25*0.001056)</f>
        <v>#DIV/0!</v>
      </c>
      <c r="F24" s="20" t="e">
        <f>(Mass!H28*COS('Pennation Angle'!$U24*PI()/180))/('Fiber &amp; Sarcomere Lengths'!P25*0.001056)</f>
        <v>#DIV/0!</v>
      </c>
      <c r="G24" s="20" t="e">
        <f>(Mass!I28*COS('Pennation Angle'!$U24*PI()/180))/('Fiber &amp; Sarcomere Lengths'!Q25*0.001056)</f>
        <v>#DIV/0!</v>
      </c>
      <c r="H24" s="20">
        <f>(Mass!J28*COS('Pennation Angle'!$U24*PI()/180))/('Fiber &amp; Sarcomere Lengths'!R25*0.001056)</f>
        <v>30.881421155735371</v>
      </c>
      <c r="I24" s="20">
        <f>(Mass!K28*COS('Pennation Angle'!$U24*PI()/180))/('Fiber &amp; Sarcomere Lengths'!S25*0.001056)</f>
        <v>5.5133127088846638</v>
      </c>
      <c r="J24" s="20" t="e">
        <f>(Mass!L28*COS('Pennation Angle'!$U24*PI()/180))/('Fiber &amp; Sarcomere Lengths'!T25*0.001056)</f>
        <v>#DIV/0!</v>
      </c>
    </row>
    <row r="25" spans="1:10" ht="15.75" thickBot="1" x14ac:dyDescent="0.3">
      <c r="A25" s="8" t="s">
        <v>19</v>
      </c>
      <c r="B25" s="9" t="s">
        <v>44</v>
      </c>
      <c r="C25" s="20">
        <f>(Mass!C29*COS('Pennation Angle'!U26*PI()/180))/('Fiber &amp; Sarcomere Lengths'!K26*0.001056)</f>
        <v>26.970222110501474</v>
      </c>
      <c r="D25" s="20">
        <f>(Mass!D29*COS('Pennation Angle'!V26*PI()/180))/('Fiber &amp; Sarcomere Lengths'!L26*0.001056)</f>
        <v>13.557907478935274</v>
      </c>
      <c r="E25" s="20">
        <f>(Mass!G29*COS('Pennation Angle'!$U25*PI()/180))/('Fiber &amp; Sarcomere Lengths'!O26*0.001056)</f>
        <v>60.641542037132396</v>
      </c>
      <c r="F25" s="20" t="e">
        <f>(Mass!H29*COS('Pennation Angle'!$U25*PI()/180))/('Fiber &amp; Sarcomere Lengths'!P26*0.001056)</f>
        <v>#DIV/0!</v>
      </c>
      <c r="G25" s="20">
        <f>(Mass!I29*COS('Pennation Angle'!$U25*PI()/180))/('Fiber &amp; Sarcomere Lengths'!Q26*0.001056)</f>
        <v>153.11338523840286</v>
      </c>
      <c r="H25" s="20">
        <f>(Mass!J29*COS('Pennation Angle'!$U25*PI()/180))/('Fiber &amp; Sarcomere Lengths'!R26*0.001056)</f>
        <v>34.374210824125576</v>
      </c>
      <c r="I25" s="20">
        <f>(Mass!K29*COS('Pennation Angle'!$U25*PI()/180))/('Fiber &amp; Sarcomere Lengths'!S26*0.001056)</f>
        <v>44.241030037815442</v>
      </c>
      <c r="J25" s="20">
        <f>(Mass!L29*COS('Pennation Angle'!$U25*PI()/180))/('Fiber &amp; Sarcomere Lengths'!T26*0.001056)</f>
        <v>41.380256521231068</v>
      </c>
    </row>
    <row r="26" spans="1:10" ht="15.75" thickBot="1" x14ac:dyDescent="0.3">
      <c r="A26" s="8" t="s">
        <v>20</v>
      </c>
      <c r="B26" s="9"/>
      <c r="C26" s="20">
        <f>(Mass!C30*COS('Pennation Angle'!U27*PI()/180))/('Fiber &amp; Sarcomere Lengths'!K27*0.001056)</f>
        <v>11.719998949196102</v>
      </c>
      <c r="D26" s="20" t="e">
        <f>(Mass!D30*COS('Pennation Angle'!V27*PI()/180))/('Fiber &amp; Sarcomere Lengths'!L27*0.001056)</f>
        <v>#VALUE!</v>
      </c>
      <c r="E26" s="20" t="e">
        <f>(Mass!G30*COS('Pennation Angle'!$U26*PI()/180))/('Fiber &amp; Sarcomere Lengths'!O27*0.001056)</f>
        <v>#DIV/0!</v>
      </c>
      <c r="F26" s="20" t="e">
        <f>(Mass!H30*COS('Pennation Angle'!$U26*PI()/180))/('Fiber &amp; Sarcomere Lengths'!P27*0.001056)</f>
        <v>#DIV/0!</v>
      </c>
      <c r="G26" s="20" t="e">
        <f>(Mass!I30*COS('Pennation Angle'!$U26*PI()/180))/('Fiber &amp; Sarcomere Lengths'!Q27*0.001056)</f>
        <v>#DIV/0!</v>
      </c>
      <c r="H26" s="20" t="e">
        <f>(Mass!J30*COS('Pennation Angle'!$U26*PI()/180))/('Fiber &amp; Sarcomere Lengths'!R27*0.001056)</f>
        <v>#DIV/0!</v>
      </c>
      <c r="I26" s="20">
        <f>(Mass!K30*COS('Pennation Angle'!$U26*PI()/180))/('Fiber &amp; Sarcomere Lengths'!S27*0.001056)</f>
        <v>11.036064607894161</v>
      </c>
      <c r="J26" s="20">
        <f>(Mass!L30*COS('Pennation Angle'!$U26*PI()/180))/('Fiber &amp; Sarcomere Lengths'!T27*0.001056)</f>
        <v>7.2563903168272788</v>
      </c>
    </row>
    <row r="27" spans="1:10" ht="15.75" thickBot="1" x14ac:dyDescent="0.3">
      <c r="A27" s="8" t="s">
        <v>21</v>
      </c>
      <c r="B27" s="9"/>
      <c r="C27" s="20">
        <f>(Mass!C31*COS('Pennation Angle'!U28*PI()/180))/('Fiber &amp; Sarcomere Lengths'!K28*0.001056)</f>
        <v>7.5475890054466559</v>
      </c>
      <c r="D27" s="20">
        <f>(Mass!D31*COS('Pennation Angle'!V28*PI()/180))/('Fiber &amp; Sarcomere Lengths'!L28*0.001056)</f>
        <v>9.0158340635584953</v>
      </c>
      <c r="E27" s="20" t="e">
        <f>(Mass!G31*COS('Pennation Angle'!$U27*PI()/180))/('Fiber &amp; Sarcomere Lengths'!O28*0.001056)</f>
        <v>#DIV/0!</v>
      </c>
      <c r="F27" s="20" t="e">
        <f>(Mass!H31*COS('Pennation Angle'!$U27*PI()/180))/('Fiber &amp; Sarcomere Lengths'!P28*0.001056)</f>
        <v>#DIV/0!</v>
      </c>
      <c r="G27" s="20" t="e">
        <f>(Mass!I31*COS('Pennation Angle'!$U27*PI()/180))/('Fiber &amp; Sarcomere Lengths'!Q28*0.001056)</f>
        <v>#DIV/0!</v>
      </c>
      <c r="H27" s="20" t="e">
        <f>(Mass!J31*COS('Pennation Angle'!$U27*PI()/180))/('Fiber &amp; Sarcomere Lengths'!R28*0.001056)</f>
        <v>#DIV/0!</v>
      </c>
      <c r="I27" s="20">
        <f>(Mass!K31*COS('Pennation Angle'!$U27*PI()/180))/('Fiber &amp; Sarcomere Lengths'!S28*0.001056)</f>
        <v>8.0061189701132456</v>
      </c>
      <c r="J27" s="20">
        <f>(Mass!L31*COS('Pennation Angle'!$U27*PI()/180))/('Fiber &amp; Sarcomere Lengths'!T28*0.001056)</f>
        <v>4.6504743884425119</v>
      </c>
    </row>
    <row r="28" spans="1:10" ht="15.75" thickBot="1" x14ac:dyDescent="0.3">
      <c r="A28" s="8" t="s">
        <v>22</v>
      </c>
      <c r="B28" s="9" t="s">
        <v>52</v>
      </c>
      <c r="C28" s="20">
        <f>(Mass!C32*COS('Pennation Angle'!U29*PI()/180))/('Fiber &amp; Sarcomere Lengths'!K29*0.001056)</f>
        <v>45.017881225753648</v>
      </c>
      <c r="D28" s="20">
        <f>(Mass!D32*COS('Pennation Angle'!V29*PI()/180))/('Fiber &amp; Sarcomere Lengths'!L29*0.001056)</f>
        <v>31.377056794358502</v>
      </c>
      <c r="E28" s="20">
        <f>(Mass!G32*COS('Pennation Angle'!$U28*PI()/180))/('Fiber &amp; Sarcomere Lengths'!O29*0.001056)</f>
        <v>54.406778485392081</v>
      </c>
      <c r="F28" s="20">
        <f>(Mass!H32*COS('Pennation Angle'!$U28*PI()/180))/('Fiber &amp; Sarcomere Lengths'!P29*0.001056)</f>
        <v>71.192918122024082</v>
      </c>
      <c r="G28" s="20">
        <f>(Mass!I32*COS('Pennation Angle'!$U28*PI()/180))/('Fiber &amp; Sarcomere Lengths'!Q29*0.001056)</f>
        <v>57.479397833334481</v>
      </c>
      <c r="H28" s="20">
        <f>(Mass!J32*COS('Pennation Angle'!$U28*PI()/180))/('Fiber &amp; Sarcomere Lengths'!R29*0.001056)</f>
        <v>53.895088835754734</v>
      </c>
      <c r="I28" s="20">
        <f>(Mass!K32*COS('Pennation Angle'!$U28*PI()/180))/('Fiber &amp; Sarcomere Lengths'!S29*0.001056)</f>
        <v>57.334185970526256</v>
      </c>
      <c r="J28" s="20">
        <f>(Mass!L32*COS('Pennation Angle'!$U28*PI()/180))/('Fiber &amp; Sarcomere Lengths'!T29*0.001056)</f>
        <v>45.537665817038253</v>
      </c>
    </row>
    <row r="29" spans="1:10" ht="15.75" thickBot="1" x14ac:dyDescent="0.3">
      <c r="A29" s="8" t="s">
        <v>23</v>
      </c>
      <c r="B29" s="9" t="s">
        <v>49</v>
      </c>
      <c r="C29" s="20">
        <f>(Mass!C33*COS('Pennation Angle'!U30*PI()/180))/('Fiber &amp; Sarcomere Lengths'!K30*0.001056)</f>
        <v>8.7017826179494993</v>
      </c>
      <c r="D29" s="20">
        <f>(Mass!D33*COS('Pennation Angle'!V30*PI()/180))/('Fiber &amp; Sarcomere Lengths'!L30*0.001056)</f>
        <v>13.214450771167295</v>
      </c>
      <c r="E29" s="20" t="e">
        <f>(Mass!G33*COS('Pennation Angle'!$U29*PI()/180))/('Fiber &amp; Sarcomere Lengths'!O30*0.001056)</f>
        <v>#DIV/0!</v>
      </c>
      <c r="F29" s="20">
        <f>(Mass!H33*COS('Pennation Angle'!$U29*PI()/180))/('Fiber &amp; Sarcomere Lengths'!P30*0.001056)</f>
        <v>12.884835862968453</v>
      </c>
      <c r="G29" s="20">
        <f>(Mass!I33*COS('Pennation Angle'!$U29*PI()/180))/('Fiber &amp; Sarcomere Lengths'!Q30*0.001056)</f>
        <v>11.299181899928943</v>
      </c>
      <c r="H29" s="20">
        <f>(Mass!J33*COS('Pennation Angle'!$U29*PI()/180))/('Fiber &amp; Sarcomere Lengths'!R30*0.001056)</f>
        <v>12.712212812179487</v>
      </c>
      <c r="I29" s="20">
        <f>(Mass!K33*COS('Pennation Angle'!$U29*PI()/180))/('Fiber &amp; Sarcomere Lengths'!S30*0.001056)</f>
        <v>4.5861315382283969</v>
      </c>
      <c r="J29" s="20">
        <f>(Mass!L33*COS('Pennation Angle'!$U29*PI()/180))/('Fiber &amp; Sarcomere Lengths'!T30*0.001056)</f>
        <v>6.8577374195989398</v>
      </c>
    </row>
    <row r="30" spans="1:10" ht="15.75" thickBot="1" x14ac:dyDescent="0.3">
      <c r="A30" s="8" t="s">
        <v>24</v>
      </c>
      <c r="B30" s="9" t="s">
        <v>50</v>
      </c>
      <c r="C30" s="20">
        <f>(Mass!C34*COS('Pennation Angle'!U31*PI()/180))/('Fiber &amp; Sarcomere Lengths'!K31*0.001056)</f>
        <v>13.312539894333602</v>
      </c>
      <c r="D30" s="20">
        <f>(Mass!D34*COS('Pennation Angle'!V31*PI()/180))/('Fiber &amp; Sarcomere Lengths'!L31*0.001056)</f>
        <v>7.148684778965559</v>
      </c>
      <c r="E30" s="20">
        <f>(Mass!G34*COS('Pennation Angle'!$U30*PI()/180))/('Fiber &amp; Sarcomere Lengths'!O31*0.001056)</f>
        <v>6.551492665634961</v>
      </c>
      <c r="F30" s="20">
        <f>(Mass!H34*COS('Pennation Angle'!$U30*PI()/180))/('Fiber &amp; Sarcomere Lengths'!P31*0.001056)</f>
        <v>13.243516657780695</v>
      </c>
      <c r="G30" s="20">
        <f>(Mass!I34*COS('Pennation Angle'!$U30*PI()/180))/('Fiber &amp; Sarcomere Lengths'!Q31*0.001056)</f>
        <v>6.6838853072254816</v>
      </c>
      <c r="H30" s="20">
        <f>(Mass!J34*COS('Pennation Angle'!$U30*PI()/180))/('Fiber &amp; Sarcomere Lengths'!R31*0.001056)</f>
        <v>7.9891054839103779</v>
      </c>
      <c r="I30" s="20">
        <f>(Mass!K34*COS('Pennation Angle'!$U30*PI()/180))/('Fiber &amp; Sarcomere Lengths'!S31*0.001056)</f>
        <v>5.708572253414566</v>
      </c>
      <c r="J30" s="20">
        <f>(Mass!L34*COS('Pennation Angle'!$U30*PI()/180))/('Fiber &amp; Sarcomere Lengths'!T31*0.001056)</f>
        <v>6.229249585816782</v>
      </c>
    </row>
    <row r="31" spans="1:10" ht="15.75" thickBot="1" x14ac:dyDescent="0.3">
      <c r="A31" s="8" t="s">
        <v>61</v>
      </c>
      <c r="B31" s="9" t="s">
        <v>45</v>
      </c>
      <c r="C31" s="20">
        <f>(Mass!C35*COS('Pennation Angle'!U32*PI()/180))/('Fiber &amp; Sarcomere Lengths'!K32*0.001056)</f>
        <v>1.5850960670635088</v>
      </c>
      <c r="D31" s="20">
        <f>(Mass!D35*COS('Pennation Angle'!V32*PI()/180))/('Fiber &amp; Sarcomere Lengths'!L32*0.001056)</f>
        <v>6.353853298935114</v>
      </c>
      <c r="E31" s="20">
        <f>(Mass!G35*COS('Pennation Angle'!$U31*PI()/180))/('Fiber &amp; Sarcomere Lengths'!O32*0.001056)</f>
        <v>0.89890863987932312</v>
      </c>
      <c r="F31" s="20" t="e">
        <f>(Mass!H35*COS('Pennation Angle'!$U31*PI()/180))/('Fiber &amp; Sarcomere Lengths'!P32*0.001056)</f>
        <v>#DIV/0!</v>
      </c>
      <c r="G31" s="20">
        <f>(Mass!I35*COS('Pennation Angle'!$U31*PI()/180))/('Fiber &amp; Sarcomere Lengths'!Q32*0.001056)</f>
        <v>4.307453271096529</v>
      </c>
      <c r="H31" s="20">
        <f>(Mass!J35*COS('Pennation Angle'!$U31*PI()/180))/('Fiber &amp; Sarcomere Lengths'!R32*0.001056)</f>
        <v>1.4921178217192606</v>
      </c>
      <c r="I31" s="20">
        <f>(Mass!K35*COS('Pennation Angle'!$U31*PI()/180))/('Fiber &amp; Sarcomere Lengths'!S32*0.001056)</f>
        <v>1.6818585961702912</v>
      </c>
      <c r="J31" s="20">
        <f>(Mass!L35*COS('Pennation Angle'!$U31*PI()/180))/('Fiber &amp; Sarcomere Lengths'!T32*0.001056)</f>
        <v>1.9911794428785339</v>
      </c>
    </row>
    <row r="32" spans="1:10" ht="15.75" thickBot="1" x14ac:dyDescent="0.3">
      <c r="A32" s="8" t="s">
        <v>25</v>
      </c>
      <c r="B32" s="9"/>
      <c r="C32" s="20" t="e">
        <f>(Mass!C36*COS('Pennation Angle'!U33*PI()/180))/('Fiber &amp; Sarcomere Lengths'!K33*0.001056)</f>
        <v>#VALUE!</v>
      </c>
      <c r="D32" s="20" t="e">
        <f>(Mass!D36*COS('Pennation Angle'!V33*PI()/180))/('Fiber &amp; Sarcomere Lengths'!L33*0.001056)</f>
        <v>#VALUE!</v>
      </c>
      <c r="E32" s="20" t="e">
        <f>(Mass!G36*COS('Pennation Angle'!$U32*PI()/180))/('Fiber &amp; Sarcomere Lengths'!O33*0.001056)</f>
        <v>#DIV/0!</v>
      </c>
      <c r="F32" s="20">
        <f>(Mass!H36*COS('Pennation Angle'!$U32*PI()/180))/('Fiber &amp; Sarcomere Lengths'!P33*0.001056)</f>
        <v>7.5370275240234541</v>
      </c>
      <c r="G32" s="20" t="e">
        <f>(Mass!I36*COS('Pennation Angle'!$U32*PI()/180))/('Fiber &amp; Sarcomere Lengths'!Q33*0.001056)</f>
        <v>#DIV/0!</v>
      </c>
      <c r="H32" s="20" t="e">
        <f>(Mass!J36*COS('Pennation Angle'!$U32*PI()/180))/('Fiber &amp; Sarcomere Lengths'!R33*0.001056)</f>
        <v>#DIV/0!</v>
      </c>
      <c r="I32" s="20" t="e">
        <f>(Mass!K36*COS('Pennation Angle'!$U32*PI()/180))/('Fiber &amp; Sarcomere Lengths'!S33*0.001056)</f>
        <v>#DIV/0!</v>
      </c>
      <c r="J32" s="20" t="e">
        <f>(Mass!L36*COS('Pennation Angle'!$U32*PI()/180))/('Fiber &amp; Sarcomere Lengths'!T33*0.001056)</f>
        <v>#DIV/0!</v>
      </c>
    </row>
    <row r="33" spans="1:10" ht="15.75" thickBot="1" x14ac:dyDescent="0.3">
      <c r="A33" s="8" t="s">
        <v>26</v>
      </c>
      <c r="B33" s="9" t="s">
        <v>51</v>
      </c>
      <c r="C33" s="20">
        <f>(Mass!C37*COS('Pennation Angle'!U34*PI()/180))/('Fiber &amp; Sarcomere Lengths'!K34*0.001056)</f>
        <v>12.749126787163577</v>
      </c>
      <c r="D33" s="20">
        <f>(Mass!D37*COS('Pennation Angle'!V34*PI()/180))/('Fiber &amp; Sarcomere Lengths'!L34*0.001056)</f>
        <v>8.80927004612054</v>
      </c>
      <c r="E33" s="20">
        <f>(Mass!G37*COS('Pennation Angle'!$U33*PI()/180))/('Fiber &amp; Sarcomere Lengths'!O34*0.001056)</f>
        <v>27.254062781775055</v>
      </c>
      <c r="F33" s="20">
        <f>(Mass!H37*COS('Pennation Angle'!$U33*PI()/180))/('Fiber &amp; Sarcomere Lengths'!P34*0.001056)</f>
        <v>46.52965658892434</v>
      </c>
      <c r="G33" s="20" t="e">
        <f>(Mass!I37*COS('Pennation Angle'!$U33*PI()/180))/('Fiber &amp; Sarcomere Lengths'!Q34*0.001056)</f>
        <v>#DIV/0!</v>
      </c>
      <c r="H33" s="20" t="e">
        <f>(Mass!J37*COS('Pennation Angle'!$U33*PI()/180))/('Fiber &amp; Sarcomere Lengths'!R34*0.001056)</f>
        <v>#DIV/0!</v>
      </c>
      <c r="I33" s="20">
        <f>(Mass!K37*COS('Pennation Angle'!$U33*PI()/180))/('Fiber &amp; Sarcomere Lengths'!S34*0.001056)</f>
        <v>19.496085481827794</v>
      </c>
      <c r="J33" s="20">
        <f>(Mass!L37*COS('Pennation Angle'!$U33*PI()/180))/('Fiber &amp; Sarcomere Lengths'!T34*0.001056)</f>
        <v>13.79583228783641</v>
      </c>
    </row>
    <row r="34" spans="1:10" ht="15.75" thickBot="1" x14ac:dyDescent="0.3">
      <c r="A34" s="8" t="s">
        <v>27</v>
      </c>
      <c r="B34" s="9" t="s">
        <v>48</v>
      </c>
      <c r="C34" s="20">
        <f>(Mass!C38*COS('Pennation Angle'!U35*PI()/180))/('Fiber &amp; Sarcomere Lengths'!K35*0.001056)</f>
        <v>6.1332633894351387</v>
      </c>
      <c r="D34" s="20">
        <f>(Mass!D38*COS('Pennation Angle'!V35*PI()/180))/('Fiber &amp; Sarcomere Lengths'!L35*0.001056)</f>
        <v>4.7032547447346973</v>
      </c>
      <c r="E34" s="20">
        <f>(Mass!G38*COS('Pennation Angle'!$U34*PI()/180))/('Fiber &amp; Sarcomere Lengths'!O35*0.001056)</f>
        <v>5.1912224593048464</v>
      </c>
      <c r="F34" s="20" t="e">
        <f>(Mass!H38*COS('Pennation Angle'!$U34*PI()/180))/('Fiber &amp; Sarcomere Lengths'!P35*0.001056)</f>
        <v>#DIV/0!</v>
      </c>
      <c r="G34" s="20">
        <f>(Mass!I38*COS('Pennation Angle'!$U34*PI()/180))/('Fiber &amp; Sarcomere Lengths'!Q35*0.001056)</f>
        <v>4.5892747169453783</v>
      </c>
      <c r="H34" s="20">
        <f>(Mass!J38*COS('Pennation Angle'!$U34*PI()/180))/('Fiber &amp; Sarcomere Lengths'!R35*0.001056)</f>
        <v>5.6937792144124879</v>
      </c>
      <c r="I34" s="20">
        <f>(Mass!K38*COS('Pennation Angle'!$U34*PI()/180))/('Fiber &amp; Sarcomere Lengths'!S35*0.001056)</f>
        <v>1.3801626989215141</v>
      </c>
      <c r="J34" s="20" t="e">
        <f>(Mass!L38*COS('Pennation Angle'!$U34*PI()/180))/('Fiber &amp; Sarcomere Lengths'!T35*0.001056)</f>
        <v>#DIV/0!</v>
      </c>
    </row>
    <row r="35" spans="1:10" ht="15.75" thickBot="1" x14ac:dyDescent="0.3">
      <c r="A35" s="8" t="s">
        <v>28</v>
      </c>
      <c r="B35" s="9" t="s">
        <v>47</v>
      </c>
      <c r="C35" s="20">
        <f>(Mass!C39*COS('Pennation Angle'!U36*PI()/180))/('Fiber &amp; Sarcomere Lengths'!K36*0.001056)</f>
        <v>30.737839391905215</v>
      </c>
      <c r="D35" s="20">
        <f>(Mass!D39*COS('Pennation Angle'!V36*PI()/180))/('Fiber &amp; Sarcomere Lengths'!L36*0.001056)</f>
        <v>32.989160428574571</v>
      </c>
      <c r="E35" s="20">
        <f>(Mass!G39*COS('Pennation Angle'!$U35*PI()/180))/('Fiber &amp; Sarcomere Lengths'!O36*0.001056)</f>
        <v>45.602245062506576</v>
      </c>
      <c r="F35" s="20">
        <f>(Mass!H39*COS('Pennation Angle'!$U35*PI()/180))/('Fiber &amp; Sarcomere Lengths'!P36*0.001056)</f>
        <v>66.287610650894834</v>
      </c>
      <c r="G35" s="20">
        <f>(Mass!I39*COS('Pennation Angle'!$U35*PI()/180))/('Fiber &amp; Sarcomere Lengths'!Q36*0.001056)</f>
        <v>50.68947921468984</v>
      </c>
      <c r="H35" s="20">
        <f>(Mass!J39*COS('Pennation Angle'!$U35*PI()/180))/('Fiber &amp; Sarcomere Lengths'!R36*0.001056)</f>
        <v>52.464471644194695</v>
      </c>
      <c r="I35" s="20">
        <f>(Mass!K39*COS('Pennation Angle'!$U35*PI()/180))/('Fiber &amp; Sarcomere Lengths'!S36*0.001056)</f>
        <v>59.454836725452004</v>
      </c>
      <c r="J35" s="20">
        <f>(Mass!L39*COS('Pennation Angle'!$U35*PI()/180))/('Fiber &amp; Sarcomere Lengths'!T36*0.001056)</f>
        <v>48.686556378485491</v>
      </c>
    </row>
    <row r="36" spans="1:10" ht="15.75" thickBot="1" x14ac:dyDescent="0.3">
      <c r="A36" s="8" t="s">
        <v>29</v>
      </c>
      <c r="B36" s="9" t="s">
        <v>46</v>
      </c>
      <c r="C36" s="20">
        <f>(Mass!C40*COS('Pennation Angle'!U37*PI()/180))/('Fiber &amp; Sarcomere Lengths'!K37*0.001056)</f>
        <v>16.426145650918567</v>
      </c>
      <c r="D36" s="20">
        <f>(Mass!D40*COS('Pennation Angle'!V37*PI()/180))/('Fiber &amp; Sarcomere Lengths'!L37*0.001056)</f>
        <v>14.905458955990095</v>
      </c>
      <c r="E36" s="20">
        <f>(Mass!G40*COS('Pennation Angle'!$U36*PI()/180))/('Fiber &amp; Sarcomere Lengths'!O37*0.001056)</f>
        <v>29.033851081606972</v>
      </c>
      <c r="F36" s="20">
        <f>(Mass!H40*COS('Pennation Angle'!$U36*PI()/180))/('Fiber &amp; Sarcomere Lengths'!P37*0.001056)</f>
        <v>43.307933110446918</v>
      </c>
      <c r="G36" s="20">
        <f>(Mass!I40*COS('Pennation Angle'!$U36*PI()/180))/('Fiber &amp; Sarcomere Lengths'!Q37*0.001056)</f>
        <v>26.789418794492825</v>
      </c>
      <c r="H36" s="20">
        <f>(Mass!J40*COS('Pennation Angle'!$U36*PI()/180))/('Fiber &amp; Sarcomere Lengths'!R37*0.001056)</f>
        <v>54.053643620171933</v>
      </c>
      <c r="I36" s="20">
        <f>(Mass!K40*COS('Pennation Angle'!$U36*PI()/180))/('Fiber &amp; Sarcomere Lengths'!S37*0.001056)</f>
        <v>15.509413792539789</v>
      </c>
      <c r="J36" s="20">
        <f>(Mass!L40*COS('Pennation Angle'!$U36*PI()/180))/('Fiber &amp; Sarcomere Lengths'!T37*0.001056)</f>
        <v>15.666054395828901</v>
      </c>
    </row>
    <row r="37" spans="1:10" ht="15.75" thickBot="1" x14ac:dyDescent="0.3">
      <c r="A37" s="26" t="s">
        <v>30</v>
      </c>
      <c r="B37" s="10"/>
      <c r="C37" s="20" t="e">
        <f>(Mass!C41*COS('Pennation Angle'!U38*PI()/180))/('Fiber &amp; Sarcomere Lengths'!K38*0.001056)</f>
        <v>#VALUE!</v>
      </c>
      <c r="D37" s="20" t="e">
        <f>(Mass!D41*COS('Pennation Angle'!V38*PI()/180))/('Fiber &amp; Sarcomere Lengths'!L38*0.001056)</f>
        <v>#VALUE!</v>
      </c>
      <c r="E37" s="20" t="e">
        <f>(Mass!G41*COS('Pennation Angle'!$U37*PI()/180))/('Fiber &amp; Sarcomere Lengths'!O38*0.001056)</f>
        <v>#DIV/0!</v>
      </c>
      <c r="F37" s="20" t="e">
        <f>(Mass!H41*COS('Pennation Angle'!$U37*PI()/180))/('Fiber &amp; Sarcomere Lengths'!P38*0.001056)</f>
        <v>#DIV/0!</v>
      </c>
      <c r="G37" s="20" t="e">
        <f>(Mass!I41*COS('Pennation Angle'!$U37*PI()/180))/('Fiber &amp; Sarcomere Lengths'!Q38*0.001056)</f>
        <v>#DIV/0!</v>
      </c>
      <c r="H37" s="20" t="e">
        <f>(Mass!J41*COS('Pennation Angle'!$U37*PI()/180))/('Fiber &amp; Sarcomere Lengths'!R38*0.001056)</f>
        <v>#DIV/0!</v>
      </c>
      <c r="I37" s="20">
        <f>(Mass!K41*COS('Pennation Angle'!$U37*PI()/180))/('Fiber &amp; Sarcomere Lengths'!S38*0.001056)</f>
        <v>5.7840478650137728</v>
      </c>
      <c r="J37" s="20" t="e">
        <f>(Mass!L41*COS('Pennation Angle'!$U37*PI()/180))/('Fiber &amp; Sarcomere Lengths'!T38*0.001056)</f>
        <v>#DIV/0!</v>
      </c>
    </row>
    <row r="38" spans="1:10" ht="15.75" thickBot="1" x14ac:dyDescent="0.3">
      <c r="A38" s="26" t="s">
        <v>31</v>
      </c>
      <c r="B38" s="10"/>
      <c r="C38" s="20" t="e">
        <f>(Mass!C42*COS('Pennation Angle'!U39*PI()/180))/('Fiber &amp; Sarcomere Lengths'!K39*0.001056)</f>
        <v>#VALUE!</v>
      </c>
      <c r="D38" s="20" t="e">
        <f>(Mass!D42*COS('Pennation Angle'!V39*PI()/180))/('Fiber &amp; Sarcomere Lengths'!L39*0.001056)</f>
        <v>#VALUE!</v>
      </c>
      <c r="E38" s="20" t="e">
        <f>(Mass!G42*COS('Pennation Angle'!$U38*PI()/180))/('Fiber &amp; Sarcomere Lengths'!O39*0.001056)</f>
        <v>#DIV/0!</v>
      </c>
      <c r="F38" s="20">
        <f>(Mass!H42*COS('Pennation Angle'!$U38*PI()/180))/('Fiber &amp; Sarcomere Lengths'!P39*0.001056)</f>
        <v>53.814509987627012</v>
      </c>
      <c r="G38" s="20" t="e">
        <f>(Mass!I42*COS('Pennation Angle'!$U38*PI()/180))/('Fiber &amp; Sarcomere Lengths'!Q39*0.001056)</f>
        <v>#DIV/0!</v>
      </c>
      <c r="H38" s="20" t="e">
        <f>(Mass!J42*COS('Pennation Angle'!$U38*PI()/180))/('Fiber &amp; Sarcomere Lengths'!R39*0.001056)</f>
        <v>#DIV/0!</v>
      </c>
      <c r="I38" s="20" t="e">
        <f>(Mass!K42*COS('Pennation Angle'!$U38*PI()/180))/('Fiber &amp; Sarcomere Lengths'!S39*0.001056)</f>
        <v>#DIV/0!</v>
      </c>
      <c r="J38" s="20" t="e">
        <f>(Mass!L42*COS('Pennation Angle'!$U38*PI()/180))/('Fiber &amp; Sarcomere Lengths'!T39*0.001056)</f>
        <v>#DIV/0!</v>
      </c>
    </row>
    <row r="39" spans="1:10" ht="15.75" thickBot="1" x14ac:dyDescent="0.3">
      <c r="A39" s="27" t="s">
        <v>32</v>
      </c>
      <c r="B39" s="11"/>
      <c r="C39" s="20" t="e">
        <f>(Mass!C44*COS('Pennation Angle'!U40*PI()/180))/('Fiber &amp; Sarcomere Lengths'!K41*0.001056)</f>
        <v>#VALUE!</v>
      </c>
      <c r="D39" s="20" t="e">
        <f>(Mass!D44*COS('Pennation Angle'!V40*PI()/180))/('Fiber &amp; Sarcomere Lengths'!L41*0.001056)</f>
        <v>#VALUE!</v>
      </c>
      <c r="E39" s="20" t="e">
        <f>(Mass!G43*COS('Pennation Angle'!$U39*PI()/180))/('Fiber &amp; Sarcomere Lengths'!O40*0.001056)</f>
        <v>#DIV/0!</v>
      </c>
      <c r="F39" s="20" t="e">
        <f>(Mass!H43*COS('Pennation Angle'!$U39*PI()/180))/('Fiber &amp; Sarcomere Lengths'!P40*0.001056)</f>
        <v>#DIV/0!</v>
      </c>
      <c r="G39" s="20" t="e">
        <f>(Mass!I43*COS('Pennation Angle'!$U39*PI()/180))/('Fiber &amp; Sarcomere Lengths'!Q40*0.001056)</f>
        <v>#DIV/0!</v>
      </c>
      <c r="H39" s="20" t="e">
        <f>(Mass!J43*COS('Pennation Angle'!$U39*PI()/180))/('Fiber &amp; Sarcomere Lengths'!R40*0.001056)</f>
        <v>#DIV/0!</v>
      </c>
      <c r="I39" s="20" t="e">
        <f>(Mass!K43*COS('Pennation Angle'!$U39*PI()/180))/('Fiber &amp; Sarcomere Lengths'!S40*0.001056)</f>
        <v>#DIV/0!</v>
      </c>
      <c r="J39" s="20" t="e">
        <f>(Mass!L43*COS('Pennation Angle'!$U39*PI()/180))/('Fiber &amp; Sarcomere Lengths'!T40*0.001056)</f>
        <v>#DIV/0!</v>
      </c>
    </row>
    <row r="40" spans="1:10" x14ac:dyDescent="0.25">
      <c r="E40" s="20" t="e">
        <f>(Mass!G44*COS('Pennation Angle'!$U40*PI()/180))/('Fiber &amp; Sarcomere Lengths'!O41*0.001056)</f>
        <v>#DIV/0!</v>
      </c>
      <c r="F40" s="20">
        <f>(Mass!H44*COS('Pennation Angle'!$U40*PI()/180))/('Fiber &amp; Sarcomere Lengths'!P41*0.001056)</f>
        <v>52.648600675406335</v>
      </c>
      <c r="G40" s="20" t="e">
        <f>(Mass!I44*COS('Pennation Angle'!$U40*PI()/180))/('Fiber &amp; Sarcomere Lengths'!Q41*0.001056)</f>
        <v>#DIV/0!</v>
      </c>
      <c r="H40" s="20">
        <f>(Mass!J44*COS('Pennation Angle'!$U40*PI()/180))/('Fiber &amp; Sarcomere Lengths'!R41*0.001056)</f>
        <v>9.1553000694400293</v>
      </c>
      <c r="I40" s="20" t="e">
        <f>(Mass!K44*COS('Pennation Angle'!$U40*PI()/180))/('Fiber &amp; Sarcomere Lengths'!S41*0.001056)</f>
        <v>#DIV/0!</v>
      </c>
      <c r="J40" s="20">
        <f>(Mass!L44*COS('Pennation Angle'!$U40*PI()/180))/('Fiber &amp; Sarcomere Lengths'!T41*0.001056)</f>
        <v>0</v>
      </c>
    </row>
  </sheetData>
  <mergeCells count="4">
    <mergeCell ref="C1:D1"/>
    <mergeCell ref="C2:D2"/>
    <mergeCell ref="E1:J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</vt:lpstr>
      <vt:lpstr>Pennation Angle</vt:lpstr>
      <vt:lpstr>Fiber &amp; Sarcomere Lengths</vt:lpstr>
      <vt:lpstr>Mass</vt:lpstr>
      <vt:lpstr>PCSA</vt:lpstr>
      <vt:lpstr>Fmax</vt:lpstr>
      <vt:lpstr>PCSA_Calcs_Worsheet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Rankin</dc:creator>
  <cp:lastModifiedBy>Jeffery W Rankin</cp:lastModifiedBy>
  <cp:lastPrinted>2017-05-05T21:00:59Z</cp:lastPrinted>
  <dcterms:created xsi:type="dcterms:W3CDTF">2017-05-05T16:35:51Z</dcterms:created>
  <dcterms:modified xsi:type="dcterms:W3CDTF">2018-06-25T19:15:59Z</dcterms:modified>
</cp:coreProperties>
</file>