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o122989\Desktop\PHST3\Covid-19\Community testing paper\"/>
    </mc:Choice>
  </mc:AlternateContent>
  <bookViews>
    <workbookView xWindow="0" yWindow="0" windowWidth="20490" windowHeight="7620" tabRatio="743"/>
  </bookViews>
  <sheets>
    <sheet name="PIVOT Test Location" sheetId="7" r:id="rId1"/>
    <sheet name="distances by trip postcode" sheetId="11" r:id="rId2"/>
    <sheet name="distances and costs by LHB" sheetId="13" r:id="rId3"/>
    <sheet name="Distance, costs, ambulance time" sheetId="15" r:id="rId4"/>
    <sheet name="Sensivity analysis" sheetId="14" r:id="rId5"/>
  </sheets>
  <calcPr calcId="152511"/>
  <pivotCaches>
    <pivotCache cacheId="5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37" i="15" l="1"/>
  <c r="M236" i="15"/>
  <c r="M235" i="15"/>
  <c r="M234" i="15"/>
  <c r="M200" i="15"/>
  <c r="M199" i="15"/>
  <c r="M198" i="15"/>
  <c r="M197" i="15"/>
  <c r="M175" i="15"/>
  <c r="M174" i="15"/>
  <c r="M173" i="15"/>
  <c r="M122" i="15"/>
  <c r="M121" i="15"/>
  <c r="M120" i="15"/>
  <c r="M172" i="15"/>
  <c r="M119" i="15"/>
  <c r="M83" i="15"/>
  <c r="M82" i="15"/>
  <c r="M81" i="15"/>
  <c r="M80" i="15"/>
  <c r="N233" i="15"/>
  <c r="N232" i="15"/>
  <c r="N231" i="15"/>
  <c r="N230" i="15"/>
  <c r="N229" i="15"/>
  <c r="N228" i="15"/>
  <c r="N227" i="15"/>
  <c r="N226" i="15"/>
  <c r="N225" i="15"/>
  <c r="N224" i="15"/>
  <c r="N223" i="15"/>
  <c r="N222" i="15"/>
  <c r="N221" i="15"/>
  <c r="N220" i="15"/>
  <c r="N219" i="15"/>
  <c r="N218" i="15"/>
  <c r="N217" i="15"/>
  <c r="N216" i="15"/>
  <c r="N215" i="15"/>
  <c r="N214" i="15"/>
  <c r="N213" i="15"/>
  <c r="N212" i="15"/>
  <c r="N211" i="15"/>
  <c r="N210" i="15"/>
  <c r="N209" i="15"/>
  <c r="N208" i="15"/>
  <c r="N196" i="15"/>
  <c r="N195" i="15"/>
  <c r="N194" i="15"/>
  <c r="N193" i="15"/>
  <c r="N192" i="15"/>
  <c r="N191" i="15"/>
  <c r="N190" i="15"/>
  <c r="N189" i="15"/>
  <c r="N188" i="15"/>
  <c r="N187" i="15"/>
  <c r="N186" i="15"/>
  <c r="N185" i="15"/>
  <c r="N184" i="15"/>
  <c r="N171" i="15"/>
  <c r="N170" i="15"/>
  <c r="N169" i="15"/>
  <c r="N168" i="15"/>
  <c r="N167" i="15"/>
  <c r="N166" i="15"/>
  <c r="N165" i="15"/>
  <c r="N164" i="15"/>
  <c r="N163" i="15"/>
  <c r="N162" i="15"/>
  <c r="N161" i="15"/>
  <c r="N160" i="15"/>
  <c r="N159" i="15"/>
  <c r="N158" i="15"/>
  <c r="N157" i="15"/>
  <c r="N156" i="15"/>
  <c r="N155" i="15"/>
  <c r="N154" i="15"/>
  <c r="N153" i="15"/>
  <c r="N152" i="15"/>
  <c r="N151" i="15"/>
  <c r="N150" i="15"/>
  <c r="N149" i="15"/>
  <c r="N148" i="15"/>
  <c r="N147" i="15"/>
  <c r="N146" i="15"/>
  <c r="N145" i="15"/>
  <c r="N144" i="15"/>
  <c r="N143" i="15"/>
  <c r="N142" i="15"/>
  <c r="N141" i="15"/>
  <c r="N140" i="15"/>
  <c r="N139" i="15"/>
  <c r="N138" i="15"/>
  <c r="N137" i="15"/>
  <c r="N136" i="15"/>
  <c r="N135" i="15"/>
  <c r="N134" i="15"/>
  <c r="N133" i="15"/>
  <c r="N132" i="15"/>
  <c r="N131" i="15"/>
  <c r="N118" i="15"/>
  <c r="N117" i="15"/>
  <c r="N116" i="15"/>
  <c r="N115" i="15"/>
  <c r="N114" i="15"/>
  <c r="N113" i="15"/>
  <c r="N112" i="15"/>
  <c r="N111" i="15"/>
  <c r="N110" i="15"/>
  <c r="N109" i="15"/>
  <c r="N108" i="15"/>
  <c r="N107" i="15"/>
  <c r="N106" i="15"/>
  <c r="N105" i="15"/>
  <c r="N104" i="15"/>
  <c r="N103" i="15"/>
  <c r="N102" i="15"/>
  <c r="N101" i="15"/>
  <c r="N100" i="15"/>
  <c r="N99" i="15"/>
  <c r="N98" i="15"/>
  <c r="N97" i="15"/>
  <c r="N96" i="15"/>
  <c r="N95" i="15"/>
  <c r="N94" i="15"/>
  <c r="N93" i="15"/>
  <c r="N92" i="15"/>
  <c r="N79" i="15"/>
  <c r="N78" i="15"/>
  <c r="N77" i="15"/>
  <c r="N76" i="15"/>
  <c r="N75" i="15"/>
  <c r="N74" i="15"/>
  <c r="N73" i="15"/>
  <c r="N72" i="15"/>
  <c r="N71" i="15"/>
  <c r="N70" i="15"/>
  <c r="N69" i="15"/>
  <c r="N68" i="15"/>
  <c r="N67" i="15"/>
  <c r="N66" i="15"/>
  <c r="N65" i="15"/>
  <c r="N64" i="15"/>
  <c r="N63" i="15"/>
  <c r="N62" i="15"/>
  <c r="N61" i="15"/>
  <c r="N60" i="15"/>
  <c r="N59" i="15"/>
  <c r="N58" i="15"/>
  <c r="N57" i="15"/>
  <c r="N56" i="15"/>
  <c r="N55" i="15"/>
  <c r="N54" i="15"/>
  <c r="N53" i="15"/>
  <c r="N52" i="15"/>
  <c r="N51" i="15"/>
  <c r="N50" i="15"/>
  <c r="N49" i="15"/>
  <c r="N48" i="15"/>
  <c r="N47" i="15"/>
  <c r="N46" i="15"/>
  <c r="N45" i="15"/>
  <c r="N44" i="15"/>
  <c r="N43" i="15"/>
  <c r="N42" i="15"/>
  <c r="N41" i="15"/>
  <c r="N40" i="15"/>
  <c r="N39" i="15"/>
  <c r="N38" i="15"/>
  <c r="N37" i="15"/>
  <c r="N25" i="15"/>
  <c r="N24" i="15"/>
  <c r="N23" i="15"/>
  <c r="N22" i="15"/>
  <c r="N21" i="15"/>
  <c r="N20" i="15"/>
  <c r="N19" i="15"/>
  <c r="N18" i="15"/>
  <c r="N17" i="15"/>
  <c r="N16" i="15"/>
  <c r="N15" i="15"/>
  <c r="N14" i="15"/>
  <c r="N13" i="15"/>
  <c r="N12" i="15"/>
  <c r="N11" i="15"/>
  <c r="N10" i="15"/>
  <c r="N9" i="15"/>
  <c r="N8" i="15"/>
  <c r="N7" i="15"/>
  <c r="N6" i="15"/>
  <c r="N5" i="15"/>
  <c r="N4" i="15"/>
  <c r="N3" i="15"/>
  <c r="N30" i="15" s="1"/>
  <c r="M29" i="15"/>
  <c r="M28" i="15"/>
  <c r="M27" i="15"/>
  <c r="M247" i="15" s="1"/>
  <c r="M26" i="15"/>
  <c r="M246" i="15" s="1"/>
  <c r="D274" i="15"/>
  <c r="D284" i="15" s="1"/>
  <c r="D294" i="15" s="1"/>
  <c r="D273" i="15"/>
  <c r="D283" i="15" s="1"/>
  <c r="D293" i="15" s="1"/>
  <c r="D272" i="15"/>
  <c r="D282" i="15" s="1"/>
  <c r="D292" i="15" s="1"/>
  <c r="D271" i="15"/>
  <c r="D281" i="15" s="1"/>
  <c r="D291" i="15" s="1"/>
  <c r="D270" i="15"/>
  <c r="D280" i="15" s="1"/>
  <c r="D290" i="15" s="1"/>
  <c r="D269" i="15"/>
  <c r="D279" i="15" s="1"/>
  <c r="L257" i="15"/>
  <c r="L259" i="15" s="1"/>
  <c r="C244" i="15"/>
  <c r="K237" i="15"/>
  <c r="H237" i="15"/>
  <c r="H239" i="15" s="1"/>
  <c r="G237" i="15"/>
  <c r="G239" i="15" s="1"/>
  <c r="K236" i="15"/>
  <c r="H236" i="15"/>
  <c r="H238" i="15" s="1"/>
  <c r="G236" i="15"/>
  <c r="G238" i="15" s="1"/>
  <c r="K235" i="15"/>
  <c r="H235" i="15"/>
  <c r="H240" i="15" s="1"/>
  <c r="G235" i="15"/>
  <c r="G240" i="15" s="1"/>
  <c r="K234" i="15"/>
  <c r="H234" i="15"/>
  <c r="G234" i="15"/>
  <c r="G241" i="15" s="1"/>
  <c r="L233" i="15"/>
  <c r="I233" i="15"/>
  <c r="L232" i="15"/>
  <c r="I232" i="15"/>
  <c r="L231" i="15"/>
  <c r="I231" i="15"/>
  <c r="L230" i="15"/>
  <c r="I230" i="15"/>
  <c r="L229" i="15"/>
  <c r="I229" i="15"/>
  <c r="L228" i="15"/>
  <c r="I228" i="15"/>
  <c r="L227" i="15"/>
  <c r="I227" i="15"/>
  <c r="L226" i="15"/>
  <c r="I226" i="15"/>
  <c r="L225" i="15"/>
  <c r="I225" i="15"/>
  <c r="L224" i="15"/>
  <c r="I224" i="15"/>
  <c r="L223" i="15"/>
  <c r="I223" i="15"/>
  <c r="L222" i="15"/>
  <c r="I222" i="15"/>
  <c r="L221" i="15"/>
  <c r="I221" i="15"/>
  <c r="L220" i="15"/>
  <c r="I220" i="15"/>
  <c r="L219" i="15"/>
  <c r="I219" i="15"/>
  <c r="L218" i="15"/>
  <c r="I218" i="15"/>
  <c r="L217" i="15"/>
  <c r="I217" i="15"/>
  <c r="L216" i="15"/>
  <c r="I216" i="15"/>
  <c r="L215" i="15"/>
  <c r="I215" i="15"/>
  <c r="L214" i="15"/>
  <c r="I214" i="15"/>
  <c r="L213" i="15"/>
  <c r="I213" i="15"/>
  <c r="L212" i="15"/>
  <c r="I212" i="15"/>
  <c r="L211" i="15"/>
  <c r="I211" i="15"/>
  <c r="L210" i="15"/>
  <c r="I210" i="15"/>
  <c r="L209" i="15"/>
  <c r="I209" i="15"/>
  <c r="L208" i="15"/>
  <c r="I208" i="15"/>
  <c r="I237" i="15" s="1"/>
  <c r="I239" i="15" s="1"/>
  <c r="K200" i="15"/>
  <c r="H200" i="15"/>
  <c r="H202" i="15" s="1"/>
  <c r="G200" i="15"/>
  <c r="G202" i="15" s="1"/>
  <c r="K199" i="15"/>
  <c r="H199" i="15"/>
  <c r="H201" i="15" s="1"/>
  <c r="G199" i="15"/>
  <c r="G201" i="15" s="1"/>
  <c r="K198" i="15"/>
  <c r="H198" i="15"/>
  <c r="H203" i="15" s="1"/>
  <c r="G198" i="15"/>
  <c r="G203" i="15" s="1"/>
  <c r="K197" i="15"/>
  <c r="H197" i="15"/>
  <c r="G197" i="15"/>
  <c r="G204" i="15" s="1"/>
  <c r="L196" i="15"/>
  <c r="I196" i="15"/>
  <c r="L195" i="15"/>
  <c r="I195" i="15"/>
  <c r="L192" i="15"/>
  <c r="I192" i="15"/>
  <c r="L191" i="15"/>
  <c r="I191" i="15"/>
  <c r="L190" i="15"/>
  <c r="I190" i="15"/>
  <c r="L189" i="15"/>
  <c r="I189" i="15"/>
  <c r="L188" i="15"/>
  <c r="I188" i="15"/>
  <c r="L187" i="15"/>
  <c r="I187" i="15"/>
  <c r="L186" i="15"/>
  <c r="I186" i="15"/>
  <c r="L185" i="15"/>
  <c r="I185" i="15"/>
  <c r="L184" i="15"/>
  <c r="I184" i="15"/>
  <c r="K175" i="15"/>
  <c r="H175" i="15"/>
  <c r="H177" i="15" s="1"/>
  <c r="G175" i="15"/>
  <c r="G177" i="15" s="1"/>
  <c r="K174" i="15"/>
  <c r="H174" i="15"/>
  <c r="H176" i="15" s="1"/>
  <c r="G174" i="15"/>
  <c r="G176" i="15" s="1"/>
  <c r="K173" i="15"/>
  <c r="H173" i="15"/>
  <c r="H178" i="15" s="1"/>
  <c r="G173" i="15"/>
  <c r="G178" i="15" s="1"/>
  <c r="K172" i="15"/>
  <c r="H172" i="15"/>
  <c r="G172" i="15"/>
  <c r="G179" i="15" s="1"/>
  <c r="L171" i="15"/>
  <c r="I171" i="15"/>
  <c r="L170" i="15"/>
  <c r="I170" i="15"/>
  <c r="L169" i="15"/>
  <c r="I169" i="15"/>
  <c r="L168" i="15"/>
  <c r="I168" i="15"/>
  <c r="L167" i="15"/>
  <c r="I167" i="15"/>
  <c r="L166" i="15"/>
  <c r="I166" i="15"/>
  <c r="L165" i="15"/>
  <c r="I165" i="15"/>
  <c r="L164" i="15"/>
  <c r="I164" i="15"/>
  <c r="L163" i="15"/>
  <c r="I163" i="15"/>
  <c r="L162" i="15"/>
  <c r="I162" i="15"/>
  <c r="L161" i="15"/>
  <c r="I161" i="15"/>
  <c r="L160" i="15"/>
  <c r="I160" i="15"/>
  <c r="L159" i="15"/>
  <c r="I159" i="15"/>
  <c r="L158" i="15"/>
  <c r="I158" i="15"/>
  <c r="L157" i="15"/>
  <c r="I157" i="15"/>
  <c r="L156" i="15"/>
  <c r="I156" i="15"/>
  <c r="L155" i="15"/>
  <c r="I155" i="15"/>
  <c r="L154" i="15"/>
  <c r="I154" i="15"/>
  <c r="L153" i="15"/>
  <c r="I153" i="15"/>
  <c r="L152" i="15"/>
  <c r="I152" i="15"/>
  <c r="L151" i="15"/>
  <c r="I151" i="15"/>
  <c r="L150" i="15"/>
  <c r="I150" i="15"/>
  <c r="L149" i="15"/>
  <c r="I149" i="15"/>
  <c r="L148" i="15"/>
  <c r="I148" i="15"/>
  <c r="L147" i="15"/>
  <c r="I147" i="15"/>
  <c r="L146" i="15"/>
  <c r="I146" i="15"/>
  <c r="L145" i="15"/>
  <c r="I145" i="15"/>
  <c r="L144" i="15"/>
  <c r="I144" i="15"/>
  <c r="L143" i="15"/>
  <c r="I143" i="15"/>
  <c r="L142" i="15"/>
  <c r="I142" i="15"/>
  <c r="L141" i="15"/>
  <c r="I141" i="15"/>
  <c r="L140" i="15"/>
  <c r="I140" i="15"/>
  <c r="L139" i="15"/>
  <c r="I139" i="15"/>
  <c r="L138" i="15"/>
  <c r="I138" i="15"/>
  <c r="L137" i="15"/>
  <c r="I137" i="15"/>
  <c r="L136" i="15"/>
  <c r="I136" i="15"/>
  <c r="L135" i="15"/>
  <c r="I135" i="15"/>
  <c r="L134" i="15"/>
  <c r="I134" i="15"/>
  <c r="L133" i="15"/>
  <c r="I133" i="15"/>
  <c r="L132" i="15"/>
  <c r="I132" i="15"/>
  <c r="L131" i="15"/>
  <c r="I131" i="15"/>
  <c r="I173" i="15" s="1"/>
  <c r="I178" i="15" s="1"/>
  <c r="K122" i="15"/>
  <c r="H122" i="15"/>
  <c r="H124" i="15" s="1"/>
  <c r="G122" i="15"/>
  <c r="G124" i="15" s="1"/>
  <c r="K121" i="15"/>
  <c r="H121" i="15"/>
  <c r="H123" i="15" s="1"/>
  <c r="G121" i="15"/>
  <c r="G123" i="15" s="1"/>
  <c r="K120" i="15"/>
  <c r="H120" i="15"/>
  <c r="H125" i="15" s="1"/>
  <c r="G120" i="15"/>
  <c r="G125" i="15" s="1"/>
  <c r="K119" i="15"/>
  <c r="H119" i="15"/>
  <c r="G119" i="15"/>
  <c r="G126" i="15" s="1"/>
  <c r="L118" i="15"/>
  <c r="I118" i="15"/>
  <c r="L117" i="15"/>
  <c r="I117" i="15"/>
  <c r="L116" i="15"/>
  <c r="I116" i="15"/>
  <c r="L115" i="15"/>
  <c r="I115" i="15"/>
  <c r="L114" i="15"/>
  <c r="I114" i="15"/>
  <c r="L113" i="15"/>
  <c r="I113" i="15"/>
  <c r="L112" i="15"/>
  <c r="I112" i="15"/>
  <c r="L111" i="15"/>
  <c r="I111" i="15"/>
  <c r="L110" i="15"/>
  <c r="I110" i="15"/>
  <c r="L109" i="15"/>
  <c r="I109" i="15"/>
  <c r="L108" i="15"/>
  <c r="I108" i="15"/>
  <c r="L107" i="15"/>
  <c r="I107" i="15"/>
  <c r="L106" i="15"/>
  <c r="I106" i="15"/>
  <c r="L105" i="15"/>
  <c r="I105" i="15"/>
  <c r="L104" i="15"/>
  <c r="I104" i="15"/>
  <c r="L103" i="15"/>
  <c r="I103" i="15"/>
  <c r="L102" i="15"/>
  <c r="I102" i="15"/>
  <c r="L101" i="15"/>
  <c r="I101" i="15"/>
  <c r="L100" i="15"/>
  <c r="I100" i="15"/>
  <c r="L99" i="15"/>
  <c r="I99" i="15"/>
  <c r="L98" i="15"/>
  <c r="I98" i="15"/>
  <c r="L97" i="15"/>
  <c r="I97" i="15"/>
  <c r="L96" i="15"/>
  <c r="I96" i="15"/>
  <c r="L95" i="15"/>
  <c r="I95" i="15"/>
  <c r="L94" i="15"/>
  <c r="I94" i="15"/>
  <c r="L93" i="15"/>
  <c r="I93" i="15"/>
  <c r="L92" i="15"/>
  <c r="I92" i="15"/>
  <c r="K83" i="15"/>
  <c r="H83" i="15"/>
  <c r="H85" i="15" s="1"/>
  <c r="G83" i="15"/>
  <c r="G85" i="15" s="1"/>
  <c r="K82" i="15"/>
  <c r="H82" i="15"/>
  <c r="H84" i="15" s="1"/>
  <c r="G82" i="15"/>
  <c r="G84" i="15" s="1"/>
  <c r="K81" i="15"/>
  <c r="H81" i="15"/>
  <c r="H86" i="15" s="1"/>
  <c r="G81" i="15"/>
  <c r="G86" i="15" s="1"/>
  <c r="K80" i="15"/>
  <c r="H80" i="15"/>
  <c r="G80" i="15"/>
  <c r="G87" i="15" s="1"/>
  <c r="L79" i="15"/>
  <c r="I79" i="15"/>
  <c r="L78" i="15"/>
  <c r="I78" i="15"/>
  <c r="L77" i="15"/>
  <c r="I77" i="15"/>
  <c r="L76" i="15"/>
  <c r="I76" i="15"/>
  <c r="L75" i="15"/>
  <c r="I75" i="15"/>
  <c r="L74" i="15"/>
  <c r="I74" i="15"/>
  <c r="L194" i="15"/>
  <c r="I194" i="15"/>
  <c r="L193" i="15"/>
  <c r="I193" i="15"/>
  <c r="L73" i="15"/>
  <c r="I73" i="15"/>
  <c r="L72" i="15"/>
  <c r="I72" i="15"/>
  <c r="L71" i="15"/>
  <c r="I71" i="15"/>
  <c r="L70" i="15"/>
  <c r="I70" i="15"/>
  <c r="L69" i="15"/>
  <c r="I69" i="15"/>
  <c r="L68" i="15"/>
  <c r="I68" i="15"/>
  <c r="L67" i="15"/>
  <c r="I67" i="15"/>
  <c r="L66" i="15"/>
  <c r="I66" i="15"/>
  <c r="L65" i="15"/>
  <c r="I65" i="15"/>
  <c r="L64" i="15"/>
  <c r="I64" i="15"/>
  <c r="L63" i="15"/>
  <c r="I63" i="15"/>
  <c r="L62" i="15"/>
  <c r="I62" i="15"/>
  <c r="L61" i="15"/>
  <c r="I61" i="15"/>
  <c r="L60" i="15"/>
  <c r="I60" i="15"/>
  <c r="L59" i="15"/>
  <c r="I59" i="15"/>
  <c r="L58" i="15"/>
  <c r="I58" i="15"/>
  <c r="L57" i="15"/>
  <c r="I57" i="15"/>
  <c r="L56" i="15"/>
  <c r="I56" i="15"/>
  <c r="L55" i="15"/>
  <c r="I55" i="15"/>
  <c r="L54" i="15"/>
  <c r="I54" i="15"/>
  <c r="L53" i="15"/>
  <c r="I53" i="15"/>
  <c r="L52" i="15"/>
  <c r="I52" i="15"/>
  <c r="L51" i="15"/>
  <c r="I51" i="15"/>
  <c r="L50" i="15"/>
  <c r="I50" i="15"/>
  <c r="L49" i="15"/>
  <c r="I49" i="15"/>
  <c r="L48" i="15"/>
  <c r="I48" i="15"/>
  <c r="L47" i="15"/>
  <c r="I47" i="15"/>
  <c r="L46" i="15"/>
  <c r="I46" i="15"/>
  <c r="L45" i="15"/>
  <c r="I45" i="15"/>
  <c r="L44" i="15"/>
  <c r="I44" i="15"/>
  <c r="L43" i="15"/>
  <c r="I43" i="15"/>
  <c r="L42" i="15"/>
  <c r="I42" i="15"/>
  <c r="L41" i="15"/>
  <c r="I41" i="15"/>
  <c r="L40" i="15"/>
  <c r="I40" i="15"/>
  <c r="L39" i="15"/>
  <c r="I39" i="15"/>
  <c r="L38" i="15"/>
  <c r="I38" i="15"/>
  <c r="L37" i="15"/>
  <c r="I37" i="15"/>
  <c r="K29" i="15"/>
  <c r="H29" i="15"/>
  <c r="G29" i="15"/>
  <c r="K28" i="15"/>
  <c r="H28" i="15"/>
  <c r="G28" i="15"/>
  <c r="G30" i="15" s="1"/>
  <c r="K27" i="15"/>
  <c r="H27" i="15"/>
  <c r="G27" i="15"/>
  <c r="G32" i="15" s="1"/>
  <c r="K26" i="15"/>
  <c r="H26" i="15"/>
  <c r="G26" i="15"/>
  <c r="G33" i="15" s="1"/>
  <c r="L25" i="15"/>
  <c r="I25" i="15"/>
  <c r="L24" i="15"/>
  <c r="I24" i="15"/>
  <c r="L23" i="15"/>
  <c r="I23" i="15"/>
  <c r="L22" i="15"/>
  <c r="I22" i="15"/>
  <c r="L21" i="15"/>
  <c r="I21" i="15"/>
  <c r="L20" i="15"/>
  <c r="I20" i="15"/>
  <c r="L19" i="15"/>
  <c r="I19" i="15"/>
  <c r="L18" i="15"/>
  <c r="I18" i="15"/>
  <c r="L17" i="15"/>
  <c r="I17" i="15"/>
  <c r="L16" i="15"/>
  <c r="I16" i="15"/>
  <c r="L15" i="15"/>
  <c r="I15" i="15"/>
  <c r="L14" i="15"/>
  <c r="I14" i="15"/>
  <c r="L13" i="15"/>
  <c r="I13" i="15"/>
  <c r="L12" i="15"/>
  <c r="I12" i="15"/>
  <c r="L11" i="15"/>
  <c r="I11" i="15"/>
  <c r="L10" i="15"/>
  <c r="I10" i="15"/>
  <c r="L9" i="15"/>
  <c r="I9" i="15"/>
  <c r="L8" i="15"/>
  <c r="I8" i="15"/>
  <c r="L7" i="15"/>
  <c r="I7" i="15"/>
  <c r="L6" i="15"/>
  <c r="I6" i="15"/>
  <c r="L5" i="15"/>
  <c r="I5" i="15"/>
  <c r="L4" i="15"/>
  <c r="I4" i="15"/>
  <c r="L3" i="15"/>
  <c r="I3" i="15"/>
  <c r="D289" i="15" l="1"/>
  <c r="D295" i="15" s="1"/>
  <c r="D285" i="15"/>
  <c r="N85" i="15"/>
  <c r="N124" i="15"/>
  <c r="N177" i="15"/>
  <c r="N202" i="15"/>
  <c r="M248" i="15"/>
  <c r="N119" i="15"/>
  <c r="K127" i="15" s="1"/>
  <c r="K129" i="15" s="1"/>
  <c r="N201" i="15"/>
  <c r="M249" i="15"/>
  <c r="N26" i="15"/>
  <c r="K34" i="15" s="1"/>
  <c r="N80" i="15"/>
  <c r="K88" i="15" s="1"/>
  <c r="K90" i="15" s="1"/>
  <c r="N84" i="15"/>
  <c r="N240" i="15"/>
  <c r="N125" i="15"/>
  <c r="N32" i="15"/>
  <c r="N86" i="15"/>
  <c r="N203" i="15"/>
  <c r="N234" i="15"/>
  <c r="K242" i="15" s="1"/>
  <c r="L242" i="15" s="1"/>
  <c r="N238" i="15"/>
  <c r="N178" i="15"/>
  <c r="L175" i="15"/>
  <c r="F282" i="15" s="1"/>
  <c r="F292" i="15" s="1"/>
  <c r="N31" i="15"/>
  <c r="N251" i="15" s="1"/>
  <c r="N123" i="15"/>
  <c r="N250" i="15" s="1"/>
  <c r="N176" i="15"/>
  <c r="N239" i="15"/>
  <c r="F274" i="15"/>
  <c r="N172" i="15"/>
  <c r="K180" i="15" s="1"/>
  <c r="N197" i="15"/>
  <c r="K205" i="15" s="1"/>
  <c r="K207" i="15"/>
  <c r="L127" i="15"/>
  <c r="L88" i="15"/>
  <c r="I27" i="15"/>
  <c r="I32" i="15" s="1"/>
  <c r="K246" i="15"/>
  <c r="H247" i="15"/>
  <c r="H252" i="15" s="1"/>
  <c r="K249" i="15"/>
  <c r="I119" i="15"/>
  <c r="L237" i="15"/>
  <c r="F284" i="15" s="1"/>
  <c r="F294" i="15" s="1"/>
  <c r="L121" i="15"/>
  <c r="E281" i="15" s="1"/>
  <c r="E291" i="15" s="1"/>
  <c r="H246" i="15"/>
  <c r="K248" i="15"/>
  <c r="I199" i="15"/>
  <c r="I201" i="15" s="1"/>
  <c r="I235" i="15"/>
  <c r="I240" i="15" s="1"/>
  <c r="D275" i="15"/>
  <c r="K247" i="15"/>
  <c r="L197" i="15"/>
  <c r="G247" i="15"/>
  <c r="G252" i="15" s="1"/>
  <c r="H249" i="15"/>
  <c r="H251" i="15" s="1"/>
  <c r="L83" i="15"/>
  <c r="F280" i="15" s="1"/>
  <c r="F290" i="15" s="1"/>
  <c r="L80" i="15"/>
  <c r="G280" i="15" s="1"/>
  <c r="G290" i="15" s="1"/>
  <c r="L174" i="15"/>
  <c r="E282" i="15" s="1"/>
  <c r="E292" i="15" s="1"/>
  <c r="I198" i="15"/>
  <c r="I203" i="15" s="1"/>
  <c r="L236" i="15"/>
  <c r="E284" i="15" s="1"/>
  <c r="E294" i="15" s="1"/>
  <c r="I28" i="15"/>
  <c r="I30" i="15" s="1"/>
  <c r="L122" i="15"/>
  <c r="F281" i="15" s="1"/>
  <c r="F291" i="15" s="1"/>
  <c r="I122" i="15"/>
  <c r="I124" i="15" s="1"/>
  <c r="L28" i="15"/>
  <c r="E279" i="15" s="1"/>
  <c r="E289" i="15" s="1"/>
  <c r="L27" i="15"/>
  <c r="L26" i="15"/>
  <c r="G31" i="15"/>
  <c r="G249" i="15"/>
  <c r="G251" i="15" s="1"/>
  <c r="I81" i="15"/>
  <c r="I86" i="15" s="1"/>
  <c r="I83" i="15"/>
  <c r="I85" i="15" s="1"/>
  <c r="H248" i="15"/>
  <c r="H250" i="15" s="1"/>
  <c r="H30" i="15"/>
  <c r="I82" i="15"/>
  <c r="L29" i="15"/>
  <c r="F279" i="15" s="1"/>
  <c r="F289" i="15" s="1"/>
  <c r="I80" i="15"/>
  <c r="I87" i="15" s="1"/>
  <c r="I88" i="15" s="1"/>
  <c r="L120" i="15"/>
  <c r="L200" i="15"/>
  <c r="F283" i="15" s="1"/>
  <c r="F293" i="15" s="1"/>
  <c r="I234" i="15"/>
  <c r="I241" i="15" s="1"/>
  <c r="I242" i="15" s="1"/>
  <c r="I244" i="15" s="1"/>
  <c r="L81" i="15"/>
  <c r="I29" i="15"/>
  <c r="F269" i="15" s="1"/>
  <c r="H31" i="15"/>
  <c r="H32" i="15"/>
  <c r="L82" i="15"/>
  <c r="E280" i="15" s="1"/>
  <c r="E290" i="15" s="1"/>
  <c r="I120" i="15"/>
  <c r="I125" i="15" s="1"/>
  <c r="L172" i="15"/>
  <c r="G282" i="15" s="1"/>
  <c r="G292" i="15" s="1"/>
  <c r="I174" i="15"/>
  <c r="I176" i="15" s="1"/>
  <c r="L198" i="15"/>
  <c r="I200" i="15"/>
  <c r="I202" i="15" s="1"/>
  <c r="L234" i="15"/>
  <c r="G284" i="15" s="1"/>
  <c r="G294" i="15" s="1"/>
  <c r="I236" i="15"/>
  <c r="I172" i="15"/>
  <c r="I179" i="15" s="1"/>
  <c r="I180" i="15" s="1"/>
  <c r="I182" i="15" s="1"/>
  <c r="I26" i="15"/>
  <c r="G269" i="15" s="1"/>
  <c r="L119" i="15"/>
  <c r="G281" i="15" s="1"/>
  <c r="G291" i="15" s="1"/>
  <c r="I121" i="15"/>
  <c r="I123" i="15" s="1"/>
  <c r="L173" i="15"/>
  <c r="I175" i="15"/>
  <c r="I177" i="15" s="1"/>
  <c r="I197" i="15"/>
  <c r="I204" i="15" s="1"/>
  <c r="I205" i="15" s="1"/>
  <c r="I207" i="15" s="1"/>
  <c r="L199" i="15"/>
  <c r="E283" i="15" s="1"/>
  <c r="E293" i="15" s="1"/>
  <c r="L235" i="15"/>
  <c r="G248" i="15"/>
  <c r="G250" i="15" s="1"/>
  <c r="G246" i="15"/>
  <c r="H261" i="14"/>
  <c r="G275" i="14"/>
  <c r="G274" i="14"/>
  <c r="G273" i="14"/>
  <c r="G272" i="14"/>
  <c r="G271" i="14"/>
  <c r="G270" i="14"/>
  <c r="L258" i="14"/>
  <c r="L260" i="14" s="1"/>
  <c r="C245" i="14"/>
  <c r="K238" i="14"/>
  <c r="H238" i="14"/>
  <c r="H240" i="14" s="1"/>
  <c r="G238" i="14"/>
  <c r="G240" i="14" s="1"/>
  <c r="K237" i="14"/>
  <c r="H237" i="14"/>
  <c r="H239" i="14" s="1"/>
  <c r="G237" i="14"/>
  <c r="G239" i="14" s="1"/>
  <c r="K236" i="14"/>
  <c r="H236" i="14"/>
  <c r="H241" i="14" s="1"/>
  <c r="G236" i="14"/>
  <c r="G241" i="14" s="1"/>
  <c r="K235" i="14"/>
  <c r="H235" i="14"/>
  <c r="G235" i="14"/>
  <c r="G242" i="14" s="1"/>
  <c r="L234" i="14"/>
  <c r="I234" i="14"/>
  <c r="L233" i="14"/>
  <c r="I233" i="14"/>
  <c r="L232" i="14"/>
  <c r="I232" i="14"/>
  <c r="L231" i="14"/>
  <c r="I231" i="14"/>
  <c r="L230" i="14"/>
  <c r="I230" i="14"/>
  <c r="L229" i="14"/>
  <c r="I229" i="14"/>
  <c r="L228" i="14"/>
  <c r="I228" i="14"/>
  <c r="L227" i="14"/>
  <c r="I227" i="14"/>
  <c r="L226" i="14"/>
  <c r="I226" i="14"/>
  <c r="L225" i="14"/>
  <c r="I225" i="14"/>
  <c r="L224" i="14"/>
  <c r="I224" i="14"/>
  <c r="L223" i="14"/>
  <c r="I223" i="14"/>
  <c r="L222" i="14"/>
  <c r="I222" i="14"/>
  <c r="L221" i="14"/>
  <c r="I221" i="14"/>
  <c r="L220" i="14"/>
  <c r="I220" i="14"/>
  <c r="L219" i="14"/>
  <c r="I219" i="14"/>
  <c r="L218" i="14"/>
  <c r="I218" i="14"/>
  <c r="L217" i="14"/>
  <c r="I217" i="14"/>
  <c r="L215" i="14"/>
  <c r="I215" i="14"/>
  <c r="L214" i="14"/>
  <c r="I214" i="14"/>
  <c r="L213" i="14"/>
  <c r="I213" i="14"/>
  <c r="L212" i="14"/>
  <c r="I212" i="14"/>
  <c r="L211" i="14"/>
  <c r="I211" i="14"/>
  <c r="L210" i="14"/>
  <c r="I210" i="14"/>
  <c r="L209" i="14"/>
  <c r="I209" i="14"/>
  <c r="I238" i="14" s="1"/>
  <c r="I240" i="14" s="1"/>
  <c r="L208" i="14"/>
  <c r="I208" i="14"/>
  <c r="K200" i="14"/>
  <c r="H200" i="14"/>
  <c r="H202" i="14" s="1"/>
  <c r="G200" i="14"/>
  <c r="G202" i="14" s="1"/>
  <c r="K199" i="14"/>
  <c r="H199" i="14"/>
  <c r="H201" i="14" s="1"/>
  <c r="G199" i="14"/>
  <c r="G201" i="14" s="1"/>
  <c r="K198" i="14"/>
  <c r="H198" i="14"/>
  <c r="H203" i="14" s="1"/>
  <c r="G198" i="14"/>
  <c r="G203" i="14" s="1"/>
  <c r="K197" i="14"/>
  <c r="H197" i="14"/>
  <c r="G197" i="14"/>
  <c r="G204" i="14" s="1"/>
  <c r="L196" i="14"/>
  <c r="I196" i="14"/>
  <c r="L195" i="14"/>
  <c r="I195" i="14"/>
  <c r="L194" i="14"/>
  <c r="I194" i="14"/>
  <c r="L193" i="14"/>
  <c r="I193" i="14"/>
  <c r="L192" i="14"/>
  <c r="I192" i="14"/>
  <c r="L191" i="14"/>
  <c r="I191" i="14"/>
  <c r="L190" i="14"/>
  <c r="I190" i="14"/>
  <c r="L189" i="14"/>
  <c r="I189" i="14"/>
  <c r="L188" i="14"/>
  <c r="I188" i="14"/>
  <c r="L187" i="14"/>
  <c r="I187" i="14"/>
  <c r="L186" i="14"/>
  <c r="I186" i="14"/>
  <c r="K177" i="14"/>
  <c r="H177" i="14"/>
  <c r="H179" i="14" s="1"/>
  <c r="G177" i="14"/>
  <c r="G179" i="14" s="1"/>
  <c r="K176" i="14"/>
  <c r="H176" i="14"/>
  <c r="H178" i="14" s="1"/>
  <c r="G176" i="14"/>
  <c r="G178" i="14" s="1"/>
  <c r="K175" i="14"/>
  <c r="H175" i="14"/>
  <c r="H180" i="14" s="1"/>
  <c r="G175" i="14"/>
  <c r="G180" i="14" s="1"/>
  <c r="K174" i="14"/>
  <c r="H174" i="14"/>
  <c r="G174" i="14"/>
  <c r="G181" i="14" s="1"/>
  <c r="L173" i="14"/>
  <c r="I173" i="14"/>
  <c r="L172" i="14"/>
  <c r="I172" i="14"/>
  <c r="L171" i="14"/>
  <c r="I171" i="14"/>
  <c r="L170" i="14"/>
  <c r="I170" i="14"/>
  <c r="L169" i="14"/>
  <c r="I169" i="14"/>
  <c r="L168" i="14"/>
  <c r="I168" i="14"/>
  <c r="L167" i="14"/>
  <c r="I167" i="14"/>
  <c r="L166" i="14"/>
  <c r="I166" i="14"/>
  <c r="L165" i="14"/>
  <c r="I165" i="14"/>
  <c r="L164" i="14"/>
  <c r="I164" i="14"/>
  <c r="L163" i="14"/>
  <c r="I163" i="14"/>
  <c r="L162" i="14"/>
  <c r="I162" i="14"/>
  <c r="L161" i="14"/>
  <c r="I161" i="14"/>
  <c r="L160" i="14"/>
  <c r="I160" i="14"/>
  <c r="L159" i="14"/>
  <c r="I159" i="14"/>
  <c r="L158" i="14"/>
  <c r="I158" i="14"/>
  <c r="L157" i="14"/>
  <c r="I157" i="14"/>
  <c r="L156" i="14"/>
  <c r="I156" i="14"/>
  <c r="L155" i="14"/>
  <c r="I155" i="14"/>
  <c r="L154" i="14"/>
  <c r="I154" i="14"/>
  <c r="L153" i="14"/>
  <c r="I153" i="14"/>
  <c r="L152" i="14"/>
  <c r="I152" i="14"/>
  <c r="L151" i="14"/>
  <c r="I151" i="14"/>
  <c r="L150" i="14"/>
  <c r="I150" i="14"/>
  <c r="L149" i="14"/>
  <c r="I149" i="14"/>
  <c r="L148" i="14"/>
  <c r="I148" i="14"/>
  <c r="L147" i="14"/>
  <c r="I147" i="14"/>
  <c r="L146" i="14"/>
  <c r="I146" i="14"/>
  <c r="L145" i="14"/>
  <c r="I145" i="14"/>
  <c r="L144" i="14"/>
  <c r="I144" i="14"/>
  <c r="L143" i="14"/>
  <c r="I143" i="14"/>
  <c r="L142" i="14"/>
  <c r="I142" i="14"/>
  <c r="L141" i="14"/>
  <c r="I141" i="14"/>
  <c r="L140" i="14"/>
  <c r="I140" i="14"/>
  <c r="L139" i="14"/>
  <c r="I139" i="14"/>
  <c r="L138" i="14"/>
  <c r="I138" i="14"/>
  <c r="L137" i="14"/>
  <c r="I137" i="14"/>
  <c r="L136" i="14"/>
  <c r="I136" i="14"/>
  <c r="L135" i="14"/>
  <c r="I135" i="14"/>
  <c r="L134" i="14"/>
  <c r="I134" i="14"/>
  <c r="L133" i="14"/>
  <c r="L176" i="14" s="1"/>
  <c r="I133" i="14"/>
  <c r="K124" i="14"/>
  <c r="H124" i="14"/>
  <c r="H126" i="14" s="1"/>
  <c r="G124" i="14"/>
  <c r="G126" i="14" s="1"/>
  <c r="K123" i="14"/>
  <c r="H123" i="14"/>
  <c r="H125" i="14" s="1"/>
  <c r="G123" i="14"/>
  <c r="G125" i="14" s="1"/>
  <c r="K122" i="14"/>
  <c r="H122" i="14"/>
  <c r="H127" i="14" s="1"/>
  <c r="G122" i="14"/>
  <c r="G127" i="14" s="1"/>
  <c r="K121" i="14"/>
  <c r="H121" i="14"/>
  <c r="G121" i="14"/>
  <c r="G128" i="14" s="1"/>
  <c r="L120" i="14"/>
  <c r="I120" i="14"/>
  <c r="L119" i="14"/>
  <c r="I119" i="14"/>
  <c r="L118" i="14"/>
  <c r="I118" i="14"/>
  <c r="L117" i="14"/>
  <c r="I117" i="14"/>
  <c r="L116" i="14"/>
  <c r="I116" i="14"/>
  <c r="L115" i="14"/>
  <c r="I115" i="14"/>
  <c r="L114" i="14"/>
  <c r="I114" i="14"/>
  <c r="L113" i="14"/>
  <c r="I113" i="14"/>
  <c r="L112" i="14"/>
  <c r="I112" i="14"/>
  <c r="L111" i="14"/>
  <c r="I111" i="14"/>
  <c r="L110" i="14"/>
  <c r="I110" i="14"/>
  <c r="L109" i="14"/>
  <c r="I109" i="14"/>
  <c r="L108" i="14"/>
  <c r="I108" i="14"/>
  <c r="L107" i="14"/>
  <c r="I107" i="14"/>
  <c r="L106" i="14"/>
  <c r="I106" i="14"/>
  <c r="L105" i="14"/>
  <c r="I105" i="14"/>
  <c r="L104" i="14"/>
  <c r="I104" i="14"/>
  <c r="L103" i="14"/>
  <c r="I103" i="14"/>
  <c r="L102" i="14"/>
  <c r="I102" i="14"/>
  <c r="L101" i="14"/>
  <c r="I101" i="14"/>
  <c r="L100" i="14"/>
  <c r="I100" i="14"/>
  <c r="L99" i="14"/>
  <c r="I99" i="14"/>
  <c r="L98" i="14"/>
  <c r="I98" i="14"/>
  <c r="L97" i="14"/>
  <c r="I97" i="14"/>
  <c r="L96" i="14"/>
  <c r="I96" i="14"/>
  <c r="L95" i="14"/>
  <c r="I95" i="14"/>
  <c r="L94" i="14"/>
  <c r="I94" i="14"/>
  <c r="I124" i="14" s="1"/>
  <c r="I126" i="14" s="1"/>
  <c r="K85" i="14"/>
  <c r="H85" i="14"/>
  <c r="H87" i="14" s="1"/>
  <c r="G85" i="14"/>
  <c r="G87" i="14" s="1"/>
  <c r="K84" i="14"/>
  <c r="H84" i="14"/>
  <c r="H86" i="14" s="1"/>
  <c r="G84" i="14"/>
  <c r="G86" i="14" s="1"/>
  <c r="K83" i="14"/>
  <c r="H83" i="14"/>
  <c r="H88" i="14" s="1"/>
  <c r="G83" i="14"/>
  <c r="G88" i="14" s="1"/>
  <c r="K82" i="14"/>
  <c r="H82" i="14"/>
  <c r="G82" i="14"/>
  <c r="G89" i="14" s="1"/>
  <c r="L81" i="14"/>
  <c r="I81" i="14"/>
  <c r="L80" i="14"/>
  <c r="I80" i="14"/>
  <c r="L79" i="14"/>
  <c r="I79" i="14"/>
  <c r="L78" i="14"/>
  <c r="I78" i="14"/>
  <c r="L77" i="14"/>
  <c r="I77" i="14"/>
  <c r="L76" i="14"/>
  <c r="I76" i="14"/>
  <c r="L75" i="14"/>
  <c r="I75" i="14"/>
  <c r="L74" i="14"/>
  <c r="I74" i="14"/>
  <c r="L73" i="14"/>
  <c r="I73" i="14"/>
  <c r="L72" i="14"/>
  <c r="I72" i="14"/>
  <c r="L71" i="14"/>
  <c r="I71" i="14"/>
  <c r="L70" i="14"/>
  <c r="I70" i="14"/>
  <c r="L69" i="14"/>
  <c r="I69" i="14"/>
  <c r="L68" i="14"/>
  <c r="I68" i="14"/>
  <c r="L67" i="14"/>
  <c r="I67" i="14"/>
  <c r="L66" i="14"/>
  <c r="I66" i="14"/>
  <c r="L65" i="14"/>
  <c r="I65" i="14"/>
  <c r="L64" i="14"/>
  <c r="I64" i="14"/>
  <c r="L63" i="14"/>
  <c r="I63" i="14"/>
  <c r="L62" i="14"/>
  <c r="I62" i="14"/>
  <c r="L61" i="14"/>
  <c r="I61" i="14"/>
  <c r="L60" i="14"/>
  <c r="I60" i="14"/>
  <c r="L59" i="14"/>
  <c r="I59" i="14"/>
  <c r="L58" i="14"/>
  <c r="I58" i="14"/>
  <c r="L57" i="14"/>
  <c r="I57" i="14"/>
  <c r="L56" i="14"/>
  <c r="I56" i="14"/>
  <c r="L55" i="14"/>
  <c r="I55" i="14"/>
  <c r="L54" i="14"/>
  <c r="I54" i="14"/>
  <c r="L53" i="14"/>
  <c r="I53" i="14"/>
  <c r="L52" i="14"/>
  <c r="I52" i="14"/>
  <c r="L51" i="14"/>
  <c r="I51" i="14"/>
  <c r="L50" i="14"/>
  <c r="I50" i="14"/>
  <c r="L49" i="14"/>
  <c r="I49" i="14"/>
  <c r="L48" i="14"/>
  <c r="I48" i="14"/>
  <c r="L47" i="14"/>
  <c r="I47" i="14"/>
  <c r="L46" i="14"/>
  <c r="I46" i="14"/>
  <c r="L45" i="14"/>
  <c r="I45" i="14"/>
  <c r="L44" i="14"/>
  <c r="I44" i="14"/>
  <c r="L43" i="14"/>
  <c r="I43" i="14"/>
  <c r="L42" i="14"/>
  <c r="I42" i="14"/>
  <c r="L41" i="14"/>
  <c r="I41" i="14"/>
  <c r="L40" i="14"/>
  <c r="I40" i="14"/>
  <c r="L39" i="14"/>
  <c r="I39" i="14"/>
  <c r="L38" i="14"/>
  <c r="I38" i="14"/>
  <c r="L37" i="14"/>
  <c r="I37" i="14"/>
  <c r="I85" i="14" s="1"/>
  <c r="I87" i="14" s="1"/>
  <c r="K29" i="14"/>
  <c r="K250" i="14" s="1"/>
  <c r="H29" i="14"/>
  <c r="H31" i="14" s="1"/>
  <c r="G29" i="14"/>
  <c r="G31" i="14" s="1"/>
  <c r="K28" i="14"/>
  <c r="K249" i="14" s="1"/>
  <c r="H28" i="14"/>
  <c r="H249" i="14" s="1"/>
  <c r="H251" i="14" s="1"/>
  <c r="G28" i="14"/>
  <c r="G30" i="14" s="1"/>
  <c r="K27" i="14"/>
  <c r="H27" i="14"/>
  <c r="H248" i="14" s="1"/>
  <c r="H253" i="14" s="1"/>
  <c r="G27" i="14"/>
  <c r="K26" i="14"/>
  <c r="K247" i="14" s="1"/>
  <c r="N247" i="14" s="1"/>
  <c r="H26" i="14"/>
  <c r="G26" i="14"/>
  <c r="G33" i="14" s="1"/>
  <c r="L25" i="14"/>
  <c r="I25" i="14"/>
  <c r="L24" i="14"/>
  <c r="I24" i="14"/>
  <c r="L23" i="14"/>
  <c r="I23" i="14"/>
  <c r="L22" i="14"/>
  <c r="I22" i="14"/>
  <c r="L21" i="14"/>
  <c r="I21" i="14"/>
  <c r="L20" i="14"/>
  <c r="I20" i="14"/>
  <c r="L19" i="14"/>
  <c r="I19" i="14"/>
  <c r="L18" i="14"/>
  <c r="I18" i="14"/>
  <c r="L17" i="14"/>
  <c r="I17" i="14"/>
  <c r="L16" i="14"/>
  <c r="I16" i="14"/>
  <c r="L15" i="14"/>
  <c r="I15" i="14"/>
  <c r="L14" i="14"/>
  <c r="I14" i="14"/>
  <c r="L13" i="14"/>
  <c r="I13" i="14"/>
  <c r="L12" i="14"/>
  <c r="I12" i="14"/>
  <c r="L11" i="14"/>
  <c r="I11" i="14"/>
  <c r="L10" i="14"/>
  <c r="I10" i="14"/>
  <c r="L9" i="14"/>
  <c r="I9" i="14"/>
  <c r="L8" i="14"/>
  <c r="I8" i="14"/>
  <c r="L7" i="14"/>
  <c r="I7" i="14"/>
  <c r="L6" i="14"/>
  <c r="I6" i="14"/>
  <c r="L5" i="14"/>
  <c r="I5" i="14"/>
  <c r="L4" i="14"/>
  <c r="I4" i="14"/>
  <c r="L3" i="14"/>
  <c r="L28" i="14" s="1"/>
  <c r="I3" i="14"/>
  <c r="E273" i="15" l="1"/>
  <c r="E272" i="15"/>
  <c r="K35" i="15"/>
  <c r="I279" i="15" s="1"/>
  <c r="I289" i="15" s="1"/>
  <c r="P246" i="15"/>
  <c r="Q246" i="15"/>
  <c r="H32" i="14"/>
  <c r="L175" i="14"/>
  <c r="I122" i="14"/>
  <c r="I127" i="14" s="1"/>
  <c r="I123" i="14"/>
  <c r="I125" i="14" s="1"/>
  <c r="L177" i="14"/>
  <c r="G247" i="14"/>
  <c r="L83" i="14"/>
  <c r="L88" i="14" s="1"/>
  <c r="G276" i="14"/>
  <c r="L29" i="14"/>
  <c r="L31" i="14" s="1"/>
  <c r="I28" i="14"/>
  <c r="L27" i="14"/>
  <c r="L34" i="15"/>
  <c r="G279" i="15"/>
  <c r="L129" i="15"/>
  <c r="J281" i="15"/>
  <c r="J291" i="15" s="1"/>
  <c r="G273" i="15"/>
  <c r="G272" i="15"/>
  <c r="K182" i="15"/>
  <c r="K181" i="15"/>
  <c r="L181" i="15" s="1"/>
  <c r="L180" i="15"/>
  <c r="L90" i="15"/>
  <c r="J280" i="15"/>
  <c r="J290" i="15" s="1"/>
  <c r="I90" i="15"/>
  <c r="J270" i="15" s="1"/>
  <c r="I89" i="15"/>
  <c r="I84" i="15"/>
  <c r="E270" i="15"/>
  <c r="H283" i="15"/>
  <c r="H293" i="15" s="1"/>
  <c r="G283" i="15"/>
  <c r="G293" i="15" s="1"/>
  <c r="K128" i="15"/>
  <c r="L128" i="15" s="1"/>
  <c r="L207" i="15"/>
  <c r="J283" i="15"/>
  <c r="J293" i="15" s="1"/>
  <c r="G274" i="15"/>
  <c r="E269" i="15"/>
  <c r="F273" i="15"/>
  <c r="L35" i="15"/>
  <c r="H279" i="15"/>
  <c r="H289" i="15" s="1"/>
  <c r="K36" i="15"/>
  <c r="K243" i="15"/>
  <c r="L243" i="15" s="1"/>
  <c r="F271" i="15"/>
  <c r="N252" i="15"/>
  <c r="I238" i="15"/>
  <c r="E274" i="15"/>
  <c r="I126" i="15"/>
  <c r="I127" i="15" s="1"/>
  <c r="I129" i="15" s="1"/>
  <c r="J271" i="15" s="1"/>
  <c r="G271" i="15"/>
  <c r="K244" i="15"/>
  <c r="G270" i="15"/>
  <c r="L205" i="15"/>
  <c r="K206" i="15"/>
  <c r="L206" i="15" s="1"/>
  <c r="F270" i="15"/>
  <c r="F272" i="15"/>
  <c r="E271" i="15"/>
  <c r="K89" i="15"/>
  <c r="L89" i="15" s="1"/>
  <c r="N246" i="15"/>
  <c r="K254" i="15" s="1"/>
  <c r="O205" i="15"/>
  <c r="J273" i="15"/>
  <c r="I206" i="15"/>
  <c r="I273" i="15" s="1"/>
  <c r="I247" i="15"/>
  <c r="I252" i="15" s="1"/>
  <c r="H270" i="15"/>
  <c r="I270" i="15"/>
  <c r="H272" i="15"/>
  <c r="J272" i="15"/>
  <c r="I181" i="15"/>
  <c r="I272" i="15" s="1"/>
  <c r="L248" i="15"/>
  <c r="O242" i="15"/>
  <c r="H284" i="15"/>
  <c r="H294" i="15" s="1"/>
  <c r="G253" i="15"/>
  <c r="L246" i="15"/>
  <c r="I263" i="15" s="1"/>
  <c r="I246" i="15"/>
  <c r="I253" i="15" s="1"/>
  <c r="I33" i="15"/>
  <c r="I34" i="15" s="1"/>
  <c r="I36" i="15" s="1"/>
  <c r="J274" i="15"/>
  <c r="I243" i="15"/>
  <c r="I274" i="15" s="1"/>
  <c r="H274" i="15"/>
  <c r="H273" i="15"/>
  <c r="O127" i="15"/>
  <c r="H281" i="15"/>
  <c r="H291" i="15" s="1"/>
  <c r="H280" i="15"/>
  <c r="H290" i="15" s="1"/>
  <c r="O88" i="15"/>
  <c r="H271" i="15"/>
  <c r="I283" i="15"/>
  <c r="I293" i="15" s="1"/>
  <c r="L258" i="15"/>
  <c r="O180" i="15"/>
  <c r="H282" i="15"/>
  <c r="H292" i="15" s="1"/>
  <c r="I31" i="15"/>
  <c r="I249" i="15"/>
  <c r="I251" i="15" s="1"/>
  <c r="L249" i="15"/>
  <c r="I248" i="15"/>
  <c r="I250" i="15" s="1"/>
  <c r="L247" i="15"/>
  <c r="L30" i="14"/>
  <c r="I82" i="14"/>
  <c r="I89" i="14" s="1"/>
  <c r="I90" i="14" s="1"/>
  <c r="L123" i="14"/>
  <c r="L124" i="14"/>
  <c r="L126" i="14" s="1"/>
  <c r="L121" i="14"/>
  <c r="L238" i="14"/>
  <c r="L235" i="14"/>
  <c r="G254" i="14"/>
  <c r="G250" i="14"/>
  <c r="G252" i="14" s="1"/>
  <c r="I83" i="14"/>
  <c r="I88" i="14" s="1"/>
  <c r="I26" i="14"/>
  <c r="I27" i="14"/>
  <c r="H250" i="14"/>
  <c r="H252" i="14" s="1"/>
  <c r="H30" i="14"/>
  <c r="L32" i="14"/>
  <c r="L82" i="14"/>
  <c r="K90" i="14" s="1"/>
  <c r="L197" i="14"/>
  <c r="K205" i="14" s="1"/>
  <c r="L198" i="14"/>
  <c r="L203" i="14" s="1"/>
  <c r="L199" i="14"/>
  <c r="L201" i="14" s="1"/>
  <c r="L200" i="14"/>
  <c r="L202" i="14" s="1"/>
  <c r="L236" i="14"/>
  <c r="L237" i="14"/>
  <c r="G32" i="14"/>
  <c r="G248" i="14"/>
  <c r="G253" i="14" s="1"/>
  <c r="K129" i="14"/>
  <c r="L125" i="14"/>
  <c r="L259" i="14"/>
  <c r="L26" i="14"/>
  <c r="K248" i="14"/>
  <c r="I29" i="14"/>
  <c r="I30" i="14"/>
  <c r="L84" i="14"/>
  <c r="L249" i="14" s="1"/>
  <c r="L85" i="14"/>
  <c r="L87" i="14" s="1"/>
  <c r="I121" i="14"/>
  <c r="I128" i="14" s="1"/>
  <c r="I175" i="14"/>
  <c r="I180" i="14" s="1"/>
  <c r="I176" i="14"/>
  <c r="I178" i="14" s="1"/>
  <c r="I174" i="14"/>
  <c r="I181" i="14" s="1"/>
  <c r="I182" i="14" s="1"/>
  <c r="I177" i="14"/>
  <c r="I179" i="14" s="1"/>
  <c r="I236" i="14"/>
  <c r="I241" i="14" s="1"/>
  <c r="I129" i="14"/>
  <c r="H247" i="14"/>
  <c r="I84" i="14"/>
  <c r="I86" i="14" s="1"/>
  <c r="L122" i="14"/>
  <c r="L127" i="14" s="1"/>
  <c r="I199" i="14"/>
  <c r="I201" i="14" s="1"/>
  <c r="I200" i="14"/>
  <c r="I202" i="14" s="1"/>
  <c r="I197" i="14"/>
  <c r="I204" i="14" s="1"/>
  <c r="I205" i="14" s="1"/>
  <c r="I198" i="14"/>
  <c r="I203" i="14" s="1"/>
  <c r="I235" i="14"/>
  <c r="I242" i="14" s="1"/>
  <c r="I243" i="14" s="1"/>
  <c r="K243" i="14"/>
  <c r="G249" i="14"/>
  <c r="G251" i="14" s="1"/>
  <c r="L174" i="14"/>
  <c r="K182" i="14" s="1"/>
  <c r="I237" i="14"/>
  <c r="I239" i="14" s="1"/>
  <c r="L178" i="14"/>
  <c r="L179" i="14"/>
  <c r="L180" i="14"/>
  <c r="L239" i="14"/>
  <c r="L240" i="14"/>
  <c r="L241" i="14"/>
  <c r="G275" i="13"/>
  <c r="G274" i="13"/>
  <c r="G273" i="13"/>
  <c r="G272" i="13"/>
  <c r="G271" i="13"/>
  <c r="G270" i="13"/>
  <c r="G276" i="13" s="1"/>
  <c r="C245" i="13"/>
  <c r="G275" i="15" l="1"/>
  <c r="G285" i="15"/>
  <c r="G289" i="15"/>
  <c r="G295" i="15" s="1"/>
  <c r="I128" i="15"/>
  <c r="I271" i="15" s="1"/>
  <c r="H295" i="15"/>
  <c r="I247" i="14"/>
  <c r="L86" i="14"/>
  <c r="J282" i="15"/>
  <c r="J292" i="15" s="1"/>
  <c r="L182" i="15"/>
  <c r="L254" i="15"/>
  <c r="K255" i="15"/>
  <c r="L255" i="15" s="1"/>
  <c r="K256" i="15"/>
  <c r="L244" i="15"/>
  <c r="J284" i="15"/>
  <c r="J294" i="15" s="1"/>
  <c r="J279" i="15"/>
  <c r="J289" i="15" s="1"/>
  <c r="O36" i="15"/>
  <c r="O206" i="15"/>
  <c r="I254" i="15"/>
  <c r="I256" i="15" s="1"/>
  <c r="J275" i="15" s="1"/>
  <c r="O207" i="15"/>
  <c r="O89" i="15"/>
  <c r="I280" i="15"/>
  <c r="I290" i="15" s="1"/>
  <c r="H275" i="15"/>
  <c r="I282" i="15"/>
  <c r="I292" i="15" s="1"/>
  <c r="O181" i="15"/>
  <c r="O90" i="15"/>
  <c r="I281" i="15"/>
  <c r="I291" i="15" s="1"/>
  <c r="O128" i="15"/>
  <c r="O129" i="15"/>
  <c r="I262" i="15"/>
  <c r="I264" i="15" s="1"/>
  <c r="I284" i="15"/>
  <c r="I294" i="15" s="1"/>
  <c r="O243" i="15"/>
  <c r="O182" i="15"/>
  <c r="H269" i="15"/>
  <c r="I35" i="15"/>
  <c r="I269" i="15" s="1"/>
  <c r="J269" i="15"/>
  <c r="O34" i="15"/>
  <c r="O244" i="15"/>
  <c r="H275" i="14"/>
  <c r="I244" i="14"/>
  <c r="I275" i="14" s="1"/>
  <c r="I245" i="14"/>
  <c r="J275" i="14" s="1"/>
  <c r="I92" i="14"/>
  <c r="J271" i="14" s="1"/>
  <c r="I91" i="14"/>
  <c r="I271" i="14" s="1"/>
  <c r="H271" i="14"/>
  <c r="K183" i="14"/>
  <c r="K273" i="14"/>
  <c r="L182" i="14"/>
  <c r="M182" i="14"/>
  <c r="K184" i="14"/>
  <c r="M90" i="14"/>
  <c r="K271" i="14"/>
  <c r="K92" i="14"/>
  <c r="K91" i="14"/>
  <c r="L90" i="14"/>
  <c r="I249" i="14"/>
  <c r="I251" i="14" s="1"/>
  <c r="I33" i="14"/>
  <c r="I34" i="14" s="1"/>
  <c r="L248" i="14"/>
  <c r="K245" i="14"/>
  <c r="K244" i="14"/>
  <c r="K275" i="14"/>
  <c r="L243" i="14"/>
  <c r="M243" i="14"/>
  <c r="I250" i="14"/>
  <c r="I252" i="14" s="1"/>
  <c r="I31" i="14"/>
  <c r="K131" i="14"/>
  <c r="K272" i="14"/>
  <c r="K130" i="14"/>
  <c r="M129" i="14"/>
  <c r="L129" i="14"/>
  <c r="L205" i="14"/>
  <c r="K274" i="14"/>
  <c r="M205" i="14"/>
  <c r="K207" i="14"/>
  <c r="K206" i="14"/>
  <c r="L250" i="14"/>
  <c r="H274" i="14"/>
  <c r="I207" i="14"/>
  <c r="J274" i="14" s="1"/>
  <c r="I206" i="14"/>
  <c r="I274" i="14" s="1"/>
  <c r="H272" i="14"/>
  <c r="I130" i="14"/>
  <c r="I272" i="14" s="1"/>
  <c r="I131" i="14"/>
  <c r="J272" i="14" s="1"/>
  <c r="H273" i="14"/>
  <c r="I184" i="14"/>
  <c r="J273" i="14" s="1"/>
  <c r="I183" i="14"/>
  <c r="I273" i="14" s="1"/>
  <c r="L253" i="14"/>
  <c r="L251" i="14"/>
  <c r="L252" i="14"/>
  <c r="L247" i="14"/>
  <c r="I264" i="14" s="1"/>
  <c r="K34" i="14"/>
  <c r="I32" i="14"/>
  <c r="I248" i="14"/>
  <c r="I253" i="14" s="1"/>
  <c r="I255" i="15" l="1"/>
  <c r="I275" i="15" s="1"/>
  <c r="J285" i="15"/>
  <c r="J295" i="15" s="1"/>
  <c r="L256" i="15"/>
  <c r="L36" i="15"/>
  <c r="O35" i="15"/>
  <c r="H285" i="15"/>
  <c r="O254" i="15"/>
  <c r="L274" i="14"/>
  <c r="M206" i="14"/>
  <c r="L245" i="14"/>
  <c r="M245" i="14"/>
  <c r="L34" i="14"/>
  <c r="K270" i="14"/>
  <c r="K255" i="14"/>
  <c r="K36" i="14"/>
  <c r="M34" i="14"/>
  <c r="K35" i="14"/>
  <c r="M207" i="14"/>
  <c r="L207" i="14"/>
  <c r="L131" i="14"/>
  <c r="M131" i="14"/>
  <c r="H270" i="14"/>
  <c r="I35" i="14"/>
  <c r="I270" i="14" s="1"/>
  <c r="I36" i="14"/>
  <c r="J270" i="14" s="1"/>
  <c r="L271" i="14"/>
  <c r="M91" i="14"/>
  <c r="L184" i="14"/>
  <c r="M184" i="14"/>
  <c r="M183" i="14"/>
  <c r="L273" i="14"/>
  <c r="L272" i="14"/>
  <c r="M130" i="14"/>
  <c r="M244" i="14"/>
  <c r="L275" i="14"/>
  <c r="I254" i="14"/>
  <c r="I255" i="14" s="1"/>
  <c r="I263" i="14"/>
  <c r="I265" i="14" s="1"/>
  <c r="L92" i="14"/>
  <c r="M92" i="14"/>
  <c r="L258" i="13"/>
  <c r="L260" i="13"/>
  <c r="O256" i="15" l="1"/>
  <c r="I285" i="15"/>
  <c r="I295" i="15" s="1"/>
  <c r="O255" i="15"/>
  <c r="M36" i="14"/>
  <c r="L36" i="14"/>
  <c r="H276" i="14"/>
  <c r="I257" i="14"/>
  <c r="J276" i="14" s="1"/>
  <c r="I256" i="14"/>
  <c r="I276" i="14" s="1"/>
  <c r="L255" i="14"/>
  <c r="K256" i="14"/>
  <c r="K276" i="14"/>
  <c r="M255" i="14"/>
  <c r="K257" i="14"/>
  <c r="L270" i="14"/>
  <c r="M35" i="14"/>
  <c r="G242" i="13"/>
  <c r="G181" i="13"/>
  <c r="G30" i="13"/>
  <c r="L173" i="13"/>
  <c r="L25" i="13"/>
  <c r="G235" i="13"/>
  <c r="H240" i="13"/>
  <c r="K238" i="13"/>
  <c r="H238" i="13"/>
  <c r="G238" i="13"/>
  <c r="G250" i="13" s="1"/>
  <c r="G252" i="13" s="1"/>
  <c r="K237" i="13"/>
  <c r="H237" i="13"/>
  <c r="H239" i="13" s="1"/>
  <c r="G237" i="13"/>
  <c r="G239" i="13" s="1"/>
  <c r="K236" i="13"/>
  <c r="H236" i="13"/>
  <c r="H241" i="13" s="1"/>
  <c r="G236" i="13"/>
  <c r="G241" i="13" s="1"/>
  <c r="K235" i="13"/>
  <c r="H235" i="13"/>
  <c r="H203" i="13"/>
  <c r="G202" i="13"/>
  <c r="K200" i="13"/>
  <c r="H200" i="13"/>
  <c r="H202" i="13" s="1"/>
  <c r="G200" i="13"/>
  <c r="K199" i="13"/>
  <c r="H199" i="13"/>
  <c r="H201" i="13" s="1"/>
  <c r="G199" i="13"/>
  <c r="G201" i="13" s="1"/>
  <c r="K198" i="13"/>
  <c r="H198" i="13"/>
  <c r="G198" i="13"/>
  <c r="G203" i="13" s="1"/>
  <c r="K197" i="13"/>
  <c r="H197" i="13"/>
  <c r="G197" i="13"/>
  <c r="G204" i="13" s="1"/>
  <c r="G180" i="13"/>
  <c r="K177" i="13"/>
  <c r="H177" i="13"/>
  <c r="H179" i="13" s="1"/>
  <c r="G177" i="13"/>
  <c r="G179" i="13" s="1"/>
  <c r="K176" i="13"/>
  <c r="H176" i="13"/>
  <c r="H178" i="13" s="1"/>
  <c r="G176" i="13"/>
  <c r="G178" i="13" s="1"/>
  <c r="K175" i="13"/>
  <c r="H175" i="13"/>
  <c r="H180" i="13" s="1"/>
  <c r="G175" i="13"/>
  <c r="K174" i="13"/>
  <c r="H174" i="13"/>
  <c r="G174" i="13"/>
  <c r="H125" i="13"/>
  <c r="H123" i="13"/>
  <c r="K124" i="13"/>
  <c r="K123" i="13"/>
  <c r="K249" i="13" s="1"/>
  <c r="H124" i="13"/>
  <c r="H126" i="13" s="1"/>
  <c r="G124" i="13"/>
  <c r="G126" i="13" s="1"/>
  <c r="G123" i="13"/>
  <c r="G125" i="13" s="1"/>
  <c r="K122" i="13"/>
  <c r="H122" i="13"/>
  <c r="H127" i="13" s="1"/>
  <c r="G122" i="13"/>
  <c r="G127" i="13" s="1"/>
  <c r="K121" i="13"/>
  <c r="H121" i="13"/>
  <c r="G121" i="13"/>
  <c r="G128" i="13" s="1"/>
  <c r="K82" i="13"/>
  <c r="K85" i="13"/>
  <c r="K84" i="13"/>
  <c r="K83" i="13"/>
  <c r="H85" i="13"/>
  <c r="H87" i="13" s="1"/>
  <c r="H84" i="13"/>
  <c r="H86" i="13" s="1"/>
  <c r="G87" i="13"/>
  <c r="G85" i="13"/>
  <c r="G84" i="13"/>
  <c r="G86" i="13" s="1"/>
  <c r="H31" i="13"/>
  <c r="G31" i="13"/>
  <c r="K29" i="13"/>
  <c r="K250" i="13" s="1"/>
  <c r="K28" i="13"/>
  <c r="H29" i="13"/>
  <c r="H250" i="13" s="1"/>
  <c r="H252" i="13" s="1"/>
  <c r="H28" i="13"/>
  <c r="H249" i="13" s="1"/>
  <c r="H251" i="13" s="1"/>
  <c r="G29" i="13"/>
  <c r="G28" i="13"/>
  <c r="G249" i="13" s="1"/>
  <c r="G251" i="13" s="1"/>
  <c r="H83" i="13"/>
  <c r="H88" i="13" s="1"/>
  <c r="H82" i="13"/>
  <c r="G83" i="13"/>
  <c r="G88" i="13" s="1"/>
  <c r="G82" i="13"/>
  <c r="G89" i="13" s="1"/>
  <c r="G240" i="13" l="1"/>
  <c r="H30" i="13"/>
  <c r="L276" i="14"/>
  <c r="M256" i="14"/>
  <c r="M257" i="14"/>
  <c r="L257" i="14"/>
  <c r="K27" i="13"/>
  <c r="H27" i="13"/>
  <c r="G27" i="13"/>
  <c r="K26" i="13"/>
  <c r="K247" i="13" s="1"/>
  <c r="N247" i="13" s="1"/>
  <c r="H26" i="13"/>
  <c r="H247" i="13" s="1"/>
  <c r="G26" i="13"/>
  <c r="L234" i="13"/>
  <c r="I234" i="13"/>
  <c r="L233" i="13"/>
  <c r="I233" i="13"/>
  <c r="L232" i="13"/>
  <c r="I232" i="13"/>
  <c r="L231" i="13"/>
  <c r="I231" i="13"/>
  <c r="L230" i="13"/>
  <c r="I230" i="13"/>
  <c r="L229" i="13"/>
  <c r="I229" i="13"/>
  <c r="L228" i="13"/>
  <c r="I228" i="13"/>
  <c r="L227" i="13"/>
  <c r="I227" i="13"/>
  <c r="L226" i="13"/>
  <c r="I226" i="13"/>
  <c r="L225" i="13"/>
  <c r="I225" i="13"/>
  <c r="L224" i="13"/>
  <c r="I224" i="13"/>
  <c r="L223" i="13"/>
  <c r="I223" i="13"/>
  <c r="L222" i="13"/>
  <c r="I222" i="13"/>
  <c r="L221" i="13"/>
  <c r="I221" i="13"/>
  <c r="L220" i="13"/>
  <c r="I220" i="13"/>
  <c r="L219" i="13"/>
  <c r="I219" i="13"/>
  <c r="L218" i="13"/>
  <c r="I218" i="13"/>
  <c r="L217" i="13"/>
  <c r="I217" i="13"/>
  <c r="L215" i="13"/>
  <c r="I215" i="13"/>
  <c r="L214" i="13"/>
  <c r="I214" i="13"/>
  <c r="L213" i="13"/>
  <c r="I213" i="13"/>
  <c r="L212" i="13"/>
  <c r="I212" i="13"/>
  <c r="L211" i="13"/>
  <c r="I211" i="13"/>
  <c r="L210" i="13"/>
  <c r="I210" i="13"/>
  <c r="L209" i="13"/>
  <c r="I209" i="13"/>
  <c r="L208" i="13"/>
  <c r="I208" i="13"/>
  <c r="L196" i="13"/>
  <c r="I196" i="13"/>
  <c r="L195" i="13"/>
  <c r="I195" i="13"/>
  <c r="L194" i="13"/>
  <c r="I194" i="13"/>
  <c r="L193" i="13"/>
  <c r="I193" i="13"/>
  <c r="L192" i="13"/>
  <c r="I192" i="13"/>
  <c r="L191" i="13"/>
  <c r="I191" i="13"/>
  <c r="L190" i="13"/>
  <c r="I190" i="13"/>
  <c r="L189" i="13"/>
  <c r="I189" i="13"/>
  <c r="L188" i="13"/>
  <c r="I188" i="13"/>
  <c r="L187" i="13"/>
  <c r="I187" i="13"/>
  <c r="L186" i="13"/>
  <c r="L197" i="13" s="1"/>
  <c r="K205" i="13" s="1"/>
  <c r="I186" i="13"/>
  <c r="I173" i="13"/>
  <c r="L172" i="13"/>
  <c r="I172" i="13"/>
  <c r="L171" i="13"/>
  <c r="I171" i="13"/>
  <c r="L170" i="13"/>
  <c r="I170" i="13"/>
  <c r="L169" i="13"/>
  <c r="I169" i="13"/>
  <c r="L168" i="13"/>
  <c r="I168" i="13"/>
  <c r="L167" i="13"/>
  <c r="I167" i="13"/>
  <c r="L166" i="13"/>
  <c r="I166" i="13"/>
  <c r="L165" i="13"/>
  <c r="I165" i="13"/>
  <c r="L164" i="13"/>
  <c r="I164" i="13"/>
  <c r="L163" i="13"/>
  <c r="I163" i="13"/>
  <c r="L162" i="13"/>
  <c r="I162" i="13"/>
  <c r="L161" i="13"/>
  <c r="I161" i="13"/>
  <c r="L160" i="13"/>
  <c r="I160" i="13"/>
  <c r="L159" i="13"/>
  <c r="I159" i="13"/>
  <c r="L158" i="13"/>
  <c r="I158" i="13"/>
  <c r="L157" i="13"/>
  <c r="I157" i="13"/>
  <c r="L156" i="13"/>
  <c r="I156" i="13"/>
  <c r="L155" i="13"/>
  <c r="I155" i="13"/>
  <c r="L154" i="13"/>
  <c r="I154" i="13"/>
  <c r="L153" i="13"/>
  <c r="I153" i="13"/>
  <c r="L152" i="13"/>
  <c r="I152" i="13"/>
  <c r="L151" i="13"/>
  <c r="I151" i="13"/>
  <c r="L150" i="13"/>
  <c r="I150" i="13"/>
  <c r="L149" i="13"/>
  <c r="I149" i="13"/>
  <c r="L148" i="13"/>
  <c r="I148" i="13"/>
  <c r="L147" i="13"/>
  <c r="I147" i="13"/>
  <c r="L146" i="13"/>
  <c r="I146" i="13"/>
  <c r="L145" i="13"/>
  <c r="I145" i="13"/>
  <c r="L144" i="13"/>
  <c r="I144" i="13"/>
  <c r="L143" i="13"/>
  <c r="I143" i="13"/>
  <c r="L142" i="13"/>
  <c r="I142" i="13"/>
  <c r="L141" i="13"/>
  <c r="I141" i="13"/>
  <c r="L140" i="13"/>
  <c r="I140" i="13"/>
  <c r="L139" i="13"/>
  <c r="I139" i="13"/>
  <c r="L138" i="13"/>
  <c r="I138" i="13"/>
  <c r="L137" i="13"/>
  <c r="I137" i="13"/>
  <c r="L136" i="13"/>
  <c r="I136" i="13"/>
  <c r="L135" i="13"/>
  <c r="I135" i="13"/>
  <c r="L134" i="13"/>
  <c r="I134" i="13"/>
  <c r="L133" i="13"/>
  <c r="I133" i="13"/>
  <c r="L120" i="13"/>
  <c r="I120" i="13"/>
  <c r="L119" i="13"/>
  <c r="I119" i="13"/>
  <c r="L118" i="13"/>
  <c r="I118" i="13"/>
  <c r="L117" i="13"/>
  <c r="I117" i="13"/>
  <c r="L116" i="13"/>
  <c r="I116" i="13"/>
  <c r="L115" i="13"/>
  <c r="I115" i="13"/>
  <c r="L114" i="13"/>
  <c r="I114" i="13"/>
  <c r="L113" i="13"/>
  <c r="I113" i="13"/>
  <c r="L112" i="13"/>
  <c r="I112" i="13"/>
  <c r="L111" i="13"/>
  <c r="I111" i="13"/>
  <c r="L110" i="13"/>
  <c r="I110" i="13"/>
  <c r="L109" i="13"/>
  <c r="I109" i="13"/>
  <c r="L108" i="13"/>
  <c r="I108" i="13"/>
  <c r="L107" i="13"/>
  <c r="I107" i="13"/>
  <c r="L106" i="13"/>
  <c r="I106" i="13"/>
  <c r="L105" i="13"/>
  <c r="I105" i="13"/>
  <c r="L104" i="13"/>
  <c r="I104" i="13"/>
  <c r="L103" i="13"/>
  <c r="I103" i="13"/>
  <c r="L102" i="13"/>
  <c r="I102" i="13"/>
  <c r="L101" i="13"/>
  <c r="I101" i="13"/>
  <c r="L100" i="13"/>
  <c r="I100" i="13"/>
  <c r="L99" i="13"/>
  <c r="I99" i="13"/>
  <c r="L98" i="13"/>
  <c r="I98" i="13"/>
  <c r="L97" i="13"/>
  <c r="I97" i="13"/>
  <c r="L96" i="13"/>
  <c r="I96" i="13"/>
  <c r="L95" i="13"/>
  <c r="I95" i="13"/>
  <c r="L94" i="13"/>
  <c r="I94" i="13"/>
  <c r="L81" i="13"/>
  <c r="I81" i="13"/>
  <c r="L80" i="13"/>
  <c r="I80" i="13"/>
  <c r="L79" i="13"/>
  <c r="I79" i="13"/>
  <c r="L78" i="13"/>
  <c r="I78" i="13"/>
  <c r="L77" i="13"/>
  <c r="I77" i="13"/>
  <c r="L76" i="13"/>
  <c r="I76" i="13"/>
  <c r="L75" i="13"/>
  <c r="I75" i="13"/>
  <c r="L74" i="13"/>
  <c r="I74" i="13"/>
  <c r="L73" i="13"/>
  <c r="I73" i="13"/>
  <c r="L72" i="13"/>
  <c r="I72" i="13"/>
  <c r="L71" i="13"/>
  <c r="I71" i="13"/>
  <c r="L70" i="13"/>
  <c r="I70" i="13"/>
  <c r="L69" i="13"/>
  <c r="I69" i="13"/>
  <c r="L68" i="13"/>
  <c r="I68" i="13"/>
  <c r="L67" i="13"/>
  <c r="I67" i="13"/>
  <c r="L66" i="13"/>
  <c r="I66" i="13"/>
  <c r="L65" i="13"/>
  <c r="I65" i="13"/>
  <c r="L64" i="13"/>
  <c r="I64" i="13"/>
  <c r="L63" i="13"/>
  <c r="I63" i="13"/>
  <c r="L62" i="13"/>
  <c r="I62" i="13"/>
  <c r="L61" i="13"/>
  <c r="I61" i="13"/>
  <c r="L60" i="13"/>
  <c r="I60" i="13"/>
  <c r="L59" i="13"/>
  <c r="I59" i="13"/>
  <c r="L58" i="13"/>
  <c r="I58" i="13"/>
  <c r="L57" i="13"/>
  <c r="I57" i="13"/>
  <c r="L56" i="13"/>
  <c r="I56" i="13"/>
  <c r="L55" i="13"/>
  <c r="I55" i="13"/>
  <c r="L54" i="13"/>
  <c r="I54" i="13"/>
  <c r="L53" i="13"/>
  <c r="I53" i="13"/>
  <c r="L52" i="13"/>
  <c r="I52" i="13"/>
  <c r="L51" i="13"/>
  <c r="I51" i="13"/>
  <c r="L50" i="13"/>
  <c r="I50" i="13"/>
  <c r="L49" i="13"/>
  <c r="I49" i="13"/>
  <c r="L48" i="13"/>
  <c r="I48" i="13"/>
  <c r="L47" i="13"/>
  <c r="I47" i="13"/>
  <c r="L46" i="13"/>
  <c r="I46" i="13"/>
  <c r="L45" i="13"/>
  <c r="I45" i="13"/>
  <c r="L44" i="13"/>
  <c r="I44" i="13"/>
  <c r="L43" i="13"/>
  <c r="I43" i="13"/>
  <c r="L42" i="13"/>
  <c r="I42" i="13"/>
  <c r="L41" i="13"/>
  <c r="I41" i="13"/>
  <c r="L40" i="13"/>
  <c r="I40" i="13"/>
  <c r="L39" i="13"/>
  <c r="I39" i="13"/>
  <c r="L38" i="13"/>
  <c r="I38" i="13"/>
  <c r="L37" i="13"/>
  <c r="I37" i="13"/>
  <c r="I25" i="13"/>
  <c r="L24" i="13"/>
  <c r="I24" i="13"/>
  <c r="L23" i="13"/>
  <c r="I23" i="13"/>
  <c r="L22" i="13"/>
  <c r="I22" i="13"/>
  <c r="L21" i="13"/>
  <c r="I21" i="13"/>
  <c r="L20" i="13"/>
  <c r="I20" i="13"/>
  <c r="L19" i="13"/>
  <c r="I19" i="13"/>
  <c r="L18" i="13"/>
  <c r="I18" i="13"/>
  <c r="L17" i="13"/>
  <c r="I17" i="13"/>
  <c r="L16" i="13"/>
  <c r="I16" i="13"/>
  <c r="L15" i="13"/>
  <c r="I15" i="13"/>
  <c r="L14" i="13"/>
  <c r="I14" i="13"/>
  <c r="L13" i="13"/>
  <c r="I13" i="13"/>
  <c r="L12" i="13"/>
  <c r="I12" i="13"/>
  <c r="L11" i="13"/>
  <c r="I11" i="13"/>
  <c r="L10" i="13"/>
  <c r="I10" i="13"/>
  <c r="L9" i="13"/>
  <c r="I9" i="13"/>
  <c r="L8" i="13"/>
  <c r="I8" i="13"/>
  <c r="L7" i="13"/>
  <c r="I7" i="13"/>
  <c r="L6" i="13"/>
  <c r="I6" i="13"/>
  <c r="L5" i="13"/>
  <c r="I5" i="13"/>
  <c r="L4" i="13"/>
  <c r="I4" i="13"/>
  <c r="L3" i="13"/>
  <c r="I3" i="13"/>
  <c r="K176" i="11"/>
  <c r="H176" i="11"/>
  <c r="G176" i="11"/>
  <c r="L175" i="11"/>
  <c r="L174" i="11"/>
  <c r="L173" i="11"/>
  <c r="L172" i="11"/>
  <c r="L171" i="11"/>
  <c r="L170" i="11"/>
  <c r="L169" i="11"/>
  <c r="L168" i="11"/>
  <c r="L167" i="11"/>
  <c r="L166" i="11"/>
  <c r="L165" i="11"/>
  <c r="L164" i="11"/>
  <c r="L163" i="11"/>
  <c r="L162" i="11"/>
  <c r="L161" i="11"/>
  <c r="L160" i="11"/>
  <c r="L159" i="11"/>
  <c r="L158" i="11"/>
  <c r="L157" i="11"/>
  <c r="L156" i="11"/>
  <c r="L155" i="11"/>
  <c r="L154" i="11"/>
  <c r="L153" i="11"/>
  <c r="L152" i="11"/>
  <c r="L151" i="11"/>
  <c r="L150" i="11"/>
  <c r="L149" i="11"/>
  <c r="L148" i="11"/>
  <c r="L147" i="11"/>
  <c r="L146" i="11"/>
  <c r="L145" i="11"/>
  <c r="L144" i="11"/>
  <c r="L143" i="11"/>
  <c r="L142" i="11"/>
  <c r="L141" i="11"/>
  <c r="L140" i="11"/>
  <c r="L139" i="11"/>
  <c r="L138" i="11"/>
  <c r="L137" i="11"/>
  <c r="L136" i="11"/>
  <c r="L135" i="11"/>
  <c r="L134" i="11"/>
  <c r="L133" i="11"/>
  <c r="L132" i="11"/>
  <c r="L131" i="11"/>
  <c r="L130" i="11"/>
  <c r="L129" i="11"/>
  <c r="L128" i="11"/>
  <c r="L127" i="11"/>
  <c r="L126" i="11"/>
  <c r="L125" i="11"/>
  <c r="L124" i="11"/>
  <c r="L123" i="11"/>
  <c r="L122" i="11"/>
  <c r="L121" i="11"/>
  <c r="L120" i="11"/>
  <c r="L119" i="11"/>
  <c r="L118" i="11"/>
  <c r="L117" i="11"/>
  <c r="L116" i="11"/>
  <c r="L115" i="11"/>
  <c r="L114" i="11"/>
  <c r="L113" i="11"/>
  <c r="L112" i="11"/>
  <c r="L111" i="11"/>
  <c r="L110" i="11"/>
  <c r="L109" i="11"/>
  <c r="L108" i="11"/>
  <c r="L107" i="11"/>
  <c r="L106" i="11"/>
  <c r="L105" i="11"/>
  <c r="L104" i="11"/>
  <c r="L103" i="11"/>
  <c r="L102" i="11"/>
  <c r="L101" i="11"/>
  <c r="L100" i="11"/>
  <c r="L99" i="11"/>
  <c r="L98" i="11"/>
  <c r="L97" i="11"/>
  <c r="L96" i="11"/>
  <c r="L95" i="11"/>
  <c r="L94" i="11"/>
  <c r="L93" i="11"/>
  <c r="L92" i="11"/>
  <c r="L91" i="11"/>
  <c r="L90" i="11"/>
  <c r="L89" i="11"/>
  <c r="L88" i="11"/>
  <c r="L87" i="11"/>
  <c r="L86" i="11"/>
  <c r="L85" i="11"/>
  <c r="L84" i="11"/>
  <c r="L83" i="11"/>
  <c r="L82" i="11"/>
  <c r="L81" i="11"/>
  <c r="L80" i="11"/>
  <c r="L79" i="11"/>
  <c r="L78" i="11"/>
  <c r="L77" i="11"/>
  <c r="L76" i="11"/>
  <c r="L75" i="11"/>
  <c r="L74" i="11"/>
  <c r="L73" i="11"/>
  <c r="L72" i="11"/>
  <c r="L71" i="11"/>
  <c r="L70" i="11"/>
  <c r="L69" i="11"/>
  <c r="L68" i="11"/>
  <c r="L67" i="11"/>
  <c r="L66" i="11"/>
  <c r="L65" i="11"/>
  <c r="L64" i="11"/>
  <c r="L63" i="11"/>
  <c r="L62" i="11"/>
  <c r="L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L36" i="11"/>
  <c r="L35" i="11"/>
  <c r="L34" i="11"/>
  <c r="L33" i="11"/>
  <c r="L32" i="11"/>
  <c r="L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L7" i="11"/>
  <c r="L6" i="11"/>
  <c r="L5" i="11"/>
  <c r="L4" i="11"/>
  <c r="L3" i="11"/>
  <c r="L176" i="11" s="1"/>
  <c r="I175" i="11"/>
  <c r="I174" i="11"/>
  <c r="I173" i="11"/>
  <c r="I172" i="11"/>
  <c r="I171" i="11"/>
  <c r="I170" i="11"/>
  <c r="I169" i="11"/>
  <c r="I168" i="11"/>
  <c r="I167" i="11"/>
  <c r="I166" i="11"/>
  <c r="I165" i="11"/>
  <c r="I164" i="11"/>
  <c r="I163" i="11"/>
  <c r="I162" i="11"/>
  <c r="I161" i="11"/>
  <c r="I160" i="11"/>
  <c r="I159" i="11"/>
  <c r="I158" i="11"/>
  <c r="I157" i="11"/>
  <c r="I156" i="11"/>
  <c r="I155" i="11"/>
  <c r="I154" i="11"/>
  <c r="I153" i="11"/>
  <c r="I152" i="11"/>
  <c r="I151" i="11"/>
  <c r="I150" i="11"/>
  <c r="I149" i="11"/>
  <c r="I148" i="11"/>
  <c r="I147" i="11"/>
  <c r="I146" i="11"/>
  <c r="I145" i="11"/>
  <c r="I144" i="11"/>
  <c r="I143" i="11"/>
  <c r="I142" i="11"/>
  <c r="I141" i="11"/>
  <c r="I140" i="11"/>
  <c r="I139" i="11"/>
  <c r="I138" i="11"/>
  <c r="I137" i="11"/>
  <c r="I136" i="11"/>
  <c r="I135" i="11"/>
  <c r="I134" i="11"/>
  <c r="I133" i="11"/>
  <c r="I132" i="11"/>
  <c r="I131" i="11"/>
  <c r="I130" i="11"/>
  <c r="I129" i="11"/>
  <c r="I128" i="11"/>
  <c r="I127" i="11"/>
  <c r="I126" i="11"/>
  <c r="I125" i="11"/>
  <c r="I124" i="11"/>
  <c r="I123" i="11"/>
  <c r="I122" i="11"/>
  <c r="I121" i="11"/>
  <c r="I120" i="11"/>
  <c r="I119" i="11"/>
  <c r="I118" i="11"/>
  <c r="I117" i="11"/>
  <c r="I116" i="11"/>
  <c r="I115" i="11"/>
  <c r="I114" i="11"/>
  <c r="I113" i="11"/>
  <c r="I112" i="11"/>
  <c r="I111" i="11"/>
  <c r="I110" i="11"/>
  <c r="I109" i="11"/>
  <c r="I108" i="11"/>
  <c r="I107" i="11"/>
  <c r="I106" i="11"/>
  <c r="I105" i="11"/>
  <c r="I104" i="11"/>
  <c r="I103" i="11"/>
  <c r="I102" i="11"/>
  <c r="I101" i="11"/>
  <c r="I100" i="11"/>
  <c r="I99" i="11"/>
  <c r="I98" i="11"/>
  <c r="I97" i="11"/>
  <c r="I96" i="11"/>
  <c r="I95" i="11"/>
  <c r="I94" i="11"/>
  <c r="I93" i="11"/>
  <c r="I92" i="11"/>
  <c r="I91" i="11"/>
  <c r="I90" i="11"/>
  <c r="I89" i="11"/>
  <c r="I88" i="11"/>
  <c r="I87" i="11"/>
  <c r="I86" i="11"/>
  <c r="I85" i="11"/>
  <c r="I84" i="11"/>
  <c r="I83" i="11"/>
  <c r="I82" i="11"/>
  <c r="I81" i="11"/>
  <c r="I80" i="11"/>
  <c r="I79" i="11"/>
  <c r="I78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6" i="11"/>
  <c r="I5" i="11"/>
  <c r="I4" i="11"/>
  <c r="I3" i="11"/>
  <c r="I176" i="11" s="1"/>
  <c r="K274" i="13" l="1"/>
  <c r="K206" i="13"/>
  <c r="L274" i="13" s="1"/>
  <c r="K207" i="13"/>
  <c r="I26" i="13"/>
  <c r="L124" i="13"/>
  <c r="L126" i="13" s="1"/>
  <c r="L122" i="13"/>
  <c r="L127" i="13" s="1"/>
  <c r="L121" i="13"/>
  <c r="K129" i="13" s="1"/>
  <c r="L123" i="13"/>
  <c r="L125" i="13" s="1"/>
  <c r="I238" i="13"/>
  <c r="I240" i="13" s="1"/>
  <c r="I237" i="13"/>
  <c r="I239" i="13" s="1"/>
  <c r="I236" i="13"/>
  <c r="I241" i="13" s="1"/>
  <c r="I235" i="13"/>
  <c r="I242" i="13" s="1"/>
  <c r="G33" i="13"/>
  <c r="G247" i="13"/>
  <c r="H248" i="13"/>
  <c r="H253" i="13" s="1"/>
  <c r="H32" i="13"/>
  <c r="I85" i="13"/>
  <c r="I87" i="13" s="1"/>
  <c r="I82" i="13"/>
  <c r="I89" i="13" s="1"/>
  <c r="I90" i="13" s="1"/>
  <c r="I84" i="13"/>
  <c r="I86" i="13" s="1"/>
  <c r="I83" i="13"/>
  <c r="I88" i="13" s="1"/>
  <c r="I177" i="13"/>
  <c r="I179" i="13" s="1"/>
  <c r="I176" i="13"/>
  <c r="I178" i="13" s="1"/>
  <c r="I175" i="13"/>
  <c r="I180" i="13" s="1"/>
  <c r="I174" i="13"/>
  <c r="I181" i="13" s="1"/>
  <c r="I182" i="13" s="1"/>
  <c r="K34" i="13"/>
  <c r="K248" i="13"/>
  <c r="I122" i="13"/>
  <c r="I127" i="13" s="1"/>
  <c r="I124" i="13"/>
  <c r="I126" i="13" s="1"/>
  <c r="I121" i="13"/>
  <c r="I128" i="13" s="1"/>
  <c r="I129" i="13" s="1"/>
  <c r="I123" i="13"/>
  <c r="I125" i="13" s="1"/>
  <c r="G248" i="13"/>
  <c r="G253" i="13" s="1"/>
  <c r="G32" i="13"/>
  <c r="L84" i="13"/>
  <c r="L86" i="13" s="1"/>
  <c r="L85" i="13"/>
  <c r="L87" i="13" s="1"/>
  <c r="L83" i="13"/>
  <c r="L88" i="13" s="1"/>
  <c r="L82" i="13"/>
  <c r="K90" i="13" s="1"/>
  <c r="I198" i="13"/>
  <c r="I203" i="13" s="1"/>
  <c r="I197" i="13"/>
  <c r="I204" i="13" s="1"/>
  <c r="I205" i="13" s="1"/>
  <c r="I199" i="13"/>
  <c r="I201" i="13" s="1"/>
  <c r="I200" i="13"/>
  <c r="I202" i="13" s="1"/>
  <c r="L200" i="13"/>
  <c r="L202" i="13" s="1"/>
  <c r="L199" i="13"/>
  <c r="L201" i="13" s="1"/>
  <c r="L198" i="13"/>
  <c r="L203" i="13" s="1"/>
  <c r="L235" i="13"/>
  <c r="K243" i="13" s="1"/>
  <c r="L238" i="13"/>
  <c r="L240" i="13" s="1"/>
  <c r="L237" i="13"/>
  <c r="L239" i="13" s="1"/>
  <c r="L236" i="13"/>
  <c r="L241" i="13" s="1"/>
  <c r="L175" i="13"/>
  <c r="L180" i="13" s="1"/>
  <c r="L174" i="13"/>
  <c r="K182" i="13" s="1"/>
  <c r="L176" i="13"/>
  <c r="L178" i="13" s="1"/>
  <c r="L177" i="13"/>
  <c r="L179" i="13" s="1"/>
  <c r="L29" i="13"/>
  <c r="L31" i="13" s="1"/>
  <c r="L28" i="13"/>
  <c r="L30" i="13" s="1"/>
  <c r="L26" i="13"/>
  <c r="L27" i="13"/>
  <c r="L32" i="13" s="1"/>
  <c r="I27" i="13"/>
  <c r="I29" i="13"/>
  <c r="I28" i="13"/>
  <c r="I250" i="13" l="1"/>
  <c r="I252" i="13" s="1"/>
  <c r="I31" i="13"/>
  <c r="H272" i="13"/>
  <c r="I131" i="13"/>
  <c r="J272" i="13" s="1"/>
  <c r="I130" i="13"/>
  <c r="I272" i="13" s="1"/>
  <c r="I33" i="13"/>
  <c r="I247" i="13"/>
  <c r="I254" i="13" s="1"/>
  <c r="I32" i="13"/>
  <c r="I248" i="13"/>
  <c r="I253" i="13" s="1"/>
  <c r="K275" i="13"/>
  <c r="K245" i="13"/>
  <c r="K92" i="13"/>
  <c r="K271" i="13"/>
  <c r="L90" i="13"/>
  <c r="K91" i="13"/>
  <c r="M90" i="13"/>
  <c r="K131" i="13"/>
  <c r="K272" i="13"/>
  <c r="L129" i="13"/>
  <c r="M129" i="13"/>
  <c r="K130" i="13"/>
  <c r="K270" i="13"/>
  <c r="K255" i="13"/>
  <c r="K35" i="13"/>
  <c r="K36" i="13"/>
  <c r="L34" i="13"/>
  <c r="I244" i="13"/>
  <c r="I275" i="13" s="1"/>
  <c r="I243" i="13"/>
  <c r="H271" i="13"/>
  <c r="I92" i="13"/>
  <c r="J271" i="13" s="1"/>
  <c r="I91" i="13"/>
  <c r="I271" i="13" s="1"/>
  <c r="G254" i="13"/>
  <c r="L259" i="13"/>
  <c r="K184" i="13"/>
  <c r="K273" i="13"/>
  <c r="H273" i="13"/>
  <c r="I184" i="13"/>
  <c r="J273" i="13" s="1"/>
  <c r="I183" i="13"/>
  <c r="I273" i="13" s="1"/>
  <c r="I249" i="13"/>
  <c r="I251" i="13" s="1"/>
  <c r="I30" i="13"/>
  <c r="H274" i="13"/>
  <c r="I207" i="13"/>
  <c r="J274" i="13" s="1"/>
  <c r="I206" i="13"/>
  <c r="I274" i="13" s="1"/>
  <c r="L253" i="13"/>
  <c r="L252" i="13"/>
  <c r="I34" i="13"/>
  <c r="M34" i="13" s="1"/>
  <c r="L247" i="13"/>
  <c r="I264" i="13" s="1"/>
  <c r="L205" i="13"/>
  <c r="M205" i="13"/>
  <c r="M206" i="13"/>
  <c r="L248" i="13"/>
  <c r="L243" i="13"/>
  <c r="K244" i="13"/>
  <c r="M243" i="13"/>
  <c r="L250" i="13"/>
  <c r="L249" i="13"/>
  <c r="L251" i="13" s="1"/>
  <c r="I2" i="7"/>
  <c r="M244" i="13" l="1"/>
  <c r="L275" i="13"/>
  <c r="M92" i="13"/>
  <c r="L92" i="13"/>
  <c r="K257" i="13"/>
  <c r="K276" i="13"/>
  <c r="M91" i="13"/>
  <c r="L271" i="13"/>
  <c r="I255" i="13"/>
  <c r="L270" i="13"/>
  <c r="M35" i="13"/>
  <c r="H270" i="13"/>
  <c r="I35" i="13"/>
  <c r="I270" i="13" s="1"/>
  <c r="I36" i="13"/>
  <c r="J270" i="13" s="1"/>
  <c r="I263" i="13"/>
  <c r="I265" i="13" s="1"/>
  <c r="I245" i="13"/>
  <c r="J275" i="13" s="1"/>
  <c r="H275" i="13"/>
  <c r="M36" i="13"/>
  <c r="L36" i="13"/>
  <c r="M130" i="13"/>
  <c r="L272" i="13"/>
  <c r="M131" i="13"/>
  <c r="L131" i="13"/>
  <c r="L255" i="13"/>
  <c r="K256" i="13"/>
  <c r="M255" i="13"/>
  <c r="M207" i="13"/>
  <c r="L207" i="13"/>
  <c r="L245" i="13"/>
  <c r="K183" i="13"/>
  <c r="L182" i="13"/>
  <c r="M182" i="13"/>
  <c r="M183" i="13" l="1"/>
  <c r="L273" i="13"/>
  <c r="M245" i="13"/>
  <c r="L276" i="13"/>
  <c r="H276" i="13"/>
  <c r="I257" i="13"/>
  <c r="J276" i="13" s="1"/>
  <c r="I256" i="13"/>
  <c r="I276" i="13" s="1"/>
  <c r="L257" i="13"/>
  <c r="M184" i="13"/>
  <c r="L184" i="13"/>
  <c r="M256" i="13" l="1"/>
  <c r="M257" i="13"/>
</calcChain>
</file>

<file path=xl/sharedStrings.xml><?xml version="1.0" encoding="utf-8"?>
<sst xmlns="http://schemas.openxmlformats.org/spreadsheetml/2006/main" count="3881" uniqueCount="130">
  <si>
    <t xml:space="preserve">Current location </t>
  </si>
  <si>
    <t>Health Board</t>
  </si>
  <si>
    <t>BCUHB</t>
  </si>
  <si>
    <t>Morriston</t>
  </si>
  <si>
    <t>Home</t>
  </si>
  <si>
    <t>ABUHB</t>
  </si>
  <si>
    <t>Home (houseitting)</t>
  </si>
  <si>
    <t>home</t>
  </si>
  <si>
    <t>Home now</t>
  </si>
  <si>
    <t>Llanelli</t>
  </si>
  <si>
    <t>CAVUHB</t>
  </si>
  <si>
    <t>HDUHB</t>
  </si>
  <si>
    <t>CTMUHB</t>
  </si>
  <si>
    <t>UHW</t>
  </si>
  <si>
    <t>HOME</t>
  </si>
  <si>
    <t>SBUHB</t>
  </si>
  <si>
    <t xml:space="preserve">Royal Glam </t>
  </si>
  <si>
    <t>Patient home - Aberystwyth</t>
  </si>
  <si>
    <t>POW</t>
  </si>
  <si>
    <t>Newport Home</t>
  </si>
  <si>
    <t>RGH</t>
  </si>
  <si>
    <t>Bangor NP room</t>
  </si>
  <si>
    <t>PTHB</t>
  </si>
  <si>
    <t>Count of Case No</t>
  </si>
  <si>
    <t>Row Labels</t>
  </si>
  <si>
    <t>(blank)</t>
  </si>
  <si>
    <t>Grand Total</t>
  </si>
  <si>
    <t>Column Labels</t>
  </si>
  <si>
    <t>CARDIFF RESULT</t>
  </si>
  <si>
    <t>TEST LOCATION</t>
  </si>
  <si>
    <t>IP</t>
  </si>
  <si>
    <t>GP</t>
  </si>
  <si>
    <t>H</t>
  </si>
  <si>
    <t>ED</t>
  </si>
  <si>
    <t>(Multiple Items)</t>
  </si>
  <si>
    <t>TEST LOCATION: H = home</t>
  </si>
  <si>
    <t>% tested at Home</t>
  </si>
  <si>
    <t>Total</t>
  </si>
  <si>
    <t>Case No</t>
  </si>
  <si>
    <t>CVUHB</t>
  </si>
  <si>
    <t>Unknown</t>
  </si>
  <si>
    <t>shortest distance on google planner</t>
  </si>
  <si>
    <t>all tested at once</t>
  </si>
  <si>
    <t>LHB HQ postcode</t>
  </si>
  <si>
    <t>LL57 2PW</t>
  </si>
  <si>
    <t>SA31 3BB</t>
  </si>
  <si>
    <t>SA12 7BR</t>
  </si>
  <si>
    <t>CF45 4SN</t>
  </si>
  <si>
    <t>NP18 3XQ</t>
  </si>
  <si>
    <t>CF14 4XW</t>
  </si>
  <si>
    <t>Courier distance to UHW
(Test location to UHW)</t>
  </si>
  <si>
    <t>Community testing team distance
(HB HQ location to test location)</t>
  </si>
  <si>
    <t>NP20 2UB</t>
  </si>
  <si>
    <t>Royal gwent</t>
  </si>
  <si>
    <t>LL18 5UJ</t>
  </si>
  <si>
    <t>Glan Clwyd</t>
  </si>
  <si>
    <t>LL13 7TD</t>
  </si>
  <si>
    <t>Wrexham Maelor</t>
  </si>
  <si>
    <t>Ysbytty Gwynedd</t>
  </si>
  <si>
    <t>CF47 9DT</t>
  </si>
  <si>
    <t>Prince Charles</t>
  </si>
  <si>
    <t>CF31 1RQ</t>
  </si>
  <si>
    <t>Princess of Wales</t>
  </si>
  <si>
    <t>CF72 8XR</t>
  </si>
  <si>
    <t>Royal Glamorgan</t>
  </si>
  <si>
    <t>SA31 2AF</t>
  </si>
  <si>
    <t>Glangwili</t>
  </si>
  <si>
    <t>SY23 1ER</t>
  </si>
  <si>
    <t>Bronglais</t>
  </si>
  <si>
    <t>SA61 2PZ</t>
  </si>
  <si>
    <t>Withybush</t>
  </si>
  <si>
    <t>SA6 6NL</t>
  </si>
  <si>
    <t>hospital postcode</t>
  </si>
  <si>
    <t xml:space="preserve">Nearest hospital postcode </t>
  </si>
  <si>
    <t>Distance to nearest hospital (test location to hospital postcode)</t>
  </si>
  <si>
    <t>Nevill Hall</t>
  </si>
  <si>
    <t>NP7 7EG</t>
  </si>
  <si>
    <t>Community testing team ROUND TRIP distance
(HB HQ location to test location AND BACK)</t>
  </si>
  <si>
    <t>Ambulance round trip total mileage (2x ambulances out, 2x ambulances back: i.e 4x distance)</t>
  </si>
  <si>
    <t>LHB</t>
  </si>
  <si>
    <t>Hospital</t>
  </si>
  <si>
    <t>Average</t>
  </si>
  <si>
    <t>Max cost</t>
  </si>
  <si>
    <t>Min cost</t>
  </si>
  <si>
    <t>Ave cost</t>
  </si>
  <si>
    <t>Max dist</t>
  </si>
  <si>
    <t>Min dist</t>
  </si>
  <si>
    <t>Average across all health boards (6 out of 7)</t>
  </si>
  <si>
    <t>Total cost</t>
  </si>
  <si>
    <t>Comparative costs</t>
  </si>
  <si>
    <t>Community testing total</t>
  </si>
  <si>
    <t>vs.</t>
  </si>
  <si>
    <t>2 ambulances</t>
  </si>
  <si>
    <t>Per mile cost</t>
  </si>
  <si>
    <t xml:space="preserve">vs. </t>
  </si>
  <si>
    <t>factor</t>
  </si>
  <si>
    <t>Factor</t>
  </si>
  <si>
    <t>1 ambulance</t>
  </si>
  <si>
    <t>Average cost per test</t>
  </si>
  <si>
    <t>Test count</t>
  </si>
  <si>
    <t>per mile</t>
  </si>
  <si>
    <t>per test</t>
  </si>
  <si>
    <t>Mileage</t>
  </si>
  <si>
    <t>community</t>
  </si>
  <si>
    <t>ambulance</t>
  </si>
  <si>
    <t>Area</t>
  </si>
  <si>
    <t>Total cost (£)</t>
  </si>
  <si>
    <t>Ave. cost per test  (£)</t>
  </si>
  <si>
    <t>Cost per mile (£)</t>
  </si>
  <si>
    <t>Ambulance to hospital</t>
  </si>
  <si>
    <t xml:space="preserve">Community testing </t>
  </si>
  <si>
    <t>Wales</t>
  </si>
  <si>
    <t>Number of tests</t>
  </si>
  <si>
    <t>Sensitivity factor</t>
  </si>
  <si>
    <t>test no. increase</t>
  </si>
  <si>
    <t>Trip time each way (mins)</t>
  </si>
  <si>
    <t>Ambulance time cost (£154 per hour; =(trip time*2 + 20m at address) *2 ambulances</t>
  </si>
  <si>
    <t>Max dist/time</t>
  </si>
  <si>
    <t>Min dist/time</t>
  </si>
  <si>
    <t>Max distance</t>
  </si>
  <si>
    <t>Min distance</t>
  </si>
  <si>
    <t>Ave. cost per mile (£)</t>
  </si>
  <si>
    <t>-</t>
  </si>
  <si>
    <t>Total distance*</t>
  </si>
  <si>
    <t>Total distance**</t>
  </si>
  <si>
    <t>Ambulance to hospital testing - 2 ambulances</t>
  </si>
  <si>
    <t>Ambulance to hospital testing - 1 ambulance</t>
  </si>
  <si>
    <t>Total distance***</t>
  </si>
  <si>
    <t>ave speed</t>
  </si>
  <si>
    <t>MPH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</si>
</sst>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166" formatCode="#,##0.0"/>
    <numFmt numFmtId="167" formatCode="0.0"/>
  </numFmts>
  <fonts count="12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Lucida Sans Unicode"/>
      <family val="2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14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right" vertical="center" wrapText="1"/>
      <protection locked="0"/>
    </xf>
    <xf numFmtId="0" fontId="6" fillId="0" borderId="0" xfId="0" applyFont="1"/>
    <xf numFmtId="0" fontId="5" fillId="0" borderId="0" xfId="0" applyFont="1" applyAlignment="1">
      <alignment wrapText="1"/>
    </xf>
    <xf numFmtId="0" fontId="1" fillId="2" borderId="0" xfId="0" applyFont="1" applyFill="1" applyBorder="1" applyAlignment="1" applyProtection="1">
      <alignment horizontal="right" vertical="center" wrapText="1" indent="1"/>
      <protection locked="0"/>
    </xf>
    <xf numFmtId="0" fontId="0" fillId="4" borderId="0" xfId="0" applyFill="1"/>
    <xf numFmtId="0" fontId="0" fillId="0" borderId="0" xfId="0" applyFill="1"/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6" borderId="6" xfId="0" applyFont="1" applyFill="1" applyBorder="1"/>
    <xf numFmtId="0" fontId="5" fillId="6" borderId="7" xfId="0" applyFont="1" applyFill="1" applyBorder="1"/>
    <xf numFmtId="0" fontId="5" fillId="6" borderId="8" xfId="0" applyFont="1" applyFill="1" applyBorder="1"/>
    <xf numFmtId="0" fontId="0" fillId="6" borderId="9" xfId="0" applyFill="1" applyBorder="1"/>
    <xf numFmtId="0" fontId="0" fillId="6" borderId="0" xfId="0" applyFill="1" applyBorder="1"/>
    <xf numFmtId="0" fontId="6" fillId="6" borderId="10" xfId="0" applyFont="1" applyFill="1" applyBorder="1"/>
    <xf numFmtId="0" fontId="0" fillId="6" borderId="10" xfId="0" applyFill="1" applyBorder="1"/>
    <xf numFmtId="0" fontId="1" fillId="6" borderId="9" xfId="0" applyFont="1" applyFill="1" applyBorder="1" applyAlignment="1" applyProtection="1">
      <alignment horizontal="center" vertical="center" wrapText="1"/>
      <protection locked="0"/>
    </xf>
    <xf numFmtId="0" fontId="1" fillId="6" borderId="5" xfId="0" applyFont="1" applyFill="1" applyBorder="1" applyAlignment="1" applyProtection="1">
      <alignment horizontal="center" vertical="center" wrapText="1"/>
      <protection locked="0"/>
    </xf>
    <xf numFmtId="0" fontId="1" fillId="6" borderId="0" xfId="0" applyFont="1" applyFill="1" applyBorder="1" applyAlignment="1" applyProtection="1">
      <alignment horizontal="center" vertical="center" wrapText="1"/>
      <protection locked="0"/>
    </xf>
    <xf numFmtId="0" fontId="1" fillId="6" borderId="11" xfId="0" applyFont="1" applyFill="1" applyBorder="1" applyAlignment="1" applyProtection="1">
      <alignment horizontal="center" vertical="center" wrapText="1"/>
      <protection locked="0"/>
    </xf>
    <xf numFmtId="0" fontId="1" fillId="6" borderId="12" xfId="0" applyFont="1" applyFill="1" applyBorder="1" applyAlignment="1" applyProtection="1">
      <alignment horizontal="center" vertical="center" wrapText="1"/>
      <protection locked="0"/>
    </xf>
    <xf numFmtId="0" fontId="6" fillId="6" borderId="4" xfId="0" applyFont="1" applyFill="1" applyBorder="1"/>
    <xf numFmtId="0" fontId="0" fillId="4" borderId="13" xfId="0" applyFill="1" applyBorder="1"/>
    <xf numFmtId="0" fontId="0" fillId="4" borderId="3" xfId="0" applyFill="1" applyBorder="1"/>
    <xf numFmtId="0" fontId="7" fillId="0" borderId="0" xfId="0" applyFont="1"/>
    <xf numFmtId="0" fontId="0" fillId="0" borderId="14" xfId="0" applyBorder="1"/>
    <xf numFmtId="0" fontId="0" fillId="0" borderId="14" xfId="0" applyFill="1" applyBorder="1"/>
    <xf numFmtId="0" fontId="6" fillId="0" borderId="14" xfId="0" applyFont="1" applyBorder="1"/>
    <xf numFmtId="166" fontId="7" fillId="0" borderId="0" xfId="0" applyNumberFormat="1" applyFont="1"/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166" fontId="8" fillId="2" borderId="0" xfId="0" applyNumberFormat="1" applyFont="1" applyFill="1" applyBorder="1" applyAlignment="1" applyProtection="1">
      <alignment horizontal="center" vertical="center" wrapText="1"/>
      <protection locked="0"/>
    </xf>
    <xf numFmtId="166" fontId="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5" borderId="0" xfId="0" applyFont="1" applyFill="1" applyBorder="1" applyAlignment="1" applyProtection="1">
      <alignment horizontal="center" vertical="center" wrapText="1"/>
      <protection locked="0"/>
    </xf>
    <xf numFmtId="166" fontId="7" fillId="5" borderId="0" xfId="0" applyNumberFormat="1" applyFont="1" applyFill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/>
    <xf numFmtId="0" fontId="0" fillId="0" borderId="0" xfId="0" applyFont="1" applyFill="1"/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4" borderId="14" xfId="0" applyFill="1" applyBorder="1"/>
    <xf numFmtId="0" fontId="9" fillId="5" borderId="14" xfId="0" applyFont="1" applyFill="1" applyBorder="1" applyAlignment="1" applyProtection="1">
      <alignment horizontal="center" vertical="center" wrapText="1"/>
      <protection locked="0"/>
    </xf>
    <xf numFmtId="166" fontId="7" fillId="5" borderId="14" xfId="0" applyNumberFormat="1" applyFont="1" applyFill="1" applyBorder="1"/>
    <xf numFmtId="166" fontId="7" fillId="5" borderId="16" xfId="0" applyNumberFormat="1" applyFont="1" applyFill="1" applyBorder="1" applyAlignment="1">
      <alignment vertical="center"/>
    </xf>
    <xf numFmtId="0" fontId="9" fillId="5" borderId="16" xfId="0" applyFont="1" applyFill="1" applyBorder="1" applyAlignment="1" applyProtection="1">
      <alignment vertical="center" wrapText="1"/>
      <protection locked="0"/>
    </xf>
    <xf numFmtId="166" fontId="7" fillId="5" borderId="0" xfId="0" applyNumberFormat="1" applyFont="1" applyFill="1" applyAlignment="1">
      <alignment vertical="center"/>
    </xf>
    <xf numFmtId="166" fontId="7" fillId="5" borderId="0" xfId="0" applyNumberFormat="1" applyFont="1" applyFill="1" applyAlignment="1">
      <alignment horizontal="center" vertical="center" wrapText="1"/>
    </xf>
    <xf numFmtId="166" fontId="7" fillId="5" borderId="0" xfId="0" applyNumberFormat="1" applyFont="1" applyFill="1" applyBorder="1"/>
    <xf numFmtId="166" fontId="7" fillId="5" borderId="16" xfId="0" applyNumberFormat="1" applyFont="1" applyFill="1" applyBorder="1" applyAlignment="1">
      <alignment horizontal="center" vertical="center" wrapText="1"/>
    </xf>
    <xf numFmtId="166" fontId="7" fillId="5" borderId="0" xfId="0" applyNumberFormat="1" applyFont="1" applyFill="1" applyBorder="1" applyAlignment="1">
      <alignment vertical="center"/>
    </xf>
    <xf numFmtId="166" fontId="7" fillId="5" borderId="17" xfId="0" applyNumberFormat="1" applyFont="1" applyFill="1" applyBorder="1" applyAlignment="1">
      <alignment vertical="center"/>
    </xf>
    <xf numFmtId="42" fontId="7" fillId="5" borderId="13" xfId="0" applyNumberFormat="1" applyFont="1" applyFill="1" applyBorder="1" applyAlignment="1">
      <alignment horizontal="center" vertical="center"/>
    </xf>
    <xf numFmtId="166" fontId="7" fillId="5" borderId="18" xfId="0" applyNumberFormat="1" applyFont="1" applyFill="1" applyBorder="1" applyAlignment="1">
      <alignment horizontal="center" vertical="center"/>
    </xf>
    <xf numFmtId="42" fontId="7" fillId="5" borderId="18" xfId="0" applyNumberFormat="1" applyFont="1" applyFill="1" applyBorder="1" applyAlignment="1">
      <alignment horizontal="center" vertical="center"/>
    </xf>
    <xf numFmtId="42" fontId="7" fillId="5" borderId="3" xfId="0" applyNumberFormat="1" applyFont="1" applyFill="1" applyBorder="1" applyAlignment="1">
      <alignment horizontal="center" vertical="center"/>
    </xf>
    <xf numFmtId="44" fontId="7" fillId="5" borderId="13" xfId="0" applyNumberFormat="1" applyFont="1" applyFill="1" applyBorder="1" applyAlignment="1">
      <alignment horizontal="center" vertical="center"/>
    </xf>
    <xf numFmtId="44" fontId="7" fillId="5" borderId="2" xfId="0" applyNumberFormat="1" applyFont="1" applyFill="1" applyBorder="1" applyAlignment="1">
      <alignment horizontal="center" vertical="center"/>
    </xf>
    <xf numFmtId="166" fontId="7" fillId="5" borderId="3" xfId="0" applyNumberFormat="1" applyFont="1" applyFill="1" applyBorder="1" applyAlignment="1">
      <alignment vertical="center"/>
    </xf>
    <xf numFmtId="166" fontId="7" fillId="5" borderId="14" xfId="0" applyNumberFormat="1" applyFont="1" applyFill="1" applyBorder="1" applyAlignment="1">
      <alignment vertical="center"/>
    </xf>
    <xf numFmtId="166" fontId="7" fillId="5" borderId="19" xfId="0" applyNumberFormat="1" applyFont="1" applyFill="1" applyBorder="1" applyAlignment="1">
      <alignment vertical="center"/>
    </xf>
    <xf numFmtId="1" fontId="1" fillId="2" borderId="2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5" fillId="7" borderId="13" xfId="0" applyFont="1" applyFill="1" applyBorder="1"/>
    <xf numFmtId="1" fontId="4" fillId="7" borderId="22" xfId="0" applyNumberFormat="1" applyFont="1" applyFill="1" applyBorder="1" applyAlignment="1" applyProtection="1">
      <alignment horizontal="center" vertical="center" wrapText="1"/>
      <protection locked="0"/>
    </xf>
    <xf numFmtId="166" fontId="7" fillId="5" borderId="0" xfId="0" applyNumberFormat="1" applyFont="1" applyFill="1" applyBorder="1" applyAlignment="1">
      <alignment horizontal="center" vertical="center" wrapText="1"/>
    </xf>
    <xf numFmtId="44" fontId="0" fillId="0" borderId="0" xfId="0" applyNumberFormat="1"/>
    <xf numFmtId="166" fontId="0" fillId="0" borderId="0" xfId="0" applyNumberFormat="1"/>
    <xf numFmtId="0" fontId="10" fillId="0" borderId="14" xfId="0" applyFont="1" applyBorder="1"/>
    <xf numFmtId="1" fontId="10" fillId="0" borderId="14" xfId="0" applyNumberFormat="1" applyFont="1" applyBorder="1"/>
    <xf numFmtId="0" fontId="11" fillId="0" borderId="14" xfId="0" applyFont="1" applyBorder="1"/>
    <xf numFmtId="0" fontId="11" fillId="0" borderId="0" xfId="0" applyFont="1" applyAlignment="1"/>
    <xf numFmtId="167" fontId="11" fillId="0" borderId="0" xfId="0" applyNumberFormat="1" applyFont="1" applyAlignment="1">
      <alignment vertical="center"/>
    </xf>
    <xf numFmtId="3" fontId="10" fillId="0" borderId="14" xfId="0" applyNumberFormat="1" applyFont="1" applyBorder="1"/>
    <xf numFmtId="4" fontId="10" fillId="0" borderId="14" xfId="0" applyNumberFormat="1" applyFont="1" applyBorder="1"/>
    <xf numFmtId="0" fontId="11" fillId="8" borderId="14" xfId="0" applyFont="1" applyFill="1" applyBorder="1"/>
    <xf numFmtId="3" fontId="10" fillId="8" borderId="14" xfId="0" applyNumberFormat="1" applyFont="1" applyFill="1" applyBorder="1"/>
    <xf numFmtId="4" fontId="10" fillId="8" borderId="14" xfId="0" applyNumberFormat="1" applyFont="1" applyFill="1" applyBorder="1"/>
    <xf numFmtId="0" fontId="10" fillId="0" borderId="17" xfId="0" applyFont="1" applyBorder="1"/>
    <xf numFmtId="1" fontId="10" fillId="0" borderId="17" xfId="0" applyNumberFormat="1" applyFont="1" applyBorder="1"/>
    <xf numFmtId="3" fontId="10" fillId="0" borderId="17" xfId="0" applyNumberFormat="1" applyFont="1" applyBorder="1"/>
    <xf numFmtId="4" fontId="10" fillId="0" borderId="17" xfId="0" applyNumberFormat="1" applyFont="1" applyBorder="1"/>
    <xf numFmtId="3" fontId="10" fillId="8" borderId="17" xfId="0" applyNumberFormat="1" applyFont="1" applyFill="1" applyBorder="1"/>
    <xf numFmtId="4" fontId="10" fillId="8" borderId="17" xfId="0" applyNumberFormat="1" applyFont="1" applyFill="1" applyBorder="1"/>
    <xf numFmtId="0" fontId="10" fillId="0" borderId="0" xfId="0" applyFont="1" applyBorder="1"/>
    <xf numFmtId="1" fontId="10" fillId="0" borderId="0" xfId="0" applyNumberFormat="1" applyFont="1" applyBorder="1"/>
    <xf numFmtId="3" fontId="10" fillId="0" borderId="0" xfId="0" applyNumberFormat="1" applyFont="1" applyBorder="1"/>
    <xf numFmtId="4" fontId="10" fillId="0" borderId="0" xfId="0" applyNumberFormat="1" applyFont="1" applyBorder="1"/>
    <xf numFmtId="3" fontId="10" fillId="8" borderId="0" xfId="0" applyNumberFormat="1" applyFont="1" applyFill="1" applyBorder="1"/>
    <xf numFmtId="4" fontId="10" fillId="8" borderId="0" xfId="0" applyNumberFormat="1" applyFont="1" applyFill="1" applyBorder="1"/>
    <xf numFmtId="1" fontId="11" fillId="0" borderId="14" xfId="0" applyNumberFormat="1" applyFont="1" applyBorder="1"/>
    <xf numFmtId="3" fontId="11" fillId="0" borderId="14" xfId="0" applyNumberFormat="1" applyFont="1" applyBorder="1"/>
    <xf numFmtId="4" fontId="11" fillId="0" borderId="14" xfId="0" applyNumberFormat="1" applyFont="1" applyBorder="1"/>
    <xf numFmtId="3" fontId="11" fillId="8" borderId="14" xfId="0" applyNumberFormat="1" applyFont="1" applyFill="1" applyBorder="1"/>
    <xf numFmtId="4" fontId="11" fillId="8" borderId="14" xfId="0" applyNumberFormat="1" applyFont="1" applyFill="1" applyBorder="1"/>
    <xf numFmtId="167" fontId="11" fillId="8" borderId="14" xfId="0" applyNumberFormat="1" applyFont="1" applyFill="1" applyBorder="1" applyAlignment="1">
      <alignment vertical="center"/>
    </xf>
    <xf numFmtId="0" fontId="10" fillId="2" borderId="14" xfId="0" applyFont="1" applyFill="1" applyBorder="1" applyAlignment="1" applyProtection="1">
      <alignment horizontal="center" vertical="center" wrapText="1"/>
      <protection locked="0"/>
    </xf>
    <xf numFmtId="0" fontId="4" fillId="4" borderId="1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7" borderId="1" xfId="0" applyFill="1" applyBorder="1"/>
    <xf numFmtId="166" fontId="7" fillId="7" borderId="0" xfId="0" applyNumberFormat="1" applyFont="1" applyFill="1"/>
    <xf numFmtId="42" fontId="7" fillId="5" borderId="0" xfId="0" applyNumberFormat="1" applyFont="1" applyFill="1" applyBorder="1" applyAlignment="1">
      <alignment horizontal="center" vertical="center"/>
    </xf>
    <xf numFmtId="4" fontId="0" fillId="0" borderId="0" xfId="0" applyNumberFormat="1"/>
    <xf numFmtId="4" fontId="0" fillId="0" borderId="14" xfId="0" applyNumberFormat="1" applyBorder="1"/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11" fillId="0" borderId="16" xfId="0" applyFont="1" applyBorder="1"/>
    <xf numFmtId="0" fontId="11" fillId="0" borderId="14" xfId="0" applyFont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1" fontId="10" fillId="0" borderId="17" xfId="0" applyNumberFormat="1" applyFont="1" applyBorder="1" applyAlignment="1">
      <alignment horizontal="center"/>
    </xf>
    <xf numFmtId="3" fontId="10" fillId="0" borderId="17" xfId="0" applyNumberFormat="1" applyFont="1" applyBorder="1" applyAlignment="1">
      <alignment horizontal="center"/>
    </xf>
    <xf numFmtId="4" fontId="10" fillId="0" borderId="17" xfId="0" applyNumberFormat="1" applyFont="1" applyBorder="1" applyAlignment="1">
      <alignment horizontal="center"/>
    </xf>
    <xf numFmtId="3" fontId="10" fillId="8" borderId="17" xfId="0" applyNumberFormat="1" applyFont="1" applyFill="1" applyBorder="1" applyAlignment="1">
      <alignment horizontal="center"/>
    </xf>
    <xf numFmtId="4" fontId="10" fillId="8" borderId="17" xfId="0" applyNumberFormat="1" applyFont="1" applyFill="1" applyBorder="1" applyAlignment="1">
      <alignment horizontal="center"/>
    </xf>
    <xf numFmtId="2" fontId="10" fillId="8" borderId="17" xfId="0" applyNumberFormat="1" applyFont="1" applyFill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/>
    </xf>
    <xf numFmtId="3" fontId="10" fillId="0" borderId="0" xfId="0" applyNumberFormat="1" applyFont="1" applyBorder="1" applyAlignment="1">
      <alignment horizontal="center"/>
    </xf>
    <xf numFmtId="4" fontId="10" fillId="0" borderId="0" xfId="0" applyNumberFormat="1" applyFont="1" applyBorder="1" applyAlignment="1">
      <alignment horizontal="center"/>
    </xf>
    <xf numFmtId="3" fontId="10" fillId="8" borderId="0" xfId="0" applyNumberFormat="1" applyFont="1" applyFill="1" applyBorder="1" applyAlignment="1">
      <alignment horizontal="center"/>
    </xf>
    <xf numFmtId="4" fontId="10" fillId="8" borderId="0" xfId="0" applyNumberFormat="1" applyFont="1" applyFill="1" applyBorder="1" applyAlignment="1">
      <alignment horizontal="center"/>
    </xf>
    <xf numFmtId="2" fontId="10" fillId="8" borderId="0" xfId="0" applyNumberFormat="1" applyFont="1" applyFill="1" applyBorder="1" applyAlignment="1">
      <alignment horizontal="center" vertical="center"/>
    </xf>
    <xf numFmtId="1" fontId="10" fillId="0" borderId="14" xfId="0" applyNumberFormat="1" applyFont="1" applyBorder="1" applyAlignment="1">
      <alignment horizontal="center"/>
    </xf>
    <xf numFmtId="3" fontId="10" fillId="0" borderId="14" xfId="0" applyNumberFormat="1" applyFont="1" applyBorder="1" applyAlignment="1">
      <alignment horizontal="center"/>
    </xf>
    <xf numFmtId="4" fontId="10" fillId="0" borderId="14" xfId="0" applyNumberFormat="1" applyFont="1" applyBorder="1" applyAlignment="1">
      <alignment horizontal="center"/>
    </xf>
    <xf numFmtId="3" fontId="10" fillId="8" borderId="14" xfId="0" applyNumberFormat="1" applyFont="1" applyFill="1" applyBorder="1" applyAlignment="1">
      <alignment horizontal="center"/>
    </xf>
    <xf numFmtId="4" fontId="10" fillId="8" borderId="14" xfId="0" applyNumberFormat="1" applyFont="1" applyFill="1" applyBorder="1" applyAlignment="1">
      <alignment horizontal="center"/>
    </xf>
    <xf numFmtId="2" fontId="10" fillId="8" borderId="14" xfId="0" applyNumberFormat="1" applyFont="1" applyFill="1" applyBorder="1" applyAlignment="1">
      <alignment horizontal="center" vertical="center"/>
    </xf>
    <xf numFmtId="1" fontId="11" fillId="0" borderId="16" xfId="0" applyNumberFormat="1" applyFont="1" applyBorder="1" applyAlignment="1">
      <alignment horizontal="center"/>
    </xf>
    <xf numFmtId="3" fontId="11" fillId="0" borderId="14" xfId="0" applyNumberFormat="1" applyFont="1" applyBorder="1" applyAlignment="1">
      <alignment horizontal="center"/>
    </xf>
    <xf numFmtId="4" fontId="11" fillId="0" borderId="14" xfId="0" applyNumberFormat="1" applyFont="1" applyBorder="1" applyAlignment="1">
      <alignment horizontal="center"/>
    </xf>
    <xf numFmtId="3" fontId="11" fillId="8" borderId="14" xfId="0" applyNumberFormat="1" applyFont="1" applyFill="1" applyBorder="1" applyAlignment="1">
      <alignment horizontal="center"/>
    </xf>
    <xf numFmtId="3" fontId="11" fillId="8" borderId="16" xfId="0" applyNumberFormat="1" applyFont="1" applyFill="1" applyBorder="1" applyAlignment="1">
      <alignment horizontal="center"/>
    </xf>
    <xf numFmtId="4" fontId="11" fillId="8" borderId="14" xfId="0" applyNumberFormat="1" applyFont="1" applyFill="1" applyBorder="1" applyAlignment="1">
      <alignment horizontal="center"/>
    </xf>
    <xf numFmtId="2" fontId="11" fillId="8" borderId="14" xfId="0" applyNumberFormat="1" applyFont="1" applyFill="1" applyBorder="1" applyAlignment="1">
      <alignment horizontal="center" vertical="center"/>
    </xf>
    <xf numFmtId="0" fontId="11" fillId="8" borderId="0" xfId="0" applyFont="1" applyFill="1" applyBorder="1" applyAlignment="1">
      <alignment horizontal="center"/>
    </xf>
    <xf numFmtId="0" fontId="10" fillId="8" borderId="17" xfId="0" applyFont="1" applyFill="1" applyBorder="1"/>
    <xf numFmtId="1" fontId="10" fillId="8" borderId="17" xfId="0" applyNumberFormat="1" applyFont="1" applyFill="1" applyBorder="1" applyAlignment="1">
      <alignment horizontal="center"/>
    </xf>
    <xf numFmtId="0" fontId="10" fillId="8" borderId="0" xfId="0" applyFont="1" applyFill="1" applyBorder="1"/>
    <xf numFmtId="1" fontId="10" fillId="8" borderId="0" xfId="0" applyNumberFormat="1" applyFont="1" applyFill="1" applyBorder="1" applyAlignment="1">
      <alignment horizontal="center"/>
    </xf>
    <xf numFmtId="0" fontId="10" fillId="8" borderId="14" xfId="0" applyFont="1" applyFill="1" applyBorder="1"/>
    <xf numFmtId="1" fontId="10" fillId="8" borderId="14" xfId="0" applyNumberFormat="1" applyFont="1" applyFill="1" applyBorder="1" applyAlignment="1">
      <alignment horizontal="center"/>
    </xf>
    <xf numFmtId="0" fontId="11" fillId="8" borderId="16" xfId="0" applyFont="1" applyFill="1" applyBorder="1"/>
    <xf numFmtId="1" fontId="11" fillId="8" borderId="14" xfId="0" applyNumberFormat="1" applyFont="1" applyFill="1" applyBorder="1" applyAlignment="1">
      <alignment horizontal="center"/>
    </xf>
    <xf numFmtId="3" fontId="10" fillId="0" borderId="17" xfId="0" applyNumberFormat="1" applyFont="1" applyFill="1" applyBorder="1" applyAlignment="1">
      <alignment horizontal="center"/>
    </xf>
    <xf numFmtId="0" fontId="9" fillId="5" borderId="16" xfId="0" applyFont="1" applyFill="1" applyBorder="1" applyAlignment="1" applyProtection="1">
      <alignment horizontal="center" vertical="center" wrapText="1"/>
      <protection locked="0"/>
    </xf>
    <xf numFmtId="0" fontId="11" fillId="0" borderId="16" xfId="0" applyFont="1" applyBorder="1" applyAlignment="1">
      <alignment horizontal="center"/>
    </xf>
    <xf numFmtId="0" fontId="11" fillId="8" borderId="16" xfId="0" applyFont="1" applyFill="1" applyBorder="1" applyAlignment="1">
      <alignment horizontal="center"/>
    </xf>
    <xf numFmtId="167" fontId="11" fillId="8" borderId="17" xfId="0" applyNumberFormat="1" applyFont="1" applyFill="1" applyBorder="1" applyAlignment="1">
      <alignment horizontal="center" vertical="center"/>
    </xf>
    <xf numFmtId="167" fontId="11" fillId="8" borderId="0" xfId="0" applyNumberFormat="1" applyFont="1" applyFill="1" applyBorder="1" applyAlignment="1">
      <alignment horizontal="center" vertical="center"/>
    </xf>
    <xf numFmtId="167" fontId="11" fillId="8" borderId="14" xfId="0" applyNumberFormat="1" applyFont="1" applyFill="1" applyBorder="1" applyAlignment="1">
      <alignment horizontal="center" vertical="center"/>
    </xf>
    <xf numFmtId="0" fontId="4" fillId="4" borderId="14" xfId="0" applyFont="1" applyFill="1" applyBorder="1" applyAlignment="1" applyProtection="1">
      <alignment horizontal="center" vertical="center" wrapText="1"/>
      <protection locked="0"/>
    </xf>
    <xf numFmtId="0" fontId="11" fillId="8" borderId="16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5FF"/>
      <color rgb="FFFFF3FF"/>
      <color rgb="FFFFFF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Jo122989/AppData/Local/Microsoft/Windows/INetCache/Content.Outlook/RT2W7S8N/BMJ%20PAPER%20_%20JA%20COVID%20Spreadsheet%2009052020%20v4_PII_REMOVED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Robin Howe (Public Health Wales - Microbiology)" refreshedDate="43878.693673958333" createdVersion="6" refreshedVersion="6" minRefreshableVersion="3" recordCount="195">
  <cacheSource type="worksheet">
    <worksheetSource ref="A2:AC197" sheet="MICRO LIST" r:id="rId2"/>
  </cacheSource>
  <cacheFields count="38">
    <cacheField name="Case No" numFmtId="0">
      <sharedItems containsSemiMixedTypes="0" containsString="0" containsNumber="1" containsInteger="1" minValue="1" maxValue="196"/>
    </cacheField>
    <cacheField name="Tarian" numFmtId="0">
      <sharedItems containsString="0" containsBlank="1" containsNumber="1" containsInteger="1" minValue="363379" maxValue="370555"/>
    </cacheField>
    <cacheField name="NHS Number" numFmtId="0">
      <sharedItems containsBlank="1" containsMixedTypes="1" containsNumber="1" containsInteger="1" minValue="4587850624" maxValue="7212387770"/>
    </cacheField>
    <cacheField name="COMMUNITY TEAMS INFORMED" numFmtId="0">
      <sharedItems containsBlank="1"/>
    </cacheField>
    <cacheField name="Notification Date" numFmtId="0">
      <sharedItems containsNonDate="0" containsDate="1" containsString="0" containsBlank="1" minDate="2020-01-17T00:00:00" maxDate="2020-02-18T00:00:00"/>
    </cacheField>
    <cacheField name="Firstname" numFmtId="0">
      <sharedItems/>
    </cacheField>
    <cacheField name="Surnames" numFmtId="0">
      <sharedItems/>
    </cacheField>
    <cacheField name="Sex" numFmtId="0">
      <sharedItems/>
    </cacheField>
    <cacheField name="DOB" numFmtId="14">
      <sharedItems containsDate="1" containsBlank="1" containsMixedTypes="1" minDate="1938-05-23T00:00:00" maxDate="7107-06-22T00:00:00"/>
    </cacheField>
    <cacheField name="Age" numFmtId="0">
      <sharedItems containsString="0" containsBlank="1" containsNumber="1" containsInteger="1" minValue="1" maxValue="79"/>
    </cacheField>
    <cacheField name="Address" numFmtId="0">
      <sharedItems containsBlank="1"/>
    </cacheField>
    <cacheField name="Postcode" numFmtId="0">
      <sharedItems containsBlank="1"/>
    </cacheField>
    <cacheField name="DISCARDED" numFmtId="0">
      <sharedItems containsBlank="1"/>
    </cacheField>
    <cacheField name="Current location " numFmtId="0">
      <sharedItems containsDate="1" containsBlank="1" containsMixedTypes="1" minDate="2020-01-29T00:00:00" maxDate="2020-01-30T00:00:00"/>
    </cacheField>
    <cacheField name="Contact number" numFmtId="0">
      <sharedItems containsBlank="1" containsMixedTypes="1" containsNumber="1" containsInteger="1" minValue="1443400542" maxValue="7989656022"/>
    </cacheField>
    <cacheField name="Health Board" numFmtId="0">
      <sharedItems containsBlank="1" count="8">
        <s v="BCUHB"/>
        <s v="SBUHB"/>
        <s v="HDUHB"/>
        <s v="ABUHB"/>
        <s v="CAVUHB"/>
        <s v="CTMUHB"/>
        <s v="PTHB"/>
        <m/>
      </sharedItems>
    </cacheField>
    <cacheField name="Onset Date" numFmtId="0">
      <sharedItems containsNonDate="0" containsDate="1" containsString="0" containsBlank="1" minDate="2020-01-03T00:00:00" maxDate="2020-02-16T00:00:00"/>
    </cacheField>
    <cacheField name="Symptoms " numFmtId="0">
      <sharedItems containsBlank="1"/>
    </cacheField>
    <cacheField name="Travel Details " numFmtId="0">
      <sharedItems containsBlank="1"/>
    </cacheField>
    <cacheField name="Last day of exposure" numFmtId="0">
      <sharedItems containsDate="1" containsBlank="1" containsMixedTypes="1" minDate="2001-01-01T00:00:00" maxDate="2020-02-16T00:00:00"/>
    </cacheField>
    <cacheField name="Micro informed" numFmtId="0">
      <sharedItems containsBlank="1"/>
    </cacheField>
    <cacheField name="Date Approach" numFmtId="0">
      <sharedItems containsNonDate="0" containsString="0" containsBlank="1"/>
    </cacheField>
    <cacheField name="Comments" numFmtId="0">
      <sharedItems containsBlank="1"/>
    </cacheField>
    <cacheField name="TEST LOCATION" numFmtId="0">
      <sharedItems count="5">
        <s v="IP"/>
        <s v="GP"/>
        <s v="H"/>
        <s v="ED"/>
        <s v="NO"/>
      </sharedItems>
    </cacheField>
    <cacheField name="Patient Informed" numFmtId="0">
      <sharedItems containsNonDate="0" containsString="0" containsBlank="1"/>
    </cacheField>
    <cacheField name="Date Informed" numFmtId="0">
      <sharedItems containsNonDate="0" containsString="0" containsBlank="1"/>
    </cacheField>
    <cacheField name="DAYS from LAST EXPOSURE" numFmtId="0">
      <sharedItems containsMixedTypes="1" containsNumber="1" containsInteger="1" minValue="1" maxValue="43877"/>
    </cacheField>
    <cacheField name="WITHIN 14 DAYS" numFmtId="0">
      <sharedItems/>
    </cacheField>
    <cacheField name="Lab No" numFmtId="0">
      <sharedItems containsNonDate="0" containsString="0" containsBlank="1"/>
    </cacheField>
    <cacheField name="Date in LAB" numFmtId="0">
      <sharedItems containsDate="1" containsBlank="1" containsMixedTypes="1" minDate="2001-01-01T00:00:00" maxDate="2020-02-17T00:00:00"/>
    </cacheField>
    <cacheField name="TEST DATE" numFmtId="0">
      <sharedItems containsDate="1" containsBlank="1" containsMixedTypes="1" minDate="2020-01-29T00:00:00" maxDate="2020-02-17T00:00:00"/>
    </cacheField>
    <cacheField name="CARDIFF RESULT" numFmtId="0">
      <sharedItems containsBlank="1" count="4">
        <s v="N/A"/>
        <s v="NEGATIVE"/>
        <s v="No Sample"/>
        <m/>
      </sharedItems>
    </cacheField>
    <cacheField name="Biofire Date" numFmtId="0">
      <sharedItems containsDate="1" containsBlank="1" containsMixedTypes="1" minDate="2020-01-24T00:00:00" maxDate="2020-02-17T00:00:00"/>
    </cacheField>
    <cacheField name="Biofire Result" numFmtId="0">
      <sharedItems containsBlank="1"/>
    </cacheField>
    <cacheField name="Colindale Date" numFmtId="0">
      <sharedItems containsDate="1" containsBlank="1" containsMixedTypes="1" minDate="2020-02-01T00:00:00" maxDate="2020-02-06T00:00:00"/>
    </cacheField>
    <cacheField name="Colindale Result" numFmtId="0">
      <sharedItems containsBlank="1"/>
    </cacheField>
    <cacheField name="NOTES" numFmtId="0">
      <sharedItems containsBlank="1" longText="1"/>
    </cacheField>
    <cacheField name="NOTES 2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5">
  <r>
    <n v="1"/>
    <n v="363379"/>
    <m/>
    <m/>
    <d v="2020-01-17T00:00:00"/>
    <s v="Miriam Annette"/>
    <s v="HANSON"/>
    <s v="F"/>
    <d v="1953-09-11T00:00:00"/>
    <n v="66"/>
    <s v="CAE LI, CAE FARM, SARN, MALPAS, WREXHAM"/>
    <s v="SY14 7LW"/>
    <m/>
    <m/>
    <m/>
    <x v="0"/>
    <d v="2020-01-03T00:00:00"/>
    <m/>
    <s v="Husband visited from Wuhan 21-28/12/2019"/>
    <d v="2019-12-28T00:00:00"/>
    <m/>
    <m/>
    <s v="Royal Liverpool"/>
    <x v="0"/>
    <m/>
    <m/>
    <n v="50"/>
    <s v="N"/>
    <m/>
    <d v="2001-01-01T00:00:00"/>
    <s v="N/A"/>
    <x v="0"/>
    <m/>
    <s v="ND"/>
    <m/>
    <s v="NEGATIVE"/>
    <m/>
    <m/>
  </r>
  <r>
    <n v="2"/>
    <m/>
    <n v="7159676319"/>
    <m/>
    <m/>
    <s v="Yi"/>
    <s v="LI"/>
    <s v="M"/>
    <d v="1998-11-17T00:00:00"/>
    <m/>
    <s v="14 CAMONA DRIVE, MARITIME QUARTER, SWANSEA"/>
    <s v=" SA1 1YJ"/>
    <m/>
    <s v="swansea"/>
    <m/>
    <x v="1"/>
    <m/>
    <m/>
    <m/>
    <d v="2020-01-07T00:00:00"/>
    <m/>
    <m/>
    <m/>
    <x v="1"/>
    <m/>
    <m/>
    <n v="40"/>
    <s v="N"/>
    <m/>
    <d v="2001-01-01T00:00:00"/>
    <s v="N/A"/>
    <x v="0"/>
    <d v="2020-01-24T00:00:00"/>
    <s v="ND"/>
    <s v="28.01.20"/>
    <s v="NEGATIVE"/>
    <m/>
    <m/>
  </r>
  <r>
    <n v="3"/>
    <m/>
    <m/>
    <m/>
    <m/>
    <s v="shubin"/>
    <s v="LAU"/>
    <s v="M"/>
    <d v="1984-09-02T00:00:00"/>
    <m/>
    <s v="25 LLYS ARDWYN, BRYN ARDWYN, ABERYSTWYTH, SY23 1EE"/>
    <s v="SY23 1EE"/>
    <m/>
    <s v="Patient home - Aberystwyth"/>
    <m/>
    <x v="2"/>
    <m/>
    <m/>
    <m/>
    <d v="2020-01-16T00:00:00"/>
    <m/>
    <m/>
    <m/>
    <x v="2"/>
    <m/>
    <m/>
    <n v="31"/>
    <s v="N"/>
    <m/>
    <d v="2001-01-01T00:00:00"/>
    <s v="N/A"/>
    <x v="0"/>
    <s v="28.01.20"/>
    <s v="ND"/>
    <m/>
    <s v="NEGATIVE"/>
    <s v="IN Wuhan 8-16 Jan. Landed Heathrow 17 Jan. Developed cough 20Jan"/>
    <m/>
  </r>
  <r>
    <n v="4"/>
    <m/>
    <m/>
    <m/>
    <m/>
    <s v="Jusang"/>
    <s v="GAO"/>
    <s v="F"/>
    <d v="1987-02-06T00:00:00"/>
    <m/>
    <s v="15 CWRT MAES Y LLYN NEWPORT"/>
    <s v="NP20 4AF"/>
    <m/>
    <d v="2020-01-29T00:00:00"/>
    <m/>
    <x v="3"/>
    <m/>
    <m/>
    <m/>
    <d v="2020-01-26T00:00:00"/>
    <m/>
    <m/>
    <m/>
    <x v="3"/>
    <m/>
    <m/>
    <n v="21"/>
    <s v="N"/>
    <m/>
    <d v="2020-01-29T00:00:00"/>
    <d v="2020-01-29T00:00:00"/>
    <x v="1"/>
    <d v="2020-01-29T00:00:00"/>
    <s v="ND"/>
    <m/>
    <s v="NEGATIVE"/>
    <s v="Developed symptoms 25 Jan. Left China 26 Jan Had amoxicillin in China"/>
    <m/>
  </r>
  <r>
    <n v="5"/>
    <m/>
    <m/>
    <m/>
    <m/>
    <s v="Mia"/>
    <s v="LAVENDAR"/>
    <s v="F"/>
    <d v="2015-07-28T00:00:00"/>
    <m/>
    <s v="15 CWRT MAES Y LLYN NEWPORT"/>
    <s v="NP20 4AF"/>
    <m/>
    <d v="2020-01-29T00:00:00"/>
    <m/>
    <x v="3"/>
    <m/>
    <m/>
    <m/>
    <d v="2020-01-26T00:00:00"/>
    <m/>
    <m/>
    <m/>
    <x v="3"/>
    <m/>
    <m/>
    <n v="21"/>
    <s v="N"/>
    <m/>
    <d v="2020-01-29T00:00:00"/>
    <d v="2020-01-29T00:00:00"/>
    <x v="1"/>
    <d v="2020-01-29T00:00:00"/>
    <s v="ND"/>
    <m/>
    <s v="NEGATIVE"/>
    <s v="Daughter of case 3. Left China 26 Jan. Cough 28 Jan"/>
    <m/>
  </r>
  <r>
    <n v="6"/>
    <m/>
    <n v="7206436595"/>
    <m/>
    <m/>
    <s v="Zinyi Rachel"/>
    <s v="CHEN"/>
    <s v="F"/>
    <d v="1998-09-11T00:00:00"/>
    <m/>
    <s v="10 ST CHRISTOPHERS COURT MARITIME QUARTER SWANSEA"/>
    <s v=" SA1 1UA"/>
    <m/>
    <m/>
    <m/>
    <x v="1"/>
    <m/>
    <m/>
    <m/>
    <d v="2020-01-27T00:00:00"/>
    <m/>
    <m/>
    <m/>
    <x v="2"/>
    <m/>
    <m/>
    <n v="20"/>
    <s v="N"/>
    <m/>
    <d v="2020-01-31T00:00:00"/>
    <d v="2020-01-31T00:00:00"/>
    <x v="1"/>
    <d v="2020-01-31T00:00:00"/>
    <s v="Rhino/Entero POSITIVE"/>
    <d v="2020-02-01T00:00:00"/>
    <s v="NEGATIVE"/>
    <m/>
    <s v="Researcher at Aberustwyth University._x000a_Self isolated at home with wife &amp; child"/>
  </r>
  <r>
    <n v="7"/>
    <m/>
    <s v="714-104-1273 "/>
    <m/>
    <d v="2020-01-31T00:00:00"/>
    <s v="Tianqi"/>
    <s v="SHAN"/>
    <s v="F"/>
    <d v="1993-10-15T00:00:00"/>
    <n v="26"/>
    <s v="FLAT 1 ROOM 4 EARLSMOOR, 151 BRYN ROAD, BRYNMILL, SWANSEA"/>
    <s v="SA2 0AU "/>
    <m/>
    <s v="UNIVERSITY HEALTH CENTRE, PENMAEN RESIDENCE, SINGLETON PARK, SWANSEA"/>
    <s v="07533565635"/>
    <x v="1"/>
    <m/>
    <m/>
    <m/>
    <d v="2020-01-27T00:00:00"/>
    <m/>
    <m/>
    <m/>
    <x v="1"/>
    <m/>
    <m/>
    <n v="20"/>
    <s v="N"/>
    <m/>
    <d v="2020-01-31T00:00:00"/>
    <d v="2020-01-31T00:00:00"/>
    <x v="1"/>
    <d v="2020-01-31T00:00:00"/>
    <s v="Rhino/Entero POSITIVE"/>
    <d v="2020-02-01T00:00:00"/>
    <s v="NEGATIVE"/>
    <m/>
    <s v="Sampled in HC and sent home to self-isolate pending Colindale result"/>
  </r>
  <r>
    <n v="8"/>
    <m/>
    <s v="720-148-3536"/>
    <m/>
    <d v="2020-01-31T00:00:00"/>
    <s v="Meng-Chu"/>
    <s v="LEE"/>
    <s v="F"/>
    <d v="1997-05-19T00:00:00"/>
    <n v="22"/>
    <s v="LIBERTY GARDENS, ADAM STREET, CARDIFF"/>
    <s v="CF24 2FL "/>
    <m/>
    <s v="UHW"/>
    <s v="07444245651"/>
    <x v="4"/>
    <m/>
    <m/>
    <m/>
    <s v="N"/>
    <m/>
    <m/>
    <m/>
    <x v="0"/>
    <m/>
    <m/>
    <e v="#VALUE!"/>
    <e v="#VALUE!"/>
    <m/>
    <d v="2020-02-01T00:00:00"/>
    <d v="2020-02-01T00:00:00"/>
    <x v="1"/>
    <d v="2020-02-01T00:00:00"/>
    <s v="negative"/>
    <d v="2020-02-02T00:00:00"/>
    <s v="NEGATIVE"/>
    <s v="Travel to Taipei, Taiwan 10-26 Jan.  Also travelled to Japan 15-20 Jan (returned to Taiwan)_x000a_Symptoms of dry cough, temp starting on 28-29/1"/>
    <s v="well on cubicle A7 with cough on 01.02.20 at 10.19"/>
  </r>
  <r>
    <n v="9"/>
    <m/>
    <s v="496-476-2319"/>
    <m/>
    <d v="2020-01-31T00:00:00"/>
    <s v="Jonathan David William"/>
    <s v="ELLIS"/>
    <s v="M"/>
    <d v="1992-03-05T00:00:00"/>
    <n v="26"/>
    <s v="13 HEOL PENTRE'R FELIN, LLANTWIT MAJOR"/>
    <s v="CF61 2XS"/>
    <m/>
    <s v="UHW"/>
    <s v="07525026034"/>
    <x v="4"/>
    <m/>
    <m/>
    <m/>
    <s v="N"/>
    <m/>
    <m/>
    <m/>
    <x v="3"/>
    <m/>
    <m/>
    <e v="#VALUE!"/>
    <e v="#VALUE!"/>
    <m/>
    <d v="2020-02-01T00:00:00"/>
    <d v="2020-02-01T00:00:00"/>
    <x v="1"/>
    <d v="2020-02-01T00:00:00"/>
    <s v="normal mild coronavirus"/>
    <d v="2020-02-02T00:00:00"/>
    <s v="NEGATIVE"/>
    <s v="21/01-23/01    Arrived in Shanghai 23/01-27/01    Worked on cruise ship (travelling to Japan and back) 27/01-29/01    Returned to Shanghai 29/01-30/01    Travel home via Nagasaki &amp; then Tokyo Onset of cough 21/01 (day of arrival in Shanghai), also c/o chest tightness. "/>
    <m/>
  </r>
  <r>
    <n v="10"/>
    <m/>
    <m/>
    <m/>
    <d v="2020-01-31T00:00:00"/>
    <s v="Hongrui"/>
    <s v="ZHANG"/>
    <s v="M"/>
    <d v="1998-05-21T00:00:00"/>
    <n v="22"/>
    <s v="FLAT 19 DUMBARTON HOUSE COURT, BRYNYMOR CRESCENT, SWANSEA, SA1 4QX"/>
    <s v="SA1 4QX_x000a_"/>
    <m/>
    <s v="Home"/>
    <s v="07473 193 108"/>
    <x v="1"/>
    <m/>
    <m/>
    <m/>
    <s v="N"/>
    <m/>
    <m/>
    <m/>
    <x v="2"/>
    <m/>
    <m/>
    <e v="#VALUE!"/>
    <e v="#VALUE!"/>
    <m/>
    <d v="2020-02-01T00:00:00"/>
    <d v="2020-02-01T00:00:00"/>
    <x v="1"/>
    <d v="2020-02-01T00:00:00"/>
    <s v="negative"/>
    <d v="2020-02-02T00:00:00"/>
    <s v="NEGATIVE"/>
    <s v="Mainland China 23 - 28 Jan (with trip to HongKong)._x000a_Developed cough 28 Jan - no fever or SOB"/>
    <s v="Self isolate and test at home 1/2/20"/>
  </r>
  <r>
    <n v="11"/>
    <m/>
    <m/>
    <m/>
    <d v="2020-01-31T00:00:00"/>
    <s v="Jack"/>
    <s v="MORGAN"/>
    <s v="M"/>
    <d v="1992-02-24T00:00:00"/>
    <n v="27"/>
    <s v="1 HEOL NEUADD DOMOS, MAESTEG, CF34 9GA"/>
    <s v="CF34 9GA"/>
    <m/>
    <s v="POW"/>
    <s v="07702 178 470"/>
    <x v="5"/>
    <m/>
    <m/>
    <m/>
    <d v="2020-01-30T00:00:00"/>
    <m/>
    <m/>
    <m/>
    <x v="2"/>
    <m/>
    <m/>
    <n v="17"/>
    <s v="N"/>
    <m/>
    <d v="2020-02-01T00:00:00"/>
    <d v="2020-02-01T00:00:00"/>
    <x v="1"/>
    <s v="01/02/2020 awaited"/>
    <s v="Rhino/Entero POSITIVE"/>
    <d v="2020-02-02T00:00:00"/>
    <s v="NEGATIVE"/>
    <s v="Flight attendant. PMH Asthma with 2 previous admissions in last 2 years with resp infection._x000a_Trabvel to Shanghai 25 - 30 Jan. Symptoms 30 Jan cough, chest tightness"/>
    <s v="Self isolate at home 31 Jan and admit to POW 1 Feb for assessment"/>
  </r>
  <r>
    <n v="12"/>
    <m/>
    <n v="4965485378"/>
    <m/>
    <d v="2020-02-01T00:00:00"/>
    <s v="Sameela"/>
    <s v="KHAN"/>
    <s v="F"/>
    <d v="1995-06-26T00:00:00"/>
    <n v="24"/>
    <s v="493 COWBRIDGE ROAD EAST, CARDIFF, CF5 1BB"/>
    <s v="CF5 1BB"/>
    <m/>
    <s v="UHW"/>
    <s v="07376 162215"/>
    <x v="4"/>
    <m/>
    <m/>
    <m/>
    <d v="2020-01-18T00:00:00"/>
    <m/>
    <m/>
    <m/>
    <x v="2"/>
    <m/>
    <m/>
    <n v="29"/>
    <s v="N"/>
    <m/>
    <d v="2020-02-02T00:00:00"/>
    <d v="2020-02-02T00:00:00"/>
    <x v="1"/>
    <d v="2020-02-02T00:00:00"/>
    <s v="negative"/>
    <d v="2020-02-04T00:00:00"/>
    <s v="NEGATIVE"/>
    <s v="Onset: 21/01/2020_x000a_Travel: Arrived in Shanghai 16/01/2020 having flown in from Ho Chi Minh City, Vietnam). Left Shanghai 18/01/2020, arrived in UK 20/01/2020 after short layover._x000a_No contact with known cases but travelled around Shanghai on public transport "/>
    <s v="patient sampled at UHW A+E. no plans to admit"/>
  </r>
  <r>
    <n v="13"/>
    <m/>
    <m/>
    <m/>
    <d v="2020-02-01T00:00:00"/>
    <s v="Matthew"/>
    <s v="NEALE"/>
    <s v="M"/>
    <d v="1992-03-12T00:00:00"/>
    <m/>
    <s v="8 HEATHER ROAD, NEWPORT"/>
    <m/>
    <m/>
    <s v="Newport Home"/>
    <m/>
    <x v="3"/>
    <m/>
    <m/>
    <m/>
    <s v="N"/>
    <m/>
    <m/>
    <m/>
    <x v="2"/>
    <m/>
    <m/>
    <e v="#VALUE!"/>
    <e v="#VALUE!"/>
    <m/>
    <d v="2020-02-02T00:00:00"/>
    <d v="2020-02-02T00:00:00"/>
    <x v="1"/>
    <d v="2020-02-02T00:00:00"/>
    <s v="negative"/>
    <d v="2020-02-03T00:00:00"/>
    <s v="NEGATIVE"/>
    <s v="Resident of Wuhan City - travel to UK to visit parents._x000a_Wuhan 17 Jan, left on 23 Jan by train to HongKong._x000a_Flew into Heathrow 30 Jan_x000a_Symptomatic Cough/SOB 25/1"/>
    <m/>
  </r>
  <r>
    <n v="14"/>
    <m/>
    <m/>
    <m/>
    <d v="2020-02-01T00:00:00"/>
    <s v="Zhibek"/>
    <s v="BIZHANOVA"/>
    <s v="F"/>
    <d v="1994-01-10T00:00:00"/>
    <m/>
    <s v="8 HEATHER RD, NEWPORT"/>
    <m/>
    <m/>
    <s v="Newport Home"/>
    <m/>
    <x v="3"/>
    <m/>
    <m/>
    <m/>
    <s v="N"/>
    <m/>
    <m/>
    <m/>
    <x v="2"/>
    <m/>
    <m/>
    <e v="#VALUE!"/>
    <e v="#VALUE!"/>
    <m/>
    <d v="2020-02-02T00:00:00"/>
    <d v="2020-02-02T00:00:00"/>
    <x v="1"/>
    <d v="2020-02-02T00:00:00"/>
    <s v="negative"/>
    <d v="2020-02-03T00:00:00"/>
    <s v="NEGATIVE"/>
    <s v="Resident of Wuhan City - travel to UK to visit parents._x000a_Wuhan 17 Jan, left on 23 Jan by train to HongKong._x000a_Flew into Heathrow 30 Jan_x000a_Symptomatic Cough 28/1"/>
    <m/>
  </r>
  <r>
    <n v="15"/>
    <m/>
    <m/>
    <m/>
    <d v="2020-02-02T00:00:00"/>
    <s v="Darren"/>
    <s v="ROBERTS"/>
    <s v="M"/>
    <d v="1971-06-21T00:00:00"/>
    <m/>
    <s v="12 CRAIG PARK VILLAS, NEWPORT, NP20 6GU"/>
    <s v="NP20 6GU"/>
    <m/>
    <s v="RGH"/>
    <s v="07877 517 623"/>
    <x v="3"/>
    <m/>
    <m/>
    <m/>
    <s v="N"/>
    <m/>
    <m/>
    <m/>
    <x v="2"/>
    <m/>
    <m/>
    <e v="#VALUE!"/>
    <e v="#VALUE!"/>
    <m/>
    <s v="03.02.20"/>
    <s v="03.02.20"/>
    <x v="1"/>
    <d v="2020-02-03T00:00:00"/>
    <s v="negative"/>
    <d v="2020-02-04T00:00:00"/>
    <s v="NEGATIVE"/>
    <s v="Travel to Shanghai 03/01/2020 then to Taiwan 11/01/2020. _x000a_Return to UK  from Taiwan 18/01/2020_x000a_Onset symptoms: 27/01/2020_x000a_Dry cough, SoB, reports feeling feverish (but no documented fever). "/>
    <m/>
  </r>
  <r>
    <n v="16"/>
    <m/>
    <n v="6004360945"/>
    <m/>
    <d v="2020-02-02T00:00:00"/>
    <s v="Owen"/>
    <s v="DAVIES"/>
    <s v="M"/>
    <d v="1997-08-24T00:00:00"/>
    <n v="21"/>
    <s v="1 GORS WEN, CARMARTHEN ROAD, CROSS HANDS, SA14 6SR"/>
    <s v="SA14 6SR"/>
    <m/>
    <s v="Glangwilli"/>
    <s v="0785 384 1057"/>
    <x v="1"/>
    <m/>
    <m/>
    <m/>
    <s v="N"/>
    <m/>
    <m/>
    <m/>
    <x v="3"/>
    <m/>
    <m/>
    <e v="#VALUE!"/>
    <e v="#VALUE!"/>
    <m/>
    <s v="03.02.20"/>
    <s v="03.02.20"/>
    <x v="1"/>
    <d v="2020-02-03T00:00:00"/>
    <s v="RSV and RhV/Ent positive"/>
    <d v="2020-02-04T00:00:00"/>
    <s v="NEGATIVE"/>
    <s v="Travel to Vietnam on 17 Jan - stopover for 5 hours in Wuhan Airport. Flew back to LHR on 31/1 (via Bangkok). Symptoms onset 28 Jan - cough"/>
    <m/>
  </r>
  <r>
    <n v="17"/>
    <m/>
    <m/>
    <m/>
    <d v="2020-02-02T00:00:00"/>
    <s v="Sophie"/>
    <s v="GALLISON"/>
    <s v="F"/>
    <d v="1996-05-13T00:00:00"/>
    <m/>
    <s v="35 WESTERN DRIVE, CARDIFF, CF14 2SF"/>
    <s v="CF14 2SF"/>
    <m/>
    <s v="Home"/>
    <s v="07852 847 275"/>
    <x v="4"/>
    <m/>
    <m/>
    <m/>
    <s v="N"/>
    <m/>
    <m/>
    <m/>
    <x v="2"/>
    <m/>
    <m/>
    <e v="#VALUE!"/>
    <e v="#VALUE!"/>
    <m/>
    <s v="03.02.20"/>
    <s v="03.02.20"/>
    <x v="1"/>
    <d v="2020-02-03T00:00:00"/>
    <s v="RhV/Ent positive"/>
    <d v="2020-02-04T00:00:00"/>
    <s v="NEGATIVE"/>
    <s v="flew to Manilla, transiting through Beijing 15/1/20,_x000a_return 31/1/20 transiting through Beijing_x000a_symptom onset of 19-20/1 (runny nose, sore throat, dry cough, fever)_x000a_currently self isolating at home (Mum also present at home address)_x000a_currently feels well in herself, but her cough persists"/>
    <m/>
  </r>
  <r>
    <n v="18"/>
    <m/>
    <m/>
    <m/>
    <m/>
    <s v="Mark"/>
    <s v="ADAMS"/>
    <s v="M"/>
    <d v="1972-07-28T00:00:00"/>
    <m/>
    <s v="85 MICHAELSTONE ROAD, CARDIFF"/>
    <s v="CF5 4SX"/>
    <m/>
    <s v="Home"/>
    <s v="07970 067 993"/>
    <x v="4"/>
    <m/>
    <m/>
    <m/>
    <s v="N"/>
    <m/>
    <m/>
    <m/>
    <x v="2"/>
    <m/>
    <m/>
    <e v="#VALUE!"/>
    <e v="#VALUE!"/>
    <m/>
    <s v="03.02.20"/>
    <s v="03.02.20"/>
    <x v="1"/>
    <d v="2020-02-03T00:00:00"/>
    <s v="negative"/>
    <d v="2020-02-04T00:00:00"/>
    <s v="NEGATIVE"/>
    <s v="Symptom onset approx. 1/2/20- flu-like symptoms, headache, cough, sore throat_x000a_Travel history- depart UK 17/1, return 28/1, travel in mainland China 19-27/1/20_x000a_Currently self-isolating at home- lives alone"/>
    <m/>
  </r>
  <r>
    <n v="19"/>
    <m/>
    <m/>
    <m/>
    <d v="2020-02-03T00:00:00"/>
    <s v="Tao"/>
    <s v="WANG"/>
    <s v="M"/>
    <d v="1997-04-05T00:00:00"/>
    <m/>
    <s v="6-18 HIGH STREET, BANGOR"/>
    <s v="LL57 1NP"/>
    <m/>
    <s v="Bangor NP room"/>
    <m/>
    <x v="0"/>
    <m/>
    <m/>
    <m/>
    <s v="N"/>
    <m/>
    <m/>
    <m/>
    <x v="2"/>
    <m/>
    <m/>
    <e v="#VALUE!"/>
    <e v="#VALUE!"/>
    <m/>
    <d v="2020-02-04T00:00:00"/>
    <d v="2020-02-04T00:00:00"/>
    <x v="1"/>
    <d v="2020-02-03T00:00:00"/>
    <s v="negative"/>
    <d v="2020-02-04T00:00:00"/>
    <s v="NEGATIVE"/>
    <s v="In shanghai upto 30 Jan_x000a_Symptoms 31 Jan - SOB, cough, now temp 38.1"/>
    <s v="ZE/1800828/2O"/>
  </r>
  <r>
    <n v="20"/>
    <m/>
    <n v="7150031439"/>
    <m/>
    <d v="2020-02-03T00:00:00"/>
    <s v="Amelia"/>
    <s v="JONES"/>
    <s v="F"/>
    <d v="2013-10-24T00:00:00"/>
    <m/>
    <s v="66 BEECH TREE VIEW"/>
    <s v="CF83 7DX"/>
    <m/>
    <s v="Home"/>
    <m/>
    <x v="3"/>
    <m/>
    <m/>
    <m/>
    <s v="N"/>
    <m/>
    <m/>
    <m/>
    <x v="2"/>
    <m/>
    <m/>
    <e v="#VALUE!"/>
    <e v="#VALUE!"/>
    <m/>
    <d v="2020-02-04T00:00:00"/>
    <d v="2020-02-04T00:00:00"/>
    <x v="1"/>
    <d v="2020-02-03T00:00:00"/>
    <s v="Pertussis/coronavirus HKU1"/>
    <d v="2020-02-04T00:00:00"/>
    <s v="NEGATIVE"/>
    <s v="Travel to Shanghai 25-28 Jan, then Bali, and home 1 Feb_x000a_Began cough 31 Jan. Mum travelled with her - asymptomatic (Dad also in house, but didn't travel)"/>
    <m/>
  </r>
  <r>
    <n v="21"/>
    <m/>
    <m/>
    <m/>
    <m/>
    <s v="Ivy"/>
    <s v="YANG"/>
    <s v="F"/>
    <d v="1983-09-27T00:00:00"/>
    <m/>
    <s v="66 BEECH TREE VIEW"/>
    <s v="CF83 7DX"/>
    <m/>
    <s v="Home"/>
    <m/>
    <x v="3"/>
    <m/>
    <m/>
    <m/>
    <s v="N"/>
    <m/>
    <m/>
    <m/>
    <x v="2"/>
    <m/>
    <m/>
    <e v="#VALUE!"/>
    <e v="#VALUE!"/>
    <m/>
    <d v="2020-02-04T00:00:00"/>
    <d v="2020-02-04T00:00:00"/>
    <x v="1"/>
    <m/>
    <s v="not tested"/>
    <s v="not sent"/>
    <s v="NEGATIVE"/>
    <s v="Mother of case 19"/>
    <m/>
  </r>
  <r>
    <n v="22"/>
    <m/>
    <m/>
    <m/>
    <d v="2020-02-04T00:00:00"/>
    <s v="Emily Mayloney"/>
    <s v="WILLIAMS"/>
    <s v="F"/>
    <d v="1963-12-04T00:00:00"/>
    <m/>
    <s v="4 HUNTER STREET, CARDIFF"/>
    <s v="CF10 5GX "/>
    <m/>
    <s v="Home"/>
    <m/>
    <x v="4"/>
    <m/>
    <m/>
    <m/>
    <s v="N"/>
    <m/>
    <m/>
    <m/>
    <x v="2"/>
    <m/>
    <m/>
    <e v="#VALUE!"/>
    <e v="#VALUE!"/>
    <m/>
    <d v="2020-02-04T00:00:00"/>
    <d v="2020-02-04T00:00:00"/>
    <x v="1"/>
    <d v="2020-02-04T00:00:00"/>
    <s v="negative"/>
    <d v="2020-02-05T00:00:00"/>
    <s v="NEGATIVE"/>
    <s v="24/12/19 - Flew to Cheng Du, China_x000a_25/12/19 - Arrived in Cheng Du, China_x000a_26/12/19 - Travelled to Bangkok then toured Thailand_x000a_14/1/20 - Emily became unwell with flu like symtoms _x000a_24/01/20 - Travelled from Bangkok to Beijing airport then Heathrow_x000a_26-27/1 - Steen became unwell"/>
    <m/>
  </r>
  <r>
    <n v="23"/>
    <m/>
    <n v="6106864659"/>
    <m/>
    <d v="2020-02-04T00:00:00"/>
    <s v="Steen"/>
    <s v="KOKBORG"/>
    <s v="M"/>
    <d v="1972-05-25T00:00:00"/>
    <m/>
    <s v="4 HUNTER STREET, CARDIFF"/>
    <s v="CF10 5GX "/>
    <m/>
    <s v="Home"/>
    <m/>
    <x v="4"/>
    <m/>
    <m/>
    <m/>
    <d v="2020-01-24T00:00:00"/>
    <m/>
    <m/>
    <m/>
    <x v="2"/>
    <m/>
    <m/>
    <n v="23"/>
    <s v="N"/>
    <m/>
    <d v="2020-02-04T00:00:00"/>
    <d v="2020-02-04T00:00:00"/>
    <x v="1"/>
    <d v="2020-02-04T00:00:00"/>
    <s v="negative"/>
    <d v="2020-02-05T00:00:00"/>
    <s v="NEGATIVE"/>
    <s v="24/12/19 - Flew to Cheng Du, China_x000a_25/12/19 - Arrived in Cheng Du, China_x000a_26/12/19 - Travelled to Bangkok then toured Thailand_x000a_14/1/20 - Emily became unwell with flu like symtoms _x000a_24/01/20 - Travelled from Bangkok to Beijing airport then Heathrow_x000a_26-27/1 - Steen became unwell"/>
    <m/>
  </r>
  <r>
    <n v="24"/>
    <m/>
    <s v="713-426-6869 "/>
    <m/>
    <d v="2020-02-04T00:00:00"/>
    <s v="Ethan Van"/>
    <s v="BURGESS"/>
    <s v="M"/>
    <d v="2015-08-02T00:00:00"/>
    <n v="4"/>
    <s v="13 ERSKINE ROAD, COLWYN BAY"/>
    <s v="LL29 8EU "/>
    <m/>
    <s v="Home"/>
    <m/>
    <x v="0"/>
    <m/>
    <m/>
    <m/>
    <s v="N"/>
    <m/>
    <m/>
    <m/>
    <x v="2"/>
    <m/>
    <m/>
    <e v="#VALUE!"/>
    <e v="#VALUE!"/>
    <m/>
    <d v="2020-02-06T00:00:00"/>
    <d v="2020-02-06T00:00:00"/>
    <x v="1"/>
    <d v="2020-02-06T00:00:00"/>
    <s v="hmpv positive"/>
    <s v="7.2.20"/>
    <s v="NEGATIVE"/>
    <s v="Travel to Habin for 2 weeks returning 1-2-20_x000a_Cough started 03.02.20"/>
    <m/>
  </r>
  <r>
    <n v="25"/>
    <m/>
    <s v="496-304-6172  "/>
    <m/>
    <d v="2020-02-05T00:00:00"/>
    <s v="Rachel"/>
    <s v="SKELLY"/>
    <s v="F"/>
    <d v="1973-02-13T00:00:00"/>
    <n v="46"/>
    <s v="29 HARDING AVENUE, RHUDDLAN, RHYL, CLWYD"/>
    <s v="LL18 5RP "/>
    <m/>
    <m/>
    <s v="07841236044"/>
    <x v="0"/>
    <m/>
    <m/>
    <m/>
    <d v="2020-02-04T00:00:00"/>
    <m/>
    <m/>
    <m/>
    <x v="2"/>
    <m/>
    <m/>
    <n v="12"/>
    <s v="Y"/>
    <m/>
    <d v="2020-02-06T00:00:00"/>
    <d v="2020-02-06T00:00:00"/>
    <x v="1"/>
    <d v="2020-02-06T00:00:00"/>
    <s v="Seasonal coronavirus"/>
    <s v="7.2.20"/>
    <s v="NEGATIVE"/>
    <s v="Travelled Manchester – Amsterdam – Chendou on 25/1/2020 (travelled out alone and met up with son and daughter in law) – all 3 returned on 1/2/2020_x000a_Felt well when leaving UK_x000a_Developed dry cough 1day after arriving in china _x000a_But on 4/2/2020 developed sneezing, chesty cough, chills, feeling hot and cold, head and neck stiffness_x000a_Son and daughter in law are asymptomatic"/>
    <m/>
  </r>
  <r>
    <n v="26"/>
    <m/>
    <m/>
    <m/>
    <d v="2020-02-06T00:00:00"/>
    <s v="Cameron"/>
    <s v="TURNEY"/>
    <s v="M"/>
    <d v="1993-07-18T00:00:00"/>
    <m/>
    <s v="29 HARDING AVENUE, RHUDDLAN, RHYL, CLWYD"/>
    <s v="LL18 5RP "/>
    <m/>
    <s v="Home"/>
    <m/>
    <x v="0"/>
    <m/>
    <m/>
    <m/>
    <s v="N"/>
    <m/>
    <m/>
    <m/>
    <x v="2"/>
    <m/>
    <m/>
    <e v="#VALUE!"/>
    <e v="#VALUE!"/>
    <m/>
    <d v="2020-02-06T00:00:00"/>
    <d v="2020-02-06T00:00:00"/>
    <x v="1"/>
    <d v="2020-02-06T00:00:00"/>
    <s v="negative"/>
    <s v="07/02/20 result expected"/>
    <s v="NEGATIVE"/>
    <s v="Son of case 24 now developed symptoms of cold"/>
    <m/>
  </r>
  <r>
    <n v="27"/>
    <m/>
    <m/>
    <m/>
    <d v="2020-02-06T00:00:00"/>
    <s v="Bethan"/>
    <s v="JONES"/>
    <s v="F"/>
    <d v="1993-07-01T00:00:00"/>
    <m/>
    <s v="29 HARDING AVENUE, RHUDDLAN, RHYL, CLWYD"/>
    <s v="LL18 5RP "/>
    <m/>
    <s v="Home"/>
    <m/>
    <x v="0"/>
    <m/>
    <m/>
    <m/>
    <s v="N"/>
    <m/>
    <m/>
    <m/>
    <x v="2"/>
    <m/>
    <m/>
    <e v="#VALUE!"/>
    <e v="#VALUE!"/>
    <m/>
    <d v="2020-02-06T00:00:00"/>
    <d v="2020-02-06T00:00:00"/>
    <x v="1"/>
    <d v="2020-02-06T00:00:00"/>
    <s v="negative"/>
    <s v="07/02/20 result expected"/>
    <s v="NEGATIVE"/>
    <s v="Daught in law of case 24 now develop ' cold' symptoms"/>
    <m/>
  </r>
  <r>
    <n v="28"/>
    <m/>
    <s v="719-696-9006 "/>
    <m/>
    <d v="2020-02-05T00:00:00"/>
    <s v="Juntao"/>
    <s v="HUO"/>
    <s v="M"/>
    <d v="2018-08-27T00:00:00"/>
    <n v="1"/>
    <s v="133 WELLINGTON ROAD, RHYL, DENBIGHSHIRE"/>
    <s v="LL18 1LE "/>
    <m/>
    <m/>
    <n v="7367778868"/>
    <x v="0"/>
    <m/>
    <m/>
    <m/>
    <d v="2020-01-30T00:00:00"/>
    <m/>
    <m/>
    <m/>
    <x v="2"/>
    <m/>
    <m/>
    <n v="17"/>
    <s v="N"/>
    <m/>
    <d v="2020-02-07T00:00:00"/>
    <d v="2020-02-07T00:00:00"/>
    <x v="1"/>
    <d v="2020-02-06T00:00:00"/>
    <s v="H1N1 &amp; Rhino/Ent"/>
    <m/>
    <m/>
    <s v="Travel from Manchester – Hong Kong – Guangshou on 12/1/2020 and returning on  30/1/2020_x000a_2/2/2020 – onset of cough; noticed when child is distressed/crying; no other symptoms_x000a_Rest of household (who also travelled) all asymptomatic"/>
    <m/>
  </r>
  <r>
    <n v="29"/>
    <m/>
    <m/>
    <m/>
    <d v="2020-02-07T00:00:00"/>
    <s v="Chin Lye"/>
    <s v="CH'NG"/>
    <s v="M"/>
    <d v="1958-09-26T00:00:00"/>
    <m/>
    <s v="CHESNEYS, REIGIT LANE, MURTON"/>
    <s v=" SA3 3AN"/>
    <m/>
    <m/>
    <s v="07782197910"/>
    <x v="1"/>
    <m/>
    <m/>
    <m/>
    <d v="2020-02-01T00:00:00"/>
    <m/>
    <m/>
    <m/>
    <x v="2"/>
    <m/>
    <m/>
    <n v="15"/>
    <s v="N"/>
    <m/>
    <d v="2020-02-07T00:00:00"/>
    <d v="2020-02-07T00:00:00"/>
    <x v="1"/>
    <d v="2020-02-07T00:00:00"/>
    <s v="rhino/ent positive"/>
    <m/>
    <m/>
    <m/>
    <m/>
  </r>
  <r>
    <n v="30"/>
    <m/>
    <s v="496 609 2752"/>
    <m/>
    <d v="2020-02-06T00:00:00"/>
    <s v="William"/>
    <s v="JENKINS"/>
    <s v="M"/>
    <d v="1985-05-28T00:00:00"/>
    <n v="34"/>
    <s v="13 FORGE MEW BASSALEG "/>
    <s v="NP10 8NE"/>
    <m/>
    <s v="Home"/>
    <s v="07972287101"/>
    <x v="3"/>
    <m/>
    <m/>
    <m/>
    <d v="2020-01-30T00:00:00"/>
    <m/>
    <m/>
    <m/>
    <x v="2"/>
    <m/>
    <m/>
    <n v="17"/>
    <s v="N"/>
    <m/>
    <d v="2020-02-07T00:00:00"/>
    <d v="2020-02-07T00:00:00"/>
    <x v="1"/>
    <d v="2020-02-07T00:00:00"/>
    <s v="seasonal cov positive"/>
    <m/>
    <m/>
    <s v="Travel to mainland China 22/02/20202 to 30/01/2020. Developed sore throat and sinusitis on 02/02/2020"/>
    <m/>
  </r>
  <r>
    <n v="31"/>
    <m/>
    <s v=" "/>
    <m/>
    <d v="2020-02-08T00:00:00"/>
    <s v="Michael"/>
    <s v="STEEL"/>
    <s v="M"/>
    <d v="1967-09-14T00:00:00"/>
    <m/>
    <s v="99 HIGH ST ABERSYCHAN GWENT"/>
    <m/>
    <m/>
    <m/>
    <s v="01495774845"/>
    <x v="3"/>
    <m/>
    <m/>
    <m/>
    <d v="2020-01-24T00:00:00"/>
    <m/>
    <m/>
    <m/>
    <x v="2"/>
    <m/>
    <m/>
    <n v="23"/>
    <s v="N"/>
    <m/>
    <d v="2020-02-07T00:00:00"/>
    <d v="2020-02-07T00:00:00"/>
    <x v="1"/>
    <d v="2020-02-07T00:00:00"/>
    <s v="mycoplasma positive"/>
    <m/>
    <m/>
    <s v="Travelled to Japan on Buisness trip. Returned 24/01/20. Cough and cold like symptoms 02/02/20. Self Isolating with wife who is well and did not travel"/>
    <m/>
  </r>
  <r>
    <n v="32"/>
    <m/>
    <m/>
    <m/>
    <d v="2020-02-06T00:00:00"/>
    <s v="Alex"/>
    <s v="LIN"/>
    <s v="M"/>
    <d v="2014-12-02T00:00:00"/>
    <m/>
    <s v="186A CWM ROAD SWANSEA"/>
    <s v="SA1 2AU"/>
    <m/>
    <m/>
    <s v="07473262627(mum)"/>
    <x v="1"/>
    <m/>
    <m/>
    <m/>
    <d v="2020-02-04T00:00:00"/>
    <m/>
    <m/>
    <m/>
    <x v="2"/>
    <m/>
    <m/>
    <n v="12"/>
    <s v="Y"/>
    <m/>
    <d v="2020-02-07T00:00:00"/>
    <d v="2020-02-07T00:00:00"/>
    <x v="1"/>
    <d v="2020-02-07T00:00:00"/>
    <m/>
    <m/>
    <m/>
    <s v="Travel to mainline China with Mum returned on 04/02/20. Had cough whilst in China, but presnted today via NHS direct. Currently isolated at home"/>
    <m/>
  </r>
  <r>
    <n v="33"/>
    <m/>
    <s v="496 206 5467"/>
    <m/>
    <d v="2020-02-06T00:00:00"/>
    <s v="Johnathan"/>
    <s v="STOKES"/>
    <s v="M"/>
    <d v="1992-05-06T00:00:00"/>
    <n v="27"/>
    <s v="PANT FARM GLYN CEIRIOG LLANGOLLEN"/>
    <s v="Ll20 7by"/>
    <m/>
    <s v="Home"/>
    <s v="0794406654"/>
    <x v="0"/>
    <m/>
    <m/>
    <m/>
    <d v="2020-01-19T00:00:00"/>
    <m/>
    <m/>
    <m/>
    <x v="2"/>
    <m/>
    <m/>
    <n v="28"/>
    <s v="N"/>
    <m/>
    <d v="2020-02-07T00:00:00"/>
    <d v="2020-02-07T00:00:00"/>
    <x v="1"/>
    <d v="2020-02-07T00:00:00"/>
    <m/>
    <m/>
    <m/>
    <s v="Travel to Texas and onto Nanjing on 19/01/20 return to UK 29/01/20 via Hong Kong and Charles de Gaulle. Developed cough with phlem today"/>
    <m/>
  </r>
  <r>
    <n v="34"/>
    <m/>
    <m/>
    <m/>
    <d v="2020-02-06T00:00:00"/>
    <s v="James"/>
    <s v="ASH"/>
    <s v="M"/>
    <d v="1993-10-04T00:00:00"/>
    <n v="26"/>
    <s v="PANT FARM GLYN CEIRIOG LLANGOLLEN"/>
    <s v="Ll20 7by"/>
    <m/>
    <s v="Home"/>
    <m/>
    <x v="0"/>
    <m/>
    <m/>
    <m/>
    <d v="2020-01-19T00:00:00"/>
    <m/>
    <m/>
    <m/>
    <x v="2"/>
    <m/>
    <m/>
    <n v="28"/>
    <s v="N"/>
    <m/>
    <d v="2020-02-07T00:00:00"/>
    <d v="2020-02-07T00:00:00"/>
    <x v="1"/>
    <d v="2020-02-07T00:00:00"/>
    <m/>
    <m/>
    <m/>
    <s v="as above - migraine and feeling unwell "/>
    <m/>
  </r>
  <r>
    <n v="35"/>
    <m/>
    <s v="647-412-7716 "/>
    <m/>
    <d v="2020-02-07T00:00:00"/>
    <s v="Ezra"/>
    <s v="LEE"/>
    <s v="M"/>
    <d v="2014-10-10T00:00:00"/>
    <n v="5"/>
    <s v="38 BARDSLEY CRESCENT , LLANISHION "/>
    <s v="Cf14 5la "/>
    <m/>
    <s v="Home"/>
    <n v="2920758921"/>
    <x v="4"/>
    <m/>
    <m/>
    <m/>
    <d v="2020-01-28T00:00:00"/>
    <m/>
    <m/>
    <m/>
    <x v="2"/>
    <m/>
    <m/>
    <n v="19"/>
    <s v="N"/>
    <m/>
    <d v="2020-02-07T00:00:00"/>
    <d v="2020-02-07T00:00:00"/>
    <x v="1"/>
    <d v="2020-02-07T00:00:00"/>
    <s v="negative"/>
    <m/>
    <m/>
    <s v="Travel; UK - Hong Kong (via Beijing) 14/1 – Hong Kong (via Ghengdu) UK – 28/1. Symptoms – Fever (38.4) on 6/2  - Not acutely unwell (running around in the background)_x000a_Assessment:  No acutely unwell – Home test_x000a_"/>
    <m/>
  </r>
  <r>
    <n v="36"/>
    <m/>
    <s v="626-081-2450 "/>
    <m/>
    <d v="2020-02-07T00:00:00"/>
    <s v="Rhiannon"/>
    <s v="BOWEN"/>
    <s v="F"/>
    <d v="1969-10-25T00:00:00"/>
    <n v="50"/>
    <s v="10 CYNON VIEW, CILFYNYDD, PONTYPRIDD, MID GLAMORGAN"/>
    <s v="CF37 4HY"/>
    <m/>
    <s v="Royal Glam "/>
    <n v="1443400542"/>
    <x v="5"/>
    <m/>
    <m/>
    <m/>
    <d v="2020-02-02T00:00:00"/>
    <m/>
    <m/>
    <m/>
    <x v="2"/>
    <m/>
    <m/>
    <n v="14"/>
    <s v="Y"/>
    <m/>
    <d v="2020-02-07T00:00:00"/>
    <d v="2020-02-07T00:00:00"/>
    <x v="1"/>
    <d v="2020-02-07T00:00:00"/>
    <s v="negative"/>
    <m/>
    <m/>
    <s v="Travel: Phuket – Thailand. Return to UK 2/2. Symptoms: Dry cough, fever, headache onset 6/2/2020"/>
    <m/>
  </r>
  <r>
    <n v="37"/>
    <m/>
    <s v="unknown"/>
    <m/>
    <d v="2020-02-07T00:00:00"/>
    <s v="John"/>
    <s v="O’DWYER"/>
    <s v="M"/>
    <d v="1951-09-22T00:00:00"/>
    <n v="69"/>
    <s v="23 SHILLWELL WAY"/>
    <s v="sa12 6bh"/>
    <m/>
    <s v="Home"/>
    <s v="01639 772892"/>
    <x v="1"/>
    <m/>
    <m/>
    <m/>
    <d v="2020-02-01T00:00:00"/>
    <m/>
    <m/>
    <m/>
    <x v="2"/>
    <m/>
    <m/>
    <n v="15"/>
    <s v="N"/>
    <m/>
    <d v="2020-02-08T00:00:00"/>
    <d v="2020-02-08T00:00:00"/>
    <x v="1"/>
    <d v="2020-02-07T00:00:00"/>
    <s v="negative"/>
    <m/>
    <m/>
    <s v="Travel: Singapore 18/1  Borneo / Philippines / Hong Kong 26/1 (visited avian Market)  / Vietnam – Back to Singapore (01/2) (returned UK from Bali 5/2). Symptoms: Sore throat / sweats / headaches / Temp/ Cough  onset – onset 26-28th Jan. Assessment:  No symptoms are severe.  He was going about his normal business  - Home test"/>
    <m/>
  </r>
  <r>
    <n v="38"/>
    <n v="367581"/>
    <m/>
    <m/>
    <d v="2020-02-07T00:00:00"/>
    <s v="Anna (Wen Ting)"/>
    <s v="LI"/>
    <s v="F"/>
    <d v="1990-08-27T00:00:00"/>
    <n v="29"/>
    <s v="22 BRITHDIR STREET, CARDIFF"/>
    <s v="CF24 4LG"/>
    <m/>
    <m/>
    <m/>
    <x v="4"/>
    <m/>
    <m/>
    <m/>
    <d v="2020-01-30T00:00:00"/>
    <m/>
    <m/>
    <m/>
    <x v="2"/>
    <m/>
    <m/>
    <n v="17"/>
    <s v="N"/>
    <m/>
    <d v="2020-02-07T00:00:00"/>
    <d v="2020-02-07T00:00:00"/>
    <x v="1"/>
    <d v="2020-02-07T00:00:00"/>
    <s v="negative"/>
    <m/>
    <m/>
    <s v="Mother of Olivia Litian"/>
    <m/>
  </r>
  <r>
    <n v="39"/>
    <m/>
    <n v="7212387770"/>
    <m/>
    <d v="2020-02-07T00:00:00"/>
    <s v="Olivia"/>
    <s v="LITIAN"/>
    <s v="F"/>
    <d v="2018-08-06T00:00:00"/>
    <n v="1"/>
    <m/>
    <s v=""/>
    <m/>
    <s v="UHW"/>
    <s v="07883274189 Mrs Wen ting Li 27/08/1990"/>
    <x v="4"/>
    <m/>
    <m/>
    <m/>
    <d v="2020-01-30T00:00:00"/>
    <m/>
    <m/>
    <m/>
    <x v="2"/>
    <m/>
    <m/>
    <n v="17"/>
    <s v="N"/>
    <m/>
    <d v="2020-02-07T00:00:00"/>
    <d v="2020-02-07T00:00:00"/>
    <x v="1"/>
    <d v="2020-02-07T00:00:00"/>
    <s v="negative"/>
    <m/>
    <m/>
    <s v="Travel - Mainland China. Febrile for last 4 days.  Currently isolated in the health visitors room at GP practise."/>
    <m/>
  </r>
  <r>
    <n v="40"/>
    <m/>
    <s v="460-531-6051 "/>
    <m/>
    <d v="2020-02-07T00:00:00"/>
    <s v="Edmund Josept "/>
    <s v="DUFFY"/>
    <s v="M"/>
    <d v="1957-10-04T00:00:00"/>
    <n v="62"/>
    <s v="60 ARNOLD STREET, MOUNTAIN ASH"/>
    <s v="CF45 4LF "/>
    <m/>
    <s v="Home"/>
    <n v="7801366009"/>
    <x v="5"/>
    <m/>
    <m/>
    <m/>
    <d v="2020-02-01T00:00:00"/>
    <m/>
    <m/>
    <m/>
    <x v="2"/>
    <m/>
    <m/>
    <n v="15"/>
    <s v="N"/>
    <m/>
    <d v="2020-02-08T00:00:00"/>
    <d v="2020-02-08T00:00:00"/>
    <x v="1"/>
    <d v="2020-02-08T00:00:00"/>
    <s v="negative"/>
    <m/>
    <m/>
    <s v="Travel – New Zealand – Singapore (29/1). Singapore – UK (1/2), Symptoms - Presented with sore throat &amp; cough (phlegm). Assessment - No acutely well, home test."/>
    <m/>
  </r>
  <r>
    <n v="41"/>
    <m/>
    <m/>
    <m/>
    <d v="2020-02-07T00:00:00"/>
    <s v="Li"/>
    <s v="PING-JONES"/>
    <s v="M"/>
    <d v="1981-04-28T00:00:00"/>
    <m/>
    <s v="94 NEW ROAD, YNYS YBWL, PONTYPRIDD"/>
    <s v="CF37 3HB"/>
    <m/>
    <s v="Home"/>
    <s v="07772990220"/>
    <x v="5"/>
    <m/>
    <m/>
    <m/>
    <d v="2020-02-05T00:00:00"/>
    <m/>
    <m/>
    <m/>
    <x v="2"/>
    <m/>
    <m/>
    <n v="11"/>
    <s v="Y"/>
    <m/>
    <d v="2020-02-09T00:00:00"/>
    <d v="2020-02-09T00:00:00"/>
    <x v="1"/>
    <d v="2020-02-08T00:00:00"/>
    <s v="negative"/>
    <m/>
    <m/>
    <s v="Travel - hong Kong 22/1 to 5/2. still symptomatic with a cough. Assessment - self isolating"/>
    <m/>
  </r>
  <r>
    <n v="42"/>
    <m/>
    <m/>
    <m/>
    <d v="2020-02-07T00:00:00"/>
    <s v="Christine"/>
    <s v="WILLIAMS"/>
    <s v="F"/>
    <d v="1950-07-01T00:00:00"/>
    <m/>
    <s v="33 FAIRFIELD, PEN PERLLEN, PONTYPOOL"/>
    <s v="ontyPool"/>
    <m/>
    <s v="Home"/>
    <s v="01873880395"/>
    <x v="3"/>
    <m/>
    <m/>
    <m/>
    <d v="2020-02-02T00:00:00"/>
    <m/>
    <m/>
    <m/>
    <x v="2"/>
    <m/>
    <m/>
    <n v="14"/>
    <s v="Y"/>
    <m/>
    <d v="2020-02-09T00:00:00"/>
    <d v="2020-02-09T00:00:00"/>
    <x v="1"/>
    <d v="2020-02-09T00:00:00"/>
    <s v="hmpv"/>
    <m/>
    <m/>
    <s v="Travel - Singapore 19/1 for 2nights then cruise around Vietnam, Malaysia and Thailand. Back 2nd Feb, cough from 5/2. Assessment - self isolating"/>
    <m/>
  </r>
  <r>
    <n v="43"/>
    <m/>
    <m/>
    <m/>
    <d v="2020-02-07T00:00:00"/>
    <s v="Paul"/>
    <s v="AMES"/>
    <s v="M"/>
    <d v="1976-05-07T00:00:00"/>
    <m/>
    <s v="STAYING AT THE OLD VICARAGE, LLEYCHED, CARDIGAN"/>
    <s v="SA43 2NL"/>
    <m/>
    <s v="Home"/>
    <s v="07766994125"/>
    <x v="2"/>
    <m/>
    <m/>
    <m/>
    <d v="2020-02-07T00:00:00"/>
    <m/>
    <m/>
    <m/>
    <x v="2"/>
    <m/>
    <m/>
    <n v="9"/>
    <s v="Y"/>
    <m/>
    <d v="2020-02-09T00:00:00"/>
    <d v="2020-02-09T00:00:00"/>
    <x v="1"/>
    <d v="2020-02-08T00:00:00"/>
    <s v="negative"/>
    <m/>
    <m/>
    <s v="Travel - Singapore for 5 days, developed cough. Not staying at home as has young child with history of chest problems. Self isolating"/>
    <m/>
  </r>
  <r>
    <n v="44"/>
    <m/>
    <m/>
    <m/>
    <d v="2020-02-07T00:00:00"/>
    <s v="Gwilym"/>
    <s v="PALMER"/>
    <s v="M"/>
    <d v="1947-03-23T00:00:00"/>
    <m/>
    <s v="TY COCH, RHEWYL"/>
    <s v="LL15 2UD"/>
    <m/>
    <s v="Home"/>
    <s v="07900026673"/>
    <x v="0"/>
    <m/>
    <m/>
    <m/>
    <d v="2020-01-30T00:00:00"/>
    <m/>
    <m/>
    <m/>
    <x v="2"/>
    <m/>
    <m/>
    <n v="17"/>
    <s v="N"/>
    <m/>
    <d v="2020-02-09T00:00:00"/>
    <d v="2020-02-09T00:00:00"/>
    <x v="1"/>
    <d v="2020-02-09T00:00:00"/>
    <s v="Parainfluenza 3"/>
    <m/>
    <m/>
    <s v="Travel - same as Ingrid (is ex-husband). 5 days cough, IHD."/>
    <m/>
  </r>
  <r>
    <n v="45"/>
    <m/>
    <m/>
    <m/>
    <d v="2020-02-07T00:00:00"/>
    <s v="Andrea"/>
    <s v="OWEN"/>
    <s v="F"/>
    <d v="1966-10-08T00:00:00"/>
    <m/>
    <s v="TY COCH, RHEWYL"/>
    <s v="LL15 2UD"/>
    <m/>
    <s v="Home"/>
    <s v="? Can use Gwilym's"/>
    <x v="0"/>
    <m/>
    <m/>
    <m/>
    <s v="N"/>
    <m/>
    <m/>
    <m/>
    <x v="2"/>
    <m/>
    <m/>
    <e v="#VALUE!"/>
    <e v="#VALUE!"/>
    <m/>
    <d v="2020-02-09T00:00:00"/>
    <d v="2020-02-09T00:00:00"/>
    <x v="1"/>
    <d v="2020-02-09T00:00:00"/>
    <s v="Parainfluenza 3"/>
    <m/>
    <m/>
    <s v="current wife of Gwilym Palmer, now has a cough"/>
    <m/>
  </r>
  <r>
    <n v="46"/>
    <m/>
    <m/>
    <m/>
    <d v="2020-02-07T00:00:00"/>
    <s v="Zoe"/>
    <s v="BOULT"/>
    <s v="F"/>
    <d v="1981-11-22T00:00:00"/>
    <m/>
    <s v="19 SCHOONER CLOSE, NEWPORT"/>
    <s v="NP10 8EZ"/>
    <m/>
    <s v="Home"/>
    <s v="07817233589"/>
    <x v="3"/>
    <m/>
    <m/>
    <m/>
    <d v="2020-01-27T00:00:00"/>
    <m/>
    <m/>
    <m/>
    <x v="2"/>
    <m/>
    <m/>
    <n v="20"/>
    <s v="N"/>
    <m/>
    <d v="2020-02-09T00:00:00"/>
    <d v="2020-02-09T00:00:00"/>
    <x v="1"/>
    <d v="2020-02-08T00:00:00"/>
    <s v="negative"/>
    <m/>
    <m/>
    <s v="Travel to thailand, cough and cold for last 3-4 days. Research nurse ?where. Assessment - home"/>
    <m/>
  </r>
  <r>
    <n v="47"/>
    <m/>
    <m/>
    <m/>
    <d v="2020-02-07T00:00:00"/>
    <s v="Alison"/>
    <s v="BASSETT"/>
    <s v="F"/>
    <d v="1973-01-25T00:00:00"/>
    <m/>
    <s v="14 PLEASANT TERRACE, YSTRAD"/>
    <s v="CF41 7RY"/>
    <m/>
    <s v="Home"/>
    <n v="7932817724"/>
    <x v="3"/>
    <m/>
    <m/>
    <m/>
    <d v="2020-02-06T00:00:00"/>
    <m/>
    <m/>
    <m/>
    <x v="2"/>
    <m/>
    <m/>
    <n v="10"/>
    <s v="Y"/>
    <m/>
    <d v="2020-02-09T00:00:00"/>
    <d v="2020-02-09T00:00:00"/>
    <x v="1"/>
    <d v="2020-02-08T00:00:00"/>
    <s v="negative"/>
    <m/>
    <m/>
    <s v="travel to Malaysia, Thailand and Vietnam. Return 6/2. cough and sore throat since 27/1"/>
    <m/>
  </r>
  <r>
    <n v="48"/>
    <m/>
    <m/>
    <m/>
    <d v="2020-02-07T00:00:00"/>
    <s v="Rachel"/>
    <s v="PUEN"/>
    <s v="F"/>
    <d v="1991-02-26T00:00:00"/>
    <m/>
    <s v="41 QUEEN STREET, PONTYPRIDD"/>
    <s v="CF37 1RN"/>
    <m/>
    <s v="Home"/>
    <n v="7729767696"/>
    <x v="5"/>
    <m/>
    <m/>
    <m/>
    <d v="2020-02-01T00:00:00"/>
    <m/>
    <m/>
    <m/>
    <x v="2"/>
    <m/>
    <m/>
    <n v="15"/>
    <s v="N"/>
    <m/>
    <d v="2020-02-09T00:00:00"/>
    <d v="2020-02-09T00:00:00"/>
    <x v="1"/>
    <d v="2020-02-08T00:00:00"/>
    <s v="negative"/>
    <m/>
    <m/>
    <s v="Travel through Singapore and Malaysia returned to UK 1st Feb, cough since 2nd Feb. self isolating"/>
    <m/>
  </r>
  <r>
    <n v="49"/>
    <m/>
    <m/>
    <m/>
    <d v="2020-02-07T00:00:00"/>
    <s v="Linda"/>
    <s v="HEWLETT"/>
    <s v="F"/>
    <d v="1956-08-25T00:00:00"/>
    <m/>
    <s v="19 RUTHEN TERRACE"/>
    <s v="CF62 7JD"/>
    <m/>
    <s v="Home"/>
    <s v="?"/>
    <x v="4"/>
    <m/>
    <m/>
    <m/>
    <d v="2020-01-23T00:00:00"/>
    <m/>
    <m/>
    <m/>
    <x v="2"/>
    <m/>
    <m/>
    <n v="24"/>
    <s v="N"/>
    <m/>
    <d v="2020-02-08T00:00:00"/>
    <d v="2020-02-08T00:00:00"/>
    <x v="1"/>
    <s v="08.02.20"/>
    <s v="negative"/>
    <m/>
    <m/>
    <s v="Travel to Malaysia. Returned 23rd Jan, cough from the 29th Jan. HCW ?working in xray in UHL. Self isolating"/>
    <m/>
  </r>
  <r>
    <n v="50"/>
    <m/>
    <m/>
    <m/>
    <d v="2020-02-07T00:00:00"/>
    <s v="Anthony"/>
    <s v="HEWLETT"/>
    <s v="M"/>
    <d v="1956-12-24T00:00:00"/>
    <m/>
    <s v="19 RUTHEN TERRACE"/>
    <s v="CF62 7JD"/>
    <m/>
    <s v="Home"/>
    <n v="7989656022"/>
    <x v="4"/>
    <m/>
    <m/>
    <m/>
    <d v="2020-01-23T00:00:00"/>
    <m/>
    <m/>
    <m/>
    <x v="2"/>
    <m/>
    <m/>
    <n v="24"/>
    <s v="N"/>
    <m/>
    <d v="2020-02-08T00:00:00"/>
    <d v="2020-02-08T00:00:00"/>
    <x v="1"/>
    <s v="08.02.20"/>
    <s v="negative"/>
    <m/>
    <m/>
    <s v="as per Linda. Self isolating"/>
    <m/>
  </r>
  <r>
    <n v="51"/>
    <m/>
    <m/>
    <m/>
    <d v="2020-02-07T00:00:00"/>
    <s v="Harry"/>
    <s v="BARGATE"/>
    <s v="M"/>
    <d v="2018-02-22T00:00:00"/>
    <m/>
    <s v="27 LLWYNONN RD, LLANDUDNO"/>
    <s v="LL30 2QF"/>
    <m/>
    <s v="to be assessed in hospital tbc"/>
    <s v="07979 151738 - Parents (Glyn and Tamlyn) mobile"/>
    <x v="0"/>
    <m/>
    <m/>
    <m/>
    <d v="2020-01-27T00:00:00"/>
    <m/>
    <m/>
    <m/>
    <x v="3"/>
    <m/>
    <m/>
    <n v="20"/>
    <s v="N"/>
    <m/>
    <d v="2020-02-09T00:00:00"/>
    <d v="2020-02-09T00:00:00"/>
    <x v="1"/>
    <d v="2020-02-09T00:00:00"/>
    <s v="Rhino/ent"/>
    <m/>
    <m/>
    <s v="Travel to Bangkok 16/1 - 31/1, symptomatic from 31/1Productive chesty cough. Green mucus from mouth and nose.  Pulling his ears, breath smells offensive"/>
    <m/>
  </r>
  <r>
    <n v="52"/>
    <m/>
    <s v="460-800-4972 "/>
    <m/>
    <d v="2020-02-07T00:00:00"/>
    <s v="Ingrid"/>
    <s v="PALMER"/>
    <s v="F"/>
    <d v="1954-11-30T00:00:00"/>
    <n v="65"/>
    <s v="2 FFORDD SIARL, ST. ASAPH"/>
    <s v="L17 0PT "/>
    <m/>
    <s v="Home"/>
    <s v="01745 584703 "/>
    <x v="0"/>
    <m/>
    <m/>
    <m/>
    <d v="2020-01-30T00:00:00"/>
    <m/>
    <m/>
    <m/>
    <x v="2"/>
    <m/>
    <m/>
    <n v="17"/>
    <s v="N"/>
    <m/>
    <d v="2020-02-09T00:00:00"/>
    <d v="2020-02-09T00:00:00"/>
    <x v="1"/>
    <d v="2020-02-09T00:00:00"/>
    <s v="hCoV-OC43"/>
    <m/>
    <m/>
    <s v="Travel: Austrailia – UK (via Hong Kong) 30/1. Symptoms: onset 5/1 Runny nose, mild cough, shivery hot/cold bunged up. Assessment:  Not acutely unwell – Home testing"/>
    <m/>
  </r>
  <r>
    <n v="53"/>
    <m/>
    <m/>
    <m/>
    <d v="2020-02-07T00:00:00"/>
    <s v="Jennifer"/>
    <s v="LEWIS"/>
    <s v="F"/>
    <d v="1997-07-01T00:00:00"/>
    <m/>
    <s v="3 DARWIN ROAD, PORT TALBOT"/>
    <s v="SA12 6BT"/>
    <m/>
    <s v="Home"/>
    <s v="01639794337"/>
    <x v="1"/>
    <m/>
    <m/>
    <m/>
    <d v="2020-02-06T00:00:00"/>
    <m/>
    <m/>
    <m/>
    <x v="2"/>
    <m/>
    <m/>
    <n v="10"/>
    <s v="Y"/>
    <m/>
    <d v="2020-02-08T00:00:00"/>
    <d v="2020-02-08T00:00:00"/>
    <x v="1"/>
    <d v="2020-02-08T00:00:00"/>
    <s v="negative"/>
    <m/>
    <m/>
    <s v="Travel - works in Mainland China. Known asthmatic. Left China 24/1, cough and SOB 3rd Feb. Self isolating"/>
    <m/>
  </r>
  <r>
    <n v="54"/>
    <m/>
    <m/>
    <m/>
    <d v="2020-02-07T00:00:00"/>
    <s v="Sandra"/>
    <s v="DAVIS"/>
    <s v="F"/>
    <d v="1967-08-19T00:00:00"/>
    <m/>
    <s v="37 NIGHTINGALE GDNS, CHURCH VILLAGE, PONTYPRIDD"/>
    <s v="CF38 1GB"/>
    <m/>
    <s v="Home"/>
    <s v="07833697803"/>
    <x v="5"/>
    <m/>
    <m/>
    <m/>
    <d v="2020-01-31T00:00:00"/>
    <m/>
    <m/>
    <m/>
    <x v="2"/>
    <m/>
    <m/>
    <n v="16"/>
    <s v="N"/>
    <m/>
    <d v="2020-02-09T00:00:00"/>
    <d v="2020-02-09T00:00:00"/>
    <x v="1"/>
    <d v="2020-02-08T00:00:00"/>
    <s v="negative"/>
    <m/>
    <m/>
    <s v="travel - Bangkok since 15/1. unwell 28/1 cough, sore throat . Returnded to UK 31/1. self isolating"/>
    <m/>
  </r>
  <r>
    <n v="55"/>
    <m/>
    <m/>
    <m/>
    <d v="2020-02-07T00:00:00"/>
    <s v="Neil"/>
    <s v="BOWEN"/>
    <s v="M"/>
    <m/>
    <m/>
    <s v="10 CYNON VIEW, CILFYNYDD, PONTYPRIDD, MID GLAMORGAN"/>
    <s v="F37 4HY "/>
    <m/>
    <s v="Home"/>
    <s v="07578700899"/>
    <x v="5"/>
    <m/>
    <m/>
    <m/>
    <d v="2020-02-02T00:00:00"/>
    <m/>
    <m/>
    <m/>
    <x v="2"/>
    <m/>
    <m/>
    <n v="14"/>
    <s v="Y"/>
    <m/>
    <d v="2020-02-09T00:00:00"/>
    <d v="2020-02-09T00:00:00"/>
    <x v="1"/>
    <d v="2020-02-08T00:00:00"/>
    <s v="negative"/>
    <m/>
    <m/>
    <s v="Travel: Phuket – Thailand. Return to UK 2/2. Symptoms: Dry cough, fever, headache onset 6/2/2020"/>
    <m/>
  </r>
  <r>
    <n v="56"/>
    <m/>
    <m/>
    <m/>
    <d v="2020-02-07T00:00:00"/>
    <s v="James"/>
    <s v="BETTELEY"/>
    <s v="M"/>
    <d v="1977-09-30T00:00:00"/>
    <m/>
    <s v="FFYNNOM, HELYG, BONCATH"/>
    <s v="SA37 0JU"/>
    <m/>
    <s v="Home"/>
    <s v="07917698428"/>
    <x v="2"/>
    <m/>
    <m/>
    <m/>
    <d v="2020-01-29T00:00:00"/>
    <m/>
    <m/>
    <m/>
    <x v="2"/>
    <m/>
    <m/>
    <n v="18"/>
    <s v="N"/>
    <m/>
    <d v="2020-02-09T00:00:00"/>
    <d v="2020-02-09T00:00:00"/>
    <x v="1"/>
    <d v="2020-02-08T00:00:00"/>
    <s v="negative"/>
    <m/>
    <m/>
    <s v="Travel: returned from Singapore to UK 6/2, chest symptoms"/>
    <m/>
  </r>
  <r>
    <n v="57"/>
    <m/>
    <m/>
    <m/>
    <d v="2020-02-07T00:00:00"/>
    <s v="Maelena"/>
    <s v="COLQUHOUN"/>
    <s v="F"/>
    <d v="1938-05-23T00:00:00"/>
    <m/>
    <s v="LITTLE LOVESTONE FARM HOUSE, LOVESTONE, KILGETTY"/>
    <s v="SA68 0NR"/>
    <m/>
    <s v="Home"/>
    <s v="07553801361"/>
    <x v="2"/>
    <m/>
    <m/>
    <m/>
    <d v="2020-01-30T00:00:00"/>
    <m/>
    <m/>
    <m/>
    <x v="2"/>
    <m/>
    <m/>
    <n v="17"/>
    <s v="N"/>
    <m/>
    <d v="2020-02-09T00:00:00"/>
    <d v="2020-02-09T00:00:00"/>
    <x v="1"/>
    <d v="2020-02-08T00:00:00"/>
    <s v="negative"/>
    <m/>
    <m/>
    <s v="Travel: 5hr stopover in Beijing airport on 31st Jan whilst coming back from Phillipines. Has a cough"/>
    <m/>
  </r>
  <r>
    <n v="58"/>
    <m/>
    <m/>
    <m/>
    <d v="2020-02-07T00:00:00"/>
    <s v="Rudy"/>
    <s v="WINDSOR-MEDLEY"/>
    <s v="M"/>
    <d v="2017-10-08T00:00:00"/>
    <m/>
    <s v="PORT FARM, ABERGAVENNY, GWENT"/>
    <s v=" NP7 7NN"/>
    <m/>
    <s v="Home"/>
    <s v="mum - 01873890359"/>
    <x v="3"/>
    <m/>
    <m/>
    <m/>
    <d v="2020-02-01T00:00:00"/>
    <m/>
    <m/>
    <m/>
    <x v="2"/>
    <m/>
    <m/>
    <n v="15"/>
    <s v="N"/>
    <m/>
    <d v="2020-02-09T00:00:00"/>
    <d v="2020-02-09T00:00:00"/>
    <x v="1"/>
    <d v="2020-02-08T00:00:00"/>
    <s v="negative"/>
    <m/>
    <m/>
    <s v="returned from Hong Kong 1st Feb. 7th Feb - 1x temp of 38., despite Calpol earlier. Lives with parents and several family members inc grandparents, siblings"/>
    <m/>
  </r>
  <r>
    <n v="59"/>
    <m/>
    <m/>
    <m/>
    <d v="2020-02-07T00:00:00"/>
    <s v="Ann"/>
    <s v="GRIFFITHS"/>
    <s v="F"/>
    <d v="1953-03-24T00:00:00"/>
    <m/>
    <s v="44 ST MARY CRESCENT, MYSTAEG"/>
    <s v="CF34 0UX"/>
    <m/>
    <s v="Home"/>
    <s v="01656733078"/>
    <x v="5"/>
    <m/>
    <m/>
    <m/>
    <d v="2020-01-31T00:00:00"/>
    <m/>
    <m/>
    <m/>
    <x v="2"/>
    <m/>
    <m/>
    <n v="16"/>
    <s v="N"/>
    <m/>
    <d v="2020-02-09T00:00:00"/>
    <d v="2020-02-09T00:00:00"/>
    <x v="1"/>
    <d v="2020-02-09T00:00:00"/>
    <s v="negative"/>
    <m/>
    <m/>
    <s v="toured around thailand and malaysia, cough within 14 days of travel"/>
    <m/>
  </r>
  <r>
    <n v="60"/>
    <m/>
    <m/>
    <m/>
    <d v="2020-02-07T00:00:00"/>
    <s v="Evan"/>
    <s v="MORGAN"/>
    <s v="M"/>
    <d v="1995-06-05T00:00:00"/>
    <m/>
    <s v="37 MAMETZ GROVE, GILWERN, ABERGAVENNY"/>
    <s v=" NP7 0FA"/>
    <m/>
    <s v="Home"/>
    <s v="01873268909"/>
    <x v="3"/>
    <m/>
    <m/>
    <m/>
    <d v="2020-02-06T00:00:00"/>
    <m/>
    <m/>
    <m/>
    <x v="2"/>
    <m/>
    <m/>
    <n v="10"/>
    <s v="Y"/>
    <m/>
    <d v="2020-02-09T00:00:00"/>
    <d v="2020-02-09T00:00:00"/>
    <x v="1"/>
    <d v="2020-02-08T00:00:00"/>
    <s v="negative"/>
    <m/>
    <m/>
    <s v="Returned from Cambodia &amp; Thailand. Cough since 6 Feb"/>
    <m/>
  </r>
  <r>
    <n v="61"/>
    <m/>
    <m/>
    <m/>
    <d v="2020-02-07T00:00:00"/>
    <s v="Narcis"/>
    <s v="CRISTEA"/>
    <s v="F"/>
    <d v="1993-10-08T00:00:00"/>
    <m/>
    <s v="24 RADYR PLACE, CARDIFF"/>
    <s v="CF14 3HP"/>
    <m/>
    <s v="Home"/>
    <s v="07722506854"/>
    <x v="4"/>
    <m/>
    <m/>
    <m/>
    <d v="2020-02-02T00:00:00"/>
    <m/>
    <m/>
    <m/>
    <x v="2"/>
    <m/>
    <m/>
    <n v="14"/>
    <s v="Y"/>
    <m/>
    <d v="2020-02-08T00:00:00"/>
    <d v="2020-02-08T00:00:00"/>
    <x v="1"/>
    <s v="08.02.20"/>
    <s v="hmpv"/>
    <m/>
    <m/>
    <s v="Returned fromThailand on 2 Feb. Cough"/>
    <m/>
  </r>
  <r>
    <n v="62"/>
    <m/>
    <m/>
    <m/>
    <d v="2020-02-07T00:00:00"/>
    <s v="Sarah Louise"/>
    <s v="SELBY"/>
    <s v="F"/>
    <d v="1988-08-02T00:00:00"/>
    <m/>
    <s v="28 MOSTYN SQUARE, LLANISHEN, CARDIFF"/>
    <s v="CF14 5FE"/>
    <m/>
    <s v="Home"/>
    <s v="07412625257"/>
    <x v="4"/>
    <m/>
    <m/>
    <m/>
    <d v="2020-01-26T00:00:00"/>
    <m/>
    <m/>
    <m/>
    <x v="2"/>
    <m/>
    <m/>
    <n v="21"/>
    <s v="N"/>
    <m/>
    <d v="2020-02-08T00:00:00"/>
    <d v="2020-02-08T00:00:00"/>
    <x v="1"/>
    <s v="08.02.20"/>
    <s v="Parainfluenza 3"/>
    <m/>
    <m/>
    <s v="To hong Kong 5 Jan. trips ot Japan and Thailand.Returned Cardiff 26 Jan. Getting worse since 1 feb now cough and fever."/>
    <m/>
  </r>
  <r>
    <n v="63"/>
    <m/>
    <m/>
    <m/>
    <d v="2020-02-07T00:00:00"/>
    <s v="Julie"/>
    <s v="SELBY"/>
    <s v="F"/>
    <d v="1970-07-02T00:00:00"/>
    <m/>
    <s v="29 MOSTYN SQUARE, LLANISHEN, CARDIFF"/>
    <s v="CF14 5FE"/>
    <m/>
    <s v="Home"/>
    <s v="07412625257"/>
    <x v="4"/>
    <m/>
    <m/>
    <m/>
    <d v="2020-01-26T00:00:00"/>
    <m/>
    <m/>
    <m/>
    <x v="2"/>
    <m/>
    <m/>
    <n v="21"/>
    <s v="N"/>
    <m/>
    <d v="2020-02-08T00:00:00"/>
    <d v="2020-02-08T00:00:00"/>
    <x v="1"/>
    <s v="08.02.20"/>
    <s v="negative"/>
    <m/>
    <m/>
    <s v="To hong Kong 5 Jan. trips ot Japan and Thailand.Returned Cardiff 26 Jan. Cough and SOB since 6 feb_x000a_Mother of case61"/>
    <m/>
  </r>
  <r>
    <n v="64"/>
    <m/>
    <m/>
    <m/>
    <d v="2020-02-07T00:00:00"/>
    <s v="Islwyn"/>
    <s v="DAVIES"/>
    <s v="M"/>
    <d v="1948-05-25T00:00:00"/>
    <m/>
    <s v="MEADOW VIEW, LLANGEINOR, BRIDGEND"/>
    <s v="CF32 8PN"/>
    <m/>
    <s v="Home"/>
    <s v="01656872100"/>
    <x v="5"/>
    <m/>
    <m/>
    <m/>
    <d v="2020-01-29T00:00:00"/>
    <m/>
    <m/>
    <m/>
    <x v="2"/>
    <m/>
    <m/>
    <n v="18"/>
    <s v="N"/>
    <m/>
    <d v="2020-02-09T00:00:00"/>
    <d v="2020-02-09T00:00:00"/>
    <x v="1"/>
    <d v="2020-02-08T00:00:00"/>
    <s v="negative"/>
    <m/>
    <m/>
    <s v="From 11 Jan, Singapore 26 -29 SING UK cough 30 Jan"/>
    <m/>
  </r>
  <r>
    <n v="65"/>
    <m/>
    <m/>
    <m/>
    <d v="2020-02-07T00:00:00"/>
    <s v="Robert"/>
    <s v="JONES"/>
    <s v="M"/>
    <d v="1948-06-20T00:00:00"/>
    <m/>
    <s v="10 DOL Y COED, SWANSEA"/>
    <s v=" SA2 7UG"/>
    <m/>
    <s v="Home"/>
    <s v="01792202117"/>
    <x v="1"/>
    <m/>
    <m/>
    <m/>
    <d v="2020-01-30T00:00:00"/>
    <m/>
    <m/>
    <m/>
    <x v="2"/>
    <m/>
    <m/>
    <n v="17"/>
    <s v="N"/>
    <m/>
    <d v="2020-02-08T00:00:00"/>
    <d v="2020-02-08T00:00:00"/>
    <x v="1"/>
    <s v="08.02.20"/>
    <s v="hmpv"/>
    <m/>
    <m/>
    <s v="Returned from Thailand 30 Jan. Cough and slight SOB from 2 Feb "/>
    <m/>
  </r>
  <r>
    <n v="66"/>
    <m/>
    <m/>
    <m/>
    <d v="2020-02-08T00:00:00"/>
    <s v="Jennifer"/>
    <s v="ORTON"/>
    <s v="F"/>
    <d v="1957-05-06T00:00:00"/>
    <m/>
    <s v="2 MISKEN STREET, BARRY, VALE OF GLAMORGAN"/>
    <s v="CF62 7RF"/>
    <m/>
    <s v="Home"/>
    <s v="07432 622097"/>
    <x v="4"/>
    <m/>
    <m/>
    <m/>
    <d v="2020-01-30T00:00:00"/>
    <m/>
    <m/>
    <m/>
    <x v="2"/>
    <m/>
    <m/>
    <n v="17"/>
    <s v="N"/>
    <m/>
    <d v="2020-02-08T00:00:00"/>
    <d v="2020-02-08T00:00:00"/>
    <x v="1"/>
    <s v="08.02.20"/>
    <s v="Rhino/ent"/>
    <m/>
    <m/>
    <s v="Travel to Thailand returning to Cardiff 30/01/2020_x000a_Started to feel unwell Monday evening 03/02/2020"/>
    <m/>
  </r>
  <r>
    <n v="67"/>
    <m/>
    <m/>
    <m/>
    <d v="2020-02-08T00:00:00"/>
    <s v="Adrian"/>
    <s v="CLARKE"/>
    <s v="M"/>
    <d v="1949-06-21T00:00:00"/>
    <n v="70"/>
    <s v="1 TUDOR COURT, UNDY, CALDICOTT"/>
    <s v="NP26 3LS"/>
    <m/>
    <s v="Home"/>
    <n v="7902808812"/>
    <x v="3"/>
    <m/>
    <m/>
    <m/>
    <d v="2020-01-28T00:00:00"/>
    <m/>
    <m/>
    <m/>
    <x v="2"/>
    <m/>
    <m/>
    <n v="19"/>
    <s v="N"/>
    <m/>
    <d v="2020-02-10T00:00:00"/>
    <d v="2020-02-10T00:00:00"/>
    <x v="1"/>
    <s v="10.02.20"/>
    <s v="negative"/>
    <m/>
    <m/>
    <s v="Papua New Guinea, Indonesia, Bali, Layover in Singapore 28/01/2020_x000a_Cough starting 28 Jan"/>
    <m/>
  </r>
  <r>
    <n v="68"/>
    <m/>
    <m/>
    <m/>
    <d v="2020-02-08T00:00:00"/>
    <s v="KPLONG"/>
    <s v="TAN"/>
    <s v="M"/>
    <m/>
    <n v="19"/>
    <s v="78 ST CHRISTOPHERS COURT, MARITIME QUARTER, SWANSEA"/>
    <s v=" SA1 1UA"/>
    <m/>
    <s v="Home"/>
    <n v="7518657142"/>
    <x v="1"/>
    <m/>
    <m/>
    <m/>
    <d v="2020-01-31T00:00:00"/>
    <m/>
    <m/>
    <m/>
    <x v="2"/>
    <m/>
    <m/>
    <n v="16"/>
    <s v="N"/>
    <m/>
    <d v="2020-02-09T00:00:00"/>
    <d v="2020-02-09T00:00:00"/>
    <x v="1"/>
    <s v="08.02.20"/>
    <s v="adenovirus"/>
    <m/>
    <m/>
    <s v="Hong Kong_x000a_Cough, fever from 31 Jan"/>
    <m/>
  </r>
  <r>
    <n v="69"/>
    <m/>
    <m/>
    <m/>
    <d v="2020-02-08T00:00:00"/>
    <s v="Judith"/>
    <s v="GRIFFITHS"/>
    <s v="F"/>
    <d v="1956-07-15T00:00:00"/>
    <m/>
    <s v="8 TRINITY VIEW, NEWPORT"/>
    <s v="NP18 3SW"/>
    <m/>
    <s v="Home"/>
    <n v="7757273177"/>
    <x v="3"/>
    <m/>
    <m/>
    <m/>
    <d v="2020-02-05T00:00:00"/>
    <m/>
    <m/>
    <m/>
    <x v="2"/>
    <m/>
    <m/>
    <n v="11"/>
    <s v="Y"/>
    <m/>
    <d v="2020-02-10T00:00:00"/>
    <d v="2020-02-10T00:00:00"/>
    <x v="1"/>
    <s v="10.02.20"/>
    <s v="negative"/>
    <m/>
    <m/>
    <s v="Travel to Beijing/Thailand/Singapore, returned 5/2/2020. Diarrhoea, cough and fever since 25/1/20 "/>
    <m/>
  </r>
  <r>
    <n v="70"/>
    <m/>
    <m/>
    <m/>
    <d v="2020-02-08T00:00:00"/>
    <s v="Edward"/>
    <s v="LINSAY"/>
    <s v="M"/>
    <d v="1958-06-28T00:00:00"/>
    <m/>
    <m/>
    <s v=""/>
    <m/>
    <s v="UHW A&amp;E"/>
    <m/>
    <x v="4"/>
    <m/>
    <m/>
    <m/>
    <d v="2020-01-31T00:00:00"/>
    <m/>
    <m/>
    <m/>
    <x v="0"/>
    <m/>
    <m/>
    <n v="16"/>
    <s v="N"/>
    <m/>
    <d v="2020-02-08T00:00:00"/>
    <d v="2020-02-08T00:00:00"/>
    <x v="1"/>
    <s v="08.02.20"/>
    <s v="Influenza A H3"/>
    <m/>
    <m/>
    <s v="Travel Australia &amp; HK, returned 31/01/2020. Onset 6/2 with a cough"/>
    <m/>
  </r>
  <r>
    <n v="71"/>
    <m/>
    <m/>
    <m/>
    <d v="2020-02-08T00:00:00"/>
    <s v="Sophie"/>
    <s v="WILLIAMS"/>
    <s v="F"/>
    <d v="2019-01-03T00:00:00"/>
    <m/>
    <s v="10 FFRORDD HANN, TALBOT GREEN"/>
    <s v="CF72 9WX"/>
    <m/>
    <s v="POW A&amp;E"/>
    <m/>
    <x v="5"/>
    <m/>
    <m/>
    <m/>
    <s v="N"/>
    <m/>
    <m/>
    <m/>
    <x v="3"/>
    <m/>
    <m/>
    <e v="#VALUE!"/>
    <e v="#VALUE!"/>
    <m/>
    <d v="2020-02-09T00:00:00"/>
    <d v="2020-02-09T00:00:00"/>
    <x v="1"/>
    <d v="2020-02-09T00:00:00"/>
    <s v="hCoV-229E"/>
    <m/>
    <m/>
    <s v="Singapore, cough, 999 to R Glam"/>
    <m/>
  </r>
  <r>
    <n v="72"/>
    <m/>
    <m/>
    <m/>
    <d v="2020-02-08T00:00:00"/>
    <s v="Sit Aung"/>
    <s v="LWIN"/>
    <s v="F"/>
    <d v="1982-12-28T00:00:00"/>
    <m/>
    <s v="29 CLYTHA SQUARE, NEWPORT"/>
    <s v="NP20 2EE"/>
    <m/>
    <s v="Home"/>
    <m/>
    <x v="3"/>
    <m/>
    <m/>
    <m/>
    <d v="2020-01-28T00:00:00"/>
    <m/>
    <m/>
    <m/>
    <x v="2"/>
    <m/>
    <m/>
    <n v="19"/>
    <s v="N"/>
    <m/>
    <d v="2020-02-09T00:00:00"/>
    <d v="2020-02-09T00:00:00"/>
    <x v="1"/>
    <d v="2020-02-08T00:00:00"/>
    <s v="hCoV-229E"/>
    <m/>
    <m/>
    <s v="SHO at RGH. H/o travel malaysia 9 days, returned 28 Jan. Cough since 6 Feb"/>
    <m/>
  </r>
  <r>
    <n v="73"/>
    <m/>
    <m/>
    <m/>
    <d v="2020-02-08T00:00:00"/>
    <s v="David"/>
    <s v="WILLIAMS"/>
    <s v="M"/>
    <d v="1965-03-09T00:00:00"/>
    <m/>
    <s v="28 FFORDD FFYNON, CARMEL, HOLYWELL"/>
    <s v=" CH8 8SJ"/>
    <m/>
    <s v="Home"/>
    <s v="01352 712367"/>
    <x v="0"/>
    <m/>
    <m/>
    <m/>
    <d v="2020-02-07T00:00:00"/>
    <m/>
    <m/>
    <m/>
    <x v="2"/>
    <m/>
    <m/>
    <n v="9"/>
    <s v="Y"/>
    <m/>
    <d v="2020-02-09T00:00:00"/>
    <d v="2020-02-09T00:00:00"/>
    <x v="1"/>
    <d v="2020-02-09T00:00:00"/>
    <s v="negative"/>
    <m/>
    <m/>
    <s v="Cruise to Thailand, Malaysia, Singapore. Return 7 Feb. Cough"/>
    <m/>
  </r>
  <r>
    <n v="74"/>
    <m/>
    <m/>
    <m/>
    <d v="2020-02-08T00:00:00"/>
    <s v="Lyn"/>
    <s v="WILLIAMS"/>
    <s v="F"/>
    <d v="1967-11-14T00:00:00"/>
    <m/>
    <s v="28 FFORDD FFYNON, CARMEL, HOLYWELL"/>
    <s v=" CH8 8SJ"/>
    <m/>
    <s v="Home"/>
    <s v="01352 712367"/>
    <x v="0"/>
    <m/>
    <m/>
    <m/>
    <d v="2020-02-07T00:00:00"/>
    <m/>
    <m/>
    <m/>
    <x v="2"/>
    <m/>
    <m/>
    <n v="9"/>
    <s v="Y"/>
    <m/>
    <d v="2020-02-09T00:00:00"/>
    <d v="2020-02-09T00:00:00"/>
    <x v="1"/>
    <d v="2020-02-09T00:00:00"/>
    <s v="negative"/>
    <m/>
    <m/>
    <s v="Cruise to Thailand, Malaysia, Singapore. Return 7 Feb. Cough"/>
    <m/>
  </r>
  <r>
    <n v="75"/>
    <m/>
    <m/>
    <m/>
    <d v="2020-02-08T00:00:00"/>
    <s v="Mou"/>
    <s v="ZHOU"/>
    <s v="M"/>
    <d v="1987-10-21T00:00:00"/>
    <n v="32"/>
    <s v="53 NORTH PARADE, ABERYSTWYTH"/>
    <s v="SY23 2JN"/>
    <m/>
    <m/>
    <s v="07746 133147"/>
    <x v="2"/>
    <m/>
    <m/>
    <m/>
    <d v="2020-02-04T00:00:00"/>
    <m/>
    <m/>
    <m/>
    <x v="2"/>
    <m/>
    <m/>
    <n v="12"/>
    <s v="Y"/>
    <m/>
    <d v="2020-02-09T00:00:00"/>
    <d v="2020-02-09T00:00:00"/>
    <x v="1"/>
    <d v="2020-02-09T00:00:00"/>
    <s v="negative"/>
    <m/>
    <m/>
    <s v="Bejjing and Chen Du - return 4/2._x000a_cough 7/2"/>
    <m/>
  </r>
  <r>
    <n v="76"/>
    <m/>
    <m/>
    <m/>
    <d v="2020-02-08T00:00:00"/>
    <s v="Paul"/>
    <s v="WILKES"/>
    <s v="M"/>
    <d v="1965-08-02T00:00:00"/>
    <n v="54"/>
    <s v="4 SAITHAELWYD PARK, CARMEL, HOLYWELL"/>
    <s v=" CH8 7DQ"/>
    <m/>
    <m/>
    <s v="07792 467469"/>
    <x v="0"/>
    <m/>
    <m/>
    <m/>
    <d v="2020-02-07T00:00:00"/>
    <m/>
    <m/>
    <m/>
    <x v="2"/>
    <m/>
    <m/>
    <n v="9"/>
    <s v="Y"/>
    <m/>
    <d v="2020-02-09T00:00:00"/>
    <d v="2020-02-09T00:00:00"/>
    <x v="1"/>
    <d v="2020-02-09T00:00:00"/>
    <s v="negative"/>
    <m/>
    <m/>
    <s v="Cruise Thailand/Malaysia/Singapore return 7/2_x000a_cough 4/2"/>
    <m/>
  </r>
  <r>
    <n v="77"/>
    <m/>
    <m/>
    <m/>
    <d v="2020-02-08T00:00:00"/>
    <s v="Amanda"/>
    <s v="FLEMING"/>
    <s v="F"/>
    <d v="1988-01-16T00:00:00"/>
    <n v="32"/>
    <s v="5 PARRY STREET, CARDIFF"/>
    <s v=" CF5 1QJ"/>
    <m/>
    <s v="Home"/>
    <s v="07541 759984"/>
    <x v="4"/>
    <m/>
    <m/>
    <m/>
    <d v="2020-01-31T00:00:00"/>
    <m/>
    <m/>
    <m/>
    <x v="2"/>
    <m/>
    <m/>
    <n v="16"/>
    <s v="N"/>
    <m/>
    <d v="2020-02-09T00:00:00"/>
    <d v="2020-02-09T00:00:00"/>
    <x v="1"/>
    <d v="2020-02-09T00:00:00"/>
    <s v="Rhino/ent"/>
    <m/>
    <m/>
    <s v="Bangkok (airport transit 4hrs) 31 Jan_x000a_Cough fever 8 Feb"/>
    <m/>
  </r>
  <r>
    <n v="78"/>
    <m/>
    <m/>
    <m/>
    <d v="2020-02-08T00:00:00"/>
    <s v="Gareth"/>
    <s v="HATHWAY"/>
    <s v="M"/>
    <d v="1979-12-22T00:00:00"/>
    <n v="40"/>
    <s v="5 PARRY STREET, CARDIFF"/>
    <s v=" CF5 1QJ"/>
    <m/>
    <s v="Home"/>
    <s v="07833468487"/>
    <x v="4"/>
    <m/>
    <m/>
    <m/>
    <d v="2020-01-31T00:00:00"/>
    <m/>
    <m/>
    <m/>
    <x v="2"/>
    <m/>
    <m/>
    <n v="16"/>
    <s v="N"/>
    <m/>
    <d v="2020-02-09T00:00:00"/>
    <d v="2020-02-09T00:00:00"/>
    <x v="1"/>
    <d v="2020-02-09T00:00:00"/>
    <s v="negative"/>
    <m/>
    <m/>
    <s v="Bangkok (airport transit 4hrs) 31 Jan_x000a_Cough 5 Feb"/>
    <m/>
  </r>
  <r>
    <n v="79"/>
    <m/>
    <m/>
    <m/>
    <d v="2020-02-09T00:00:00"/>
    <s v="Bridget"/>
    <s v="WARD"/>
    <s v="F"/>
    <d v="1957-11-23T00:00:00"/>
    <m/>
    <s v="72, REHOBOTH ROAD, LLANELLI "/>
    <s v="SA15 5DZ"/>
    <m/>
    <s v="Llanelli"/>
    <s v="01269861126"/>
    <x v="1"/>
    <m/>
    <m/>
    <m/>
    <s v="N"/>
    <m/>
    <m/>
    <m/>
    <x v="2"/>
    <m/>
    <m/>
    <e v="#VALUE!"/>
    <e v="#VALUE!"/>
    <m/>
    <d v="2020-02-09T00:00:00"/>
    <d v="2020-02-09T00:00:00"/>
    <x v="1"/>
    <d v="2020-02-09T00:00:00"/>
    <s v="negative"/>
    <m/>
    <m/>
    <m/>
    <m/>
  </r>
  <r>
    <n v="80"/>
    <m/>
    <m/>
    <m/>
    <d v="2020-02-09T00:00:00"/>
    <s v="Sheila"/>
    <s v="DODD"/>
    <s v="F"/>
    <d v="1947-02-21T00:00:00"/>
    <m/>
    <s v="12 PARDOE CRESCENT, BARRY"/>
    <s v="CF62 8QE"/>
    <m/>
    <m/>
    <s v="01446745255"/>
    <x v="4"/>
    <m/>
    <m/>
    <m/>
    <d v="2020-02-02T00:00:00"/>
    <m/>
    <m/>
    <m/>
    <x v="2"/>
    <m/>
    <m/>
    <n v="14"/>
    <s v="Y"/>
    <m/>
    <d v="2020-02-09T00:00:00"/>
    <d v="2020-02-09T00:00:00"/>
    <x v="1"/>
    <d v="2020-02-09T00:00:00"/>
    <s v="negative"/>
    <m/>
    <m/>
    <s v="Transit through Singapore 2 Feb, Cough 5 Feb , Chest pain 9 Feb"/>
    <m/>
  </r>
  <r>
    <n v="81"/>
    <m/>
    <m/>
    <m/>
    <d v="2020-02-09T00:00:00"/>
    <s v="Craig William"/>
    <s v="THOMPSON"/>
    <s v="M"/>
    <d v="1973-11-25T00:00:00"/>
    <n v="46"/>
    <s v="CWMCONELL, MOYLEGROVE, CARDIGAN"/>
    <s v="SA43 3BX"/>
    <m/>
    <m/>
    <s v="07879 210031"/>
    <x v="2"/>
    <m/>
    <m/>
    <m/>
    <d v="2020-02-04T00:00:00"/>
    <m/>
    <m/>
    <m/>
    <x v="2"/>
    <m/>
    <m/>
    <n v="12"/>
    <s v="Y"/>
    <m/>
    <d v="2020-02-10T00:00:00"/>
    <d v="2020-02-10T00:00:00"/>
    <x v="1"/>
    <s v="10.02.20"/>
    <s v="Rhi/Ent"/>
    <m/>
    <m/>
    <s v="Thailand 4/2/20, Cough 8/2/20"/>
    <m/>
  </r>
  <r>
    <n v="82"/>
    <m/>
    <m/>
    <m/>
    <d v="2020-02-09T00:00:00"/>
    <s v="Andre Matthew"/>
    <s v="THOMAS"/>
    <s v="M"/>
    <d v="1971-07-29T00:00:00"/>
    <n v="48"/>
    <s v="91 GRAHAM AVE, PEN-Y-FAI, BRIDGEND"/>
    <s v="CF31 4NP"/>
    <m/>
    <m/>
    <s v="01656 723492"/>
    <x v="5"/>
    <m/>
    <m/>
    <m/>
    <d v="2020-02-07T00:00:00"/>
    <m/>
    <m/>
    <m/>
    <x v="2"/>
    <m/>
    <m/>
    <n v="9"/>
    <s v="Y"/>
    <m/>
    <d v="2020-02-09T00:00:00"/>
    <d v="2020-02-09T00:00:00"/>
    <x v="1"/>
    <d v="2020-02-09T00:00:00"/>
    <s v="negative"/>
    <m/>
    <m/>
    <s v="Hong Kong resident 7/2/20. Cough (mild) 7/2/20"/>
    <m/>
  </r>
  <r>
    <n v="83"/>
    <m/>
    <m/>
    <m/>
    <d v="2020-02-09T00:00:00"/>
    <s v="Michaela"/>
    <s v="WILKES"/>
    <s v="F"/>
    <d v="1967-03-30T00:00:00"/>
    <m/>
    <s v="4 SAITHAELWYD PARK, CARMEL, HOLYWELL"/>
    <s v=" CH8 7DQ"/>
    <m/>
    <m/>
    <m/>
    <x v="0"/>
    <m/>
    <m/>
    <m/>
    <d v="2020-02-07T00:00:00"/>
    <m/>
    <m/>
    <m/>
    <x v="2"/>
    <m/>
    <m/>
    <n v="9"/>
    <s v="Y"/>
    <m/>
    <d v="2020-02-11T00:00:00"/>
    <d v="2020-02-11T00:00:00"/>
    <x v="1"/>
    <s v="11.02.20"/>
    <s v="negative"/>
    <m/>
    <m/>
    <s v="WIFE CASE 75_x000a_Cruise Thailand/Malaysia/Singapore return 7/2_x000a_cough 9/2"/>
    <m/>
  </r>
  <r>
    <n v="84"/>
    <m/>
    <m/>
    <m/>
    <d v="2020-02-09T00:00:00"/>
    <s v="Megan"/>
    <s v="MYLES"/>
    <s v="F"/>
    <d v="1986-11-27T00:00:00"/>
    <n v="33"/>
    <s v="84 TREHARRIS STREET, CARDIFF"/>
    <s v="CF24 3HL"/>
    <m/>
    <m/>
    <s v="07725 198011"/>
    <x v="4"/>
    <m/>
    <m/>
    <m/>
    <d v="2020-01-31T00:00:00"/>
    <m/>
    <m/>
    <m/>
    <x v="2"/>
    <m/>
    <m/>
    <n v="16"/>
    <s v="N"/>
    <m/>
    <d v="2020-02-10T00:00:00"/>
    <d v="2020-02-10T00:00:00"/>
    <x v="1"/>
    <s v="10.02.20"/>
    <s v="seasonal mild normal Coronavirus NL63"/>
    <m/>
    <m/>
    <s v="Thailand 31 Jan, cough 9/2"/>
    <m/>
  </r>
  <r>
    <n v="85"/>
    <m/>
    <m/>
    <m/>
    <d v="2020-02-09T00:00:00"/>
    <s v="Susan"/>
    <s v="CROWE"/>
    <s v="F"/>
    <d v="1957-07-14T00:00:00"/>
    <n v="62"/>
    <s v="56 HATHERLEIGH ROAD, RUMNEY, CARDIFF"/>
    <s v=" CF3 4AS"/>
    <m/>
    <m/>
    <s v="02920 791322"/>
    <x v="4"/>
    <m/>
    <m/>
    <m/>
    <d v="2020-02-01T00:00:00"/>
    <m/>
    <m/>
    <m/>
    <x v="2"/>
    <m/>
    <m/>
    <n v="15"/>
    <s v="N"/>
    <m/>
    <s v="10/02/202"/>
    <s v="10/02/202"/>
    <x v="1"/>
    <s v="10.02.20"/>
    <s v="seasonal mild normal Coronavirus OC43"/>
    <m/>
    <m/>
    <s v="Breast Ca - booked for wide excision weds or Thursday._x000a_Thailand and Hong kong (Transit in Airport) 1 Feb, cough 5 Feb"/>
    <m/>
  </r>
  <r>
    <n v="86"/>
    <m/>
    <m/>
    <m/>
    <d v="2020-02-09T00:00:00"/>
    <s v="Xiaoyang &quot;Gerry&quot;"/>
    <s v="HUANG"/>
    <s v="M"/>
    <d v="1990-04-28T00:00:00"/>
    <m/>
    <s v="X964648"/>
    <m/>
    <m/>
    <s v="UHW"/>
    <m/>
    <x v="4"/>
    <m/>
    <m/>
    <m/>
    <d v="2020-01-27T00:00:00"/>
    <m/>
    <m/>
    <m/>
    <x v="3"/>
    <m/>
    <m/>
    <n v="20"/>
    <s v="N"/>
    <m/>
    <d v="2020-02-10T00:00:00"/>
    <d v="2020-02-10T00:00:00"/>
    <x v="1"/>
    <s v="10.02.20"/>
    <s v="negative"/>
    <m/>
    <m/>
    <s v="Cardiff Student. Travel in mainland China - returned 27 Jan. _x000a_Now high temperature &amp; nech stiffness. For ambulance transfer to UHW.Arrived in UHW A+E at 2202hrs.  Kept in isolation overnight for transfer to A7. not thought to be meningitis, not on anntibiotics. Been given fluids and paracetamol"/>
    <m/>
  </r>
  <r>
    <n v="87"/>
    <m/>
    <m/>
    <m/>
    <d v="2020-02-09T00:00:00"/>
    <s v="Jennifer"/>
    <s v="WELSTAND"/>
    <s v="F"/>
    <d v="1963-12-30T00:00:00"/>
    <n v="57"/>
    <s v="DOL HEULOG, PEN Y GAER RD. TREVOR, LLANGOLLEN"/>
    <s v="LL20 7YN"/>
    <m/>
    <m/>
    <s v="01978 820659"/>
    <x v="0"/>
    <m/>
    <m/>
    <m/>
    <d v="2020-01-28T00:00:00"/>
    <m/>
    <m/>
    <m/>
    <x v="2"/>
    <m/>
    <m/>
    <n v="19"/>
    <s v="N"/>
    <m/>
    <d v="2020-02-11T00:00:00"/>
    <d v="2020-02-11T00:00:00"/>
    <x v="1"/>
    <s v="11.02.20"/>
    <s v="negative"/>
    <m/>
    <m/>
    <s v="Singapore airport 28/1/20._x000a_cough 8/2/20"/>
    <m/>
  </r>
  <r>
    <n v="88"/>
    <m/>
    <m/>
    <m/>
    <d v="2020-02-09T00:00:00"/>
    <s v="Jane"/>
    <s v="MORTON"/>
    <s v="F"/>
    <d v="1958-05-07T00:00:00"/>
    <n v="62"/>
    <s v="9 FARON STREET, PONYPRIDD"/>
    <s v="CF37 1TF"/>
    <m/>
    <m/>
    <s v="07969 190737 / 01443 404250"/>
    <x v="5"/>
    <m/>
    <m/>
    <m/>
    <d v="2020-01-30T00:00:00"/>
    <m/>
    <m/>
    <m/>
    <x v="2"/>
    <m/>
    <m/>
    <n v="17"/>
    <s v="N"/>
    <m/>
    <d v="2020-02-11T00:00:00"/>
    <d v="2020-02-11T00:00:00"/>
    <x v="1"/>
    <d v="2020-02-10T00:00:00"/>
    <s v="CoV HKU1"/>
    <m/>
    <m/>
    <s v="Thailand 30/1/20_x000a_Productive cough 7/2/20"/>
    <m/>
  </r>
  <r>
    <n v="89"/>
    <m/>
    <m/>
    <m/>
    <d v="2020-02-10T00:00:00"/>
    <s v="Rosemary"/>
    <s v="GILBERT"/>
    <s v="F"/>
    <d v="1950-11-17T00:00:00"/>
    <n v="69"/>
    <s v="DUKES BRIOR, HANMER, WHICHURCH, SHROPSHIRE"/>
    <s v="SY13 3DW"/>
    <m/>
    <s v="For admission"/>
    <s v="01948 830269"/>
    <x v="0"/>
    <m/>
    <m/>
    <m/>
    <d v="2020-01-31T00:00:00"/>
    <m/>
    <m/>
    <m/>
    <x v="0"/>
    <m/>
    <m/>
    <n v="16"/>
    <s v="N"/>
    <m/>
    <d v="2020-02-11T00:00:00"/>
    <d v="2020-02-11T00:00:00"/>
    <x v="1"/>
    <s v="11.02.20"/>
    <s v="negative"/>
    <m/>
    <m/>
    <s v="English resident / PHE informed / CAT 1 Urgent Transfer to Wrexham Maelor"/>
    <m/>
  </r>
  <r>
    <n v="90"/>
    <m/>
    <m/>
    <m/>
    <d v="2020-02-08T00:00:00"/>
    <s v="David"/>
    <s v="COKAYNE"/>
    <s v="M"/>
    <d v="1970-05-15T00:00:00"/>
    <n v="49"/>
    <s v="35 CROSS SPRING FIELD, TALBOT GREEN"/>
    <s v="CF72 8FE"/>
    <m/>
    <s v="Home"/>
    <s v="07913 863408"/>
    <x v="5"/>
    <m/>
    <m/>
    <m/>
    <d v="2020-02-01T00:00:00"/>
    <m/>
    <m/>
    <m/>
    <x v="2"/>
    <m/>
    <m/>
    <n v="15"/>
    <s v="N"/>
    <m/>
    <d v="2020-02-11T00:00:00"/>
    <d v="2020-02-11T00:00:00"/>
    <x v="1"/>
    <d v="2020-02-10T00:00:00"/>
    <s v="CoVHKU1"/>
    <m/>
    <m/>
    <s v="Home isolation to be reassessed by AWARe team 10/2"/>
    <m/>
  </r>
  <r>
    <n v="91"/>
    <m/>
    <n v="4806576751"/>
    <m/>
    <d v="2020-02-10T00:00:00"/>
    <s v="Paul"/>
    <s v="GRIFFITHS (WIFE OF JUDITH GRIFFITHS)"/>
    <s v="M"/>
    <d v="1962-05-02T00:00:00"/>
    <m/>
    <s v="8 TRINITY VIEW, NEWPORT."/>
    <s v="NP18 3SW"/>
    <m/>
    <s v="Home"/>
    <n v="7757273177"/>
    <x v="3"/>
    <m/>
    <m/>
    <m/>
    <s v="N"/>
    <m/>
    <m/>
    <m/>
    <x v="2"/>
    <m/>
    <m/>
    <e v="#VALUE!"/>
    <e v="#VALUE!"/>
    <m/>
    <d v="2020-02-10T00:00:00"/>
    <d v="2020-02-10T00:00:00"/>
    <x v="1"/>
    <s v="10.02.20"/>
    <s v="negative"/>
    <m/>
    <m/>
    <s v="Travel to Beijing/Thailand/Singapore, returned 5/2/2020. Diarrhoea, cough and fever since 25/1/20 "/>
    <m/>
  </r>
  <r>
    <n v="92"/>
    <m/>
    <m/>
    <m/>
    <d v="2020-02-10T00:00:00"/>
    <s v="Alan"/>
    <s v="JONES"/>
    <s v="M"/>
    <d v="1955-05-13T00:00:00"/>
    <m/>
    <s v="29 FERM LLIDIART WERDD"/>
    <s v="LL11 3PJ"/>
    <m/>
    <s v="Home now"/>
    <s v="01978 754078"/>
    <x v="0"/>
    <m/>
    <m/>
    <m/>
    <s v="N"/>
    <m/>
    <m/>
    <m/>
    <x v="2"/>
    <m/>
    <m/>
    <e v="#VALUE!"/>
    <e v="#VALUE!"/>
    <m/>
    <d v="2020-02-11T00:00:00"/>
    <d v="2020-02-11T00:00:00"/>
    <x v="1"/>
    <d v="2020-02-10T00:00:00"/>
    <s v="negative"/>
    <m/>
    <m/>
    <s v="Travelled to Thialand returned 09/02/20 C/O SOB has LN and Pus in thoat discharged on Abx"/>
    <m/>
  </r>
  <r>
    <n v="93"/>
    <m/>
    <m/>
    <m/>
    <d v="2020-02-10T00:00:00"/>
    <s v="Joy"/>
    <s v="YOUNG"/>
    <s v="F"/>
    <d v="1942-11-09T00:00:00"/>
    <n v="77"/>
    <s v="25 CAMBOURNE CLOSE BARRY"/>
    <s v="CF62 8AL"/>
    <m/>
    <s v="Home"/>
    <s v="01446736606 / 07890660523"/>
    <x v="4"/>
    <m/>
    <m/>
    <m/>
    <d v="2020-02-06T00:00:00"/>
    <m/>
    <m/>
    <m/>
    <x v="2"/>
    <m/>
    <m/>
    <n v="10"/>
    <s v="Y"/>
    <m/>
    <d v="2020-02-11T00:00:00"/>
    <d v="2020-02-11T00:00:00"/>
    <x v="1"/>
    <s v="11.02.20"/>
    <s v="Rhino/ent"/>
    <m/>
    <m/>
    <s v="Thailand, Malaysia, Singapore. Cough Sore Throat SOB"/>
    <m/>
  </r>
  <r>
    <n v="94"/>
    <m/>
    <m/>
    <m/>
    <d v="2020-02-10T00:00:00"/>
    <s v="Lloyd"/>
    <s v="HARRIS"/>
    <s v="M"/>
    <d v="1970-08-09T00:00:00"/>
    <m/>
    <s v="15 FORDWEL, CARDIFF"/>
    <s v=" CF5 2EU"/>
    <m/>
    <s v="Home"/>
    <s v="07980939742"/>
    <x v="4"/>
    <m/>
    <m/>
    <m/>
    <d v="2020-02-06T00:00:00"/>
    <m/>
    <m/>
    <m/>
    <x v="2"/>
    <m/>
    <m/>
    <n v="10"/>
    <s v="Y"/>
    <m/>
    <d v="2020-02-11T00:00:00"/>
    <d v="2020-02-11T00:00:00"/>
    <x v="1"/>
    <s v="11.02.20"/>
    <s v="not detected"/>
    <m/>
    <m/>
    <s v="Fever Singapore"/>
    <s v="Need Stool pot dropiing off with "/>
  </r>
  <r>
    <n v="95"/>
    <m/>
    <m/>
    <m/>
    <d v="2020-02-10T00:00:00"/>
    <s v="Natasha"/>
    <s v="RAWLINSON"/>
    <s v="F"/>
    <d v="1989-02-07T00:00:00"/>
    <n v="31"/>
    <s v="11 WOODLAND CRESCENT MILFORD HAVEN"/>
    <s v=" SA73 1BZ"/>
    <m/>
    <m/>
    <s v="07815564211"/>
    <x v="2"/>
    <m/>
    <m/>
    <m/>
    <d v="2020-01-22T00:00:00"/>
    <m/>
    <m/>
    <m/>
    <x v="2"/>
    <m/>
    <m/>
    <n v="25"/>
    <s v="N"/>
    <m/>
    <d v="2020-02-11T00:00:00"/>
    <d v="2020-02-11T00:00:00"/>
    <x v="1"/>
    <m/>
    <m/>
    <m/>
    <m/>
    <s v="Fever Taiwan"/>
    <m/>
  </r>
  <r>
    <n v="96"/>
    <m/>
    <n v="4863786654"/>
    <m/>
    <d v="2020-02-10T00:00:00"/>
    <s v="Paul"/>
    <s v="WILLIAMS"/>
    <s v="M"/>
    <d v="1959-07-06T00:00:00"/>
    <n v="60"/>
    <s v="4 LOWER CHURCH STREET, PONTYCYMER, BRIDGEND"/>
    <s v="CF32 8LA"/>
    <m/>
    <m/>
    <s v="07986 236007"/>
    <x v="5"/>
    <m/>
    <m/>
    <m/>
    <d v="2020-02-07T00:00:00"/>
    <m/>
    <m/>
    <m/>
    <x v="2"/>
    <m/>
    <m/>
    <n v="9"/>
    <s v="Y"/>
    <m/>
    <s v="13.02.20"/>
    <s v="13.02.20"/>
    <x v="1"/>
    <s v="13.02.20"/>
    <s v="negative"/>
    <m/>
    <m/>
    <s v="Cough Thailand"/>
    <m/>
  </r>
  <r>
    <n v="97"/>
    <m/>
    <m/>
    <m/>
    <d v="2020-02-10T00:00:00"/>
    <s v="Debra"/>
    <s v="FRANCIS"/>
    <s v="F"/>
    <d v="1967-01-07T00:00:00"/>
    <n v="53"/>
    <s v="190 CLAREMONT, NEWPORT"/>
    <s v="NP20 6PQ"/>
    <m/>
    <m/>
    <s v="07752117188"/>
    <x v="3"/>
    <m/>
    <m/>
    <m/>
    <d v="2020-02-02T00:00:00"/>
    <m/>
    <m/>
    <m/>
    <x v="2"/>
    <m/>
    <m/>
    <n v="14"/>
    <s v="Y"/>
    <m/>
    <d v="2020-02-11T00:00:00"/>
    <d v="2020-02-11T00:00:00"/>
    <x v="1"/>
    <s v="13.02.20"/>
    <s v="negative"/>
    <m/>
    <m/>
    <s v="Cough Hong Kong /Singapore"/>
    <m/>
  </r>
  <r>
    <n v="98"/>
    <m/>
    <n v="7137076459"/>
    <m/>
    <d v="2020-02-10T00:00:00"/>
    <s v="Reuben"/>
    <s v="WRIGHT"/>
    <s v="M"/>
    <d v="2015-09-13T00:00:00"/>
    <n v="4"/>
    <s v="39 WEPRE PARK, CONNAH'S QUAY, DEESIDE"/>
    <s v=" CH5 4HJ"/>
    <m/>
    <m/>
    <s v="07909446166"/>
    <x v="0"/>
    <m/>
    <m/>
    <m/>
    <d v="2020-02-09T00:00:00"/>
    <m/>
    <m/>
    <m/>
    <x v="2"/>
    <m/>
    <m/>
    <n v="7"/>
    <s v="Y"/>
    <m/>
    <s v="13.02.20"/>
    <s v="13.02.20"/>
    <x v="1"/>
    <s v="13.02.20"/>
    <s v="rhino/ent and seasonal mild"/>
    <m/>
    <m/>
    <s v="Cough Fever Singapore"/>
    <m/>
  </r>
  <r>
    <n v="99"/>
    <m/>
    <n v="7195823180"/>
    <m/>
    <d v="2020-02-10T00:00:00"/>
    <s v="Sienna"/>
    <s v="WRIGHT"/>
    <s v="F"/>
    <d v="2018-08-07T00:00:00"/>
    <n v="1"/>
    <s v="39 WEPRE PARK, CONNAH'S QUAY, DEESIDE"/>
    <s v=" CH5 4HJ"/>
    <m/>
    <m/>
    <s v="07909446166"/>
    <x v="0"/>
    <m/>
    <m/>
    <m/>
    <d v="2020-02-07T00:00:00"/>
    <m/>
    <m/>
    <m/>
    <x v="2"/>
    <m/>
    <m/>
    <n v="9"/>
    <s v="Y"/>
    <m/>
    <s v="13.02.20"/>
    <s v="13.02.20"/>
    <x v="1"/>
    <s v="13.02.20"/>
    <s v="Rhino/ent"/>
    <m/>
    <m/>
    <s v="Cough Fever Singapore"/>
    <m/>
  </r>
  <r>
    <n v="100"/>
    <m/>
    <m/>
    <m/>
    <d v="2020-02-10T00:00:00"/>
    <s v="Deborah"/>
    <s v="ROSCOE"/>
    <s v="F"/>
    <d v="1976-07-08T00:00:00"/>
    <n v="43"/>
    <s v="21 HERO'S PLACE, NORTHOP HALL, MOLD, FLINTSHIRE"/>
    <s v=" CH7 6NQ"/>
    <m/>
    <m/>
    <s v="01244818421"/>
    <x v="0"/>
    <m/>
    <m/>
    <m/>
    <d v="2020-02-09T00:00:00"/>
    <m/>
    <m/>
    <m/>
    <x v="4"/>
    <m/>
    <m/>
    <n v="7"/>
    <s v="Y"/>
    <m/>
    <d v="2001-01-01T00:00:00"/>
    <s v="No sample"/>
    <x v="2"/>
    <s v="13.02.20"/>
    <m/>
    <m/>
    <m/>
    <s v="Cough Fever Taiwan/Singapore/Thailand"/>
    <s v="Refusing testing no further action"/>
  </r>
  <r>
    <n v="101"/>
    <m/>
    <m/>
    <m/>
    <d v="2020-02-10T00:00:00"/>
    <s v="Susan"/>
    <s v="DYKES"/>
    <s v="F"/>
    <d v="1961-11-29T00:00:00"/>
    <n v="58"/>
    <s v="34 CLWYDIAN PARK AVENUE, ST. ASAPH"/>
    <s v="LL17 0BQ"/>
    <m/>
    <m/>
    <s v="07774540693"/>
    <x v="0"/>
    <m/>
    <m/>
    <m/>
    <s v="N"/>
    <m/>
    <m/>
    <m/>
    <x v="2"/>
    <m/>
    <m/>
    <e v="#VALUE!"/>
    <e v="#VALUE!"/>
    <m/>
    <s v="13.02.20"/>
    <s v="13.02.20"/>
    <x v="1"/>
    <s v="13.02.20"/>
    <s v="negative"/>
    <m/>
    <m/>
    <s v="Cough Thailand"/>
    <m/>
  </r>
  <r>
    <n v="102"/>
    <m/>
    <m/>
    <m/>
    <d v="2020-02-10T00:00:00"/>
    <s v="Howard"/>
    <s v="TRUELOVE"/>
    <s v="M"/>
    <d v="1963-02-17T00:00:00"/>
    <n v="56"/>
    <s v="39 RICHMOND ROAD, LOUGHOR, SWANSEA"/>
    <s v=" SA4 6QQ"/>
    <m/>
    <m/>
    <s v="07804692937"/>
    <x v="1"/>
    <m/>
    <m/>
    <m/>
    <d v="2020-02-10T00:00:00"/>
    <m/>
    <m/>
    <m/>
    <x v="2"/>
    <m/>
    <m/>
    <n v="6"/>
    <s v="Y"/>
    <m/>
    <d v="2020-02-11T00:00:00"/>
    <d v="2020-02-11T00:00:00"/>
    <x v="1"/>
    <s v="13.02.20"/>
    <m/>
    <m/>
    <m/>
    <s v="Cough Thailand"/>
    <m/>
  </r>
  <r>
    <n v="103"/>
    <m/>
    <n v="4964548880"/>
    <m/>
    <d v="2020-02-10T00:00:00"/>
    <s v="Steve"/>
    <s v="NAGLE"/>
    <s v="M"/>
    <d v="1976-02-05T00:00:00"/>
    <n v="44"/>
    <s v="CURRENT ADDRESS CANDLESTONE FARM TYTHEGSTONE CF32OND USUAL ADDRESS 21 YORATH ROAD, CARDIFF"/>
    <s v="CF14 1QB"/>
    <m/>
    <m/>
    <s v="07814409178"/>
    <x v="4"/>
    <m/>
    <m/>
    <m/>
    <d v="2020-02-10T00:00:00"/>
    <m/>
    <m/>
    <m/>
    <x v="2"/>
    <m/>
    <m/>
    <n v="6"/>
    <s v="Y"/>
    <m/>
    <s v="13.02.20"/>
    <s v="13.02.20"/>
    <x v="1"/>
    <s v="13.02.20"/>
    <s v="RSV and RhV/Ent positive"/>
    <m/>
    <m/>
    <s v="Cough Singapore (Transit)"/>
    <m/>
  </r>
  <r>
    <n v="104"/>
    <m/>
    <m/>
    <m/>
    <d v="2020-02-10T00:00:00"/>
    <s v="Beshika"/>
    <s v="NAIDOO"/>
    <s v="F"/>
    <d v="1972-04-25T00:00:00"/>
    <n v="47"/>
    <s v="8 O'LEARY DRIVE, CARDIFF"/>
    <s v="CF11 7EB"/>
    <m/>
    <m/>
    <s v="07961169409"/>
    <x v="4"/>
    <m/>
    <m/>
    <m/>
    <d v="2020-02-09T00:00:00"/>
    <m/>
    <m/>
    <m/>
    <x v="2"/>
    <m/>
    <m/>
    <n v="7"/>
    <s v="Y"/>
    <m/>
    <d v="2020-02-11T00:00:00"/>
    <d v="2020-02-11T00:00:00"/>
    <x v="1"/>
    <s v="13.02.20"/>
    <s v="negative"/>
    <m/>
    <m/>
    <s v="Cough Fever Bangkock Transit "/>
    <m/>
  </r>
  <r>
    <n v="105"/>
    <m/>
    <m/>
    <m/>
    <d v="2020-02-10T00:00:00"/>
    <s v="Sunny"/>
    <s v="ZHOU"/>
    <s v="F"/>
    <d v="1996-10-09T00:00:00"/>
    <n v="23"/>
    <s v="ST. MARGARETS COURT, MARITIME QUARTER, SWANSEA"/>
    <s v=" SA1 1RZ"/>
    <m/>
    <m/>
    <s v="07380 209809"/>
    <x v="1"/>
    <m/>
    <m/>
    <m/>
    <d v="2020-02-07T00:00:00"/>
    <m/>
    <m/>
    <m/>
    <x v="2"/>
    <m/>
    <m/>
    <n v="9"/>
    <s v="Y"/>
    <m/>
    <d v="2020-02-11T00:00:00"/>
    <d v="2020-02-11T00:00:00"/>
    <x v="1"/>
    <s v="13.02.20"/>
    <m/>
    <m/>
    <m/>
    <s v="Cough China"/>
    <m/>
  </r>
  <r>
    <n v="106"/>
    <m/>
    <m/>
    <m/>
    <d v="2020-02-10T00:00:00"/>
    <s v="Richard"/>
    <s v="GILLEATT"/>
    <s v="M"/>
    <d v="1966-06-18T00:00:00"/>
    <n v="53"/>
    <s v="3 LLWYN Y GOG, RHOOSE, BARRY"/>
    <s v="CF62 3LS"/>
    <m/>
    <m/>
    <s v="01446 711807"/>
    <x v="4"/>
    <m/>
    <m/>
    <m/>
    <d v="2020-02-09T00:00:00"/>
    <m/>
    <m/>
    <m/>
    <x v="2"/>
    <m/>
    <m/>
    <n v="7"/>
    <s v="Y"/>
    <m/>
    <d v="2020-02-11T00:00:00"/>
    <d v="2020-02-11T00:00:00"/>
    <x v="1"/>
    <s v="13.02.20"/>
    <s v="seasonal mild normal coronavirus"/>
    <m/>
    <m/>
    <s v="Cough Thailand"/>
    <m/>
  </r>
  <r>
    <n v="107"/>
    <m/>
    <n v="4620222518"/>
    <m/>
    <d v="2020-02-10T00:00:00"/>
    <s v="Karen"/>
    <s v="ELLIS"/>
    <s v="F"/>
    <d v="1961-07-07T00:00:00"/>
    <n v="58"/>
    <s v="7 LLANDULLAS AVENUE, KINMEL BAY, RHYL"/>
    <s v="LL18 5HH"/>
    <m/>
    <m/>
    <s v="07891 291118"/>
    <x v="0"/>
    <m/>
    <m/>
    <m/>
    <d v="2020-01-28T00:00:00"/>
    <m/>
    <m/>
    <m/>
    <x v="2"/>
    <m/>
    <m/>
    <n v="19"/>
    <s v="N"/>
    <m/>
    <s v="13.02.20"/>
    <s v="13.02.20"/>
    <x v="1"/>
    <s v="13.02.20"/>
    <s v="negative"/>
    <m/>
    <m/>
    <s v="Cough Singapore &amp; Hong Kong"/>
    <m/>
  </r>
  <r>
    <n v="108"/>
    <m/>
    <n v="4620145734"/>
    <m/>
    <d v="2020-02-10T00:00:00"/>
    <s v="Alan"/>
    <s v="ELLIS"/>
    <s v="M"/>
    <d v="1958-12-14T00:00:00"/>
    <n v="61"/>
    <s v="7 LLANDULLAS AVENUE, KINMEL BAY, RHYL"/>
    <s v="LL18 5HH"/>
    <m/>
    <m/>
    <s v="07891 291118"/>
    <x v="0"/>
    <m/>
    <m/>
    <m/>
    <d v="2020-01-28T00:00:00"/>
    <m/>
    <m/>
    <m/>
    <x v="2"/>
    <m/>
    <m/>
    <n v="19"/>
    <s v="N"/>
    <m/>
    <s v="13.02.20"/>
    <s v="13.02.20"/>
    <x v="1"/>
    <s v="13.02.20"/>
    <s v="negative"/>
    <m/>
    <m/>
    <s v="Cough Hong Kong  "/>
    <m/>
  </r>
  <r>
    <n v="109"/>
    <m/>
    <s v="707-134-2091"/>
    <m/>
    <d v="2020-02-11T00:00:00"/>
    <s v="Hse Juinne"/>
    <s v="LIM"/>
    <s v="M"/>
    <d v="1995-02-21T00:00:00"/>
    <m/>
    <s v="BRYN Y NANT "/>
    <s v="LL13 7TZ"/>
    <m/>
    <m/>
    <s v="07523203917"/>
    <x v="0"/>
    <m/>
    <m/>
    <m/>
    <d v="2020-02-02T00:00:00"/>
    <m/>
    <m/>
    <m/>
    <x v="2"/>
    <m/>
    <m/>
    <n v="14"/>
    <s v="Y"/>
    <m/>
    <d v="2020-02-11T00:00:00"/>
    <d v="2020-02-11T00:00:00"/>
    <x v="1"/>
    <s v="13.02.20"/>
    <m/>
    <m/>
    <m/>
    <s v="Went to Malaysia on 18th January, returned to UK 2nd Feb (travelled via Dubai)_x000a_Symptom onset 23 Jan. Now fever, cough, sore throat._x000a_Junior doctor  WMH."/>
    <m/>
  </r>
  <r>
    <n v="110"/>
    <m/>
    <m/>
    <m/>
    <d v="2020-02-11T00:00:00"/>
    <s v="Mark"/>
    <s v="VERBOSIDAD"/>
    <s v="M"/>
    <d v="1996-10-10T00:00:00"/>
    <n v="23"/>
    <s v="ALAN TAYLOR FLOORING, 43A, WHITCHURCH ROAD, CARDIFF"/>
    <s v="CF14 3JN"/>
    <m/>
    <m/>
    <m/>
    <x v="4"/>
    <m/>
    <m/>
    <m/>
    <d v="2020-02-08T00:00:00"/>
    <m/>
    <m/>
    <m/>
    <x v="2"/>
    <m/>
    <m/>
    <n v="8"/>
    <s v="Y"/>
    <m/>
    <d v="2020-02-13T00:00:00"/>
    <d v="2020-02-13T00:00:00"/>
    <x v="1"/>
    <s v="13.02.20"/>
    <s v="negative"/>
    <m/>
    <m/>
    <m/>
    <m/>
  </r>
  <r>
    <n v="111"/>
    <m/>
    <n v="4768930506"/>
    <m/>
    <d v="2020-02-11T00:00:00"/>
    <s v="Donielle"/>
    <s v="ROSE"/>
    <s v="F"/>
    <d v="1964-12-12T00:00:00"/>
    <n v="55"/>
    <s v="52 GOETRE FAWR ROAD, KILLAY, SWANSEA"/>
    <s v=" SA2 7QU"/>
    <m/>
    <m/>
    <s v="07985 579 528"/>
    <x v="1"/>
    <m/>
    <m/>
    <m/>
    <d v="2020-02-09T00:00:00"/>
    <m/>
    <m/>
    <m/>
    <x v="2"/>
    <m/>
    <m/>
    <n v="7"/>
    <s v="Y"/>
    <m/>
    <s v="13.02.20"/>
    <s v="13.02.20"/>
    <x v="1"/>
    <s v="13.02.20"/>
    <s v="negative"/>
    <m/>
    <m/>
    <m/>
    <m/>
  </r>
  <r>
    <n v="112"/>
    <m/>
    <n v="7101035361"/>
    <m/>
    <d v="2020-02-11T00:00:00"/>
    <s v="Edward"/>
    <s v="SPENCE"/>
    <s v="M"/>
    <d v="2010-07-15T00:00:00"/>
    <n v="9"/>
    <s v="4 COLERIDGE AVENUE, PENARTH"/>
    <s v="CF64 2SP"/>
    <m/>
    <m/>
    <s v="029 20705299"/>
    <x v="4"/>
    <m/>
    <m/>
    <m/>
    <d v="2020-02-01T00:00:00"/>
    <m/>
    <m/>
    <m/>
    <x v="2"/>
    <m/>
    <m/>
    <n v="15"/>
    <s v="N"/>
    <m/>
    <s v="12.02.20"/>
    <s v="12.02.20"/>
    <x v="1"/>
    <s v="13.02.20"/>
    <s v="negative"/>
    <m/>
    <m/>
    <m/>
    <m/>
  </r>
  <r>
    <n v="113"/>
    <m/>
    <n v="4969844798"/>
    <m/>
    <d v="2020-02-11T00:00:00"/>
    <s v="David Luke"/>
    <s v="NAPIER"/>
    <s v="M"/>
    <d v="1983-06-28T00:00:00"/>
    <n v="36"/>
    <s v="44 ANEURIN WAY ST, SKETTY, SWANSEA "/>
    <s v=" SA2 8NW"/>
    <m/>
    <m/>
    <s v="07535 066673"/>
    <x v="1"/>
    <m/>
    <m/>
    <m/>
    <d v="2020-02-08T00:00:00"/>
    <m/>
    <m/>
    <m/>
    <x v="2"/>
    <m/>
    <m/>
    <n v="8"/>
    <s v="Y"/>
    <m/>
    <s v="13.02.20"/>
    <s v="13.02.20"/>
    <x v="1"/>
    <s v="13.02.20"/>
    <s v="negative"/>
    <m/>
    <m/>
    <m/>
    <m/>
  </r>
  <r>
    <n v="114"/>
    <m/>
    <n v="6329092974"/>
    <m/>
    <d v="2020-02-11T00:00:00"/>
    <s v="Irene"/>
    <s v="THOMAS"/>
    <s v="F"/>
    <d v="1940-10-14T00:00:00"/>
    <n v="79"/>
    <s v="29 LOUGHOR ROAD, GORSEINON, SWANSEA"/>
    <s v=" SA4 6AY"/>
    <m/>
    <m/>
    <n v="1792894020"/>
    <x v="1"/>
    <m/>
    <m/>
    <m/>
    <d v="2020-02-06T00:00:00"/>
    <m/>
    <m/>
    <m/>
    <x v="2"/>
    <m/>
    <m/>
    <n v="10"/>
    <s v="Y"/>
    <m/>
    <s v="13.02.20"/>
    <s v="13.02.20"/>
    <x v="1"/>
    <s v="13.02.20"/>
    <s v="negative"/>
    <m/>
    <m/>
    <m/>
    <m/>
  </r>
  <r>
    <n v="115"/>
    <m/>
    <m/>
    <m/>
    <d v="2020-02-11T00:00:00"/>
    <s v="Kazuyuki"/>
    <s v="HASHIMOTO"/>
    <s v="M"/>
    <d v="1987-07-30T00:00:00"/>
    <n v="32"/>
    <s v="7 DANYGRUG, CRICKHOWELL"/>
    <s v=" NP8 1DD"/>
    <m/>
    <m/>
    <s v="07702 563292"/>
    <x v="6"/>
    <m/>
    <m/>
    <m/>
    <d v="2020-02-07T00:00:00"/>
    <m/>
    <m/>
    <m/>
    <x v="2"/>
    <m/>
    <m/>
    <n v="9"/>
    <s v="Y"/>
    <m/>
    <s v="13.02.20"/>
    <s v="13.02.20"/>
    <x v="1"/>
    <s v="13.02.20"/>
    <s v="negative"/>
    <m/>
    <m/>
    <m/>
    <m/>
  </r>
  <r>
    <n v="116"/>
    <m/>
    <m/>
    <m/>
    <d v="2020-02-11T00:00:00"/>
    <s v="Anthony"/>
    <s v="DRUMMOND-WALKER"/>
    <s v="M"/>
    <d v="1968-12-13T00:00:00"/>
    <n v="51"/>
    <s v="SUNNY BANK, MONKSWOOD, USK"/>
    <s v="NP15 1QE"/>
    <m/>
    <m/>
    <n v="7811211235"/>
    <x v="3"/>
    <m/>
    <m/>
    <m/>
    <d v="2020-02-10T00:00:00"/>
    <m/>
    <m/>
    <m/>
    <x v="2"/>
    <m/>
    <m/>
    <n v="6"/>
    <s v="Y"/>
    <m/>
    <s v="13.02.20"/>
    <s v="13.02.20"/>
    <x v="1"/>
    <s v="13.02.20"/>
    <s v="Flu A H1N1"/>
    <m/>
    <m/>
    <m/>
    <m/>
  </r>
  <r>
    <n v="117"/>
    <m/>
    <m/>
    <m/>
    <d v="2020-02-11T00:00:00"/>
    <s v="Chloe Laura"/>
    <s v="DORRINGTON"/>
    <s v="F"/>
    <d v="1989-12-11T00:00:00"/>
    <n v="30"/>
    <s v="71 BRYNHYFRYD, JOHNSTOWN, WREXHAM"/>
    <s v="LL14 1PR"/>
    <m/>
    <m/>
    <s v="07500 232 889"/>
    <x v="0"/>
    <m/>
    <m/>
    <m/>
    <d v="2020-01-31T00:00:00"/>
    <m/>
    <m/>
    <m/>
    <x v="2"/>
    <m/>
    <m/>
    <n v="16"/>
    <s v="N"/>
    <m/>
    <s v="13.02.20"/>
    <s v="13.02.20"/>
    <x v="1"/>
    <s v="13.02.20"/>
    <s v="Negative"/>
    <m/>
    <m/>
    <m/>
    <m/>
  </r>
  <r>
    <n v="118"/>
    <m/>
    <m/>
    <m/>
    <d v="2020-02-11T00:00:00"/>
    <s v="Sarah"/>
    <s v="THOMAS"/>
    <s v="F"/>
    <d v="1992-08-14T00:00:00"/>
    <n v="27"/>
    <s v="10 PARK VIEW DRIVE, KIDWELLY"/>
    <s v="SA17 4UP"/>
    <m/>
    <m/>
    <s v="07538352622"/>
    <x v="2"/>
    <m/>
    <m/>
    <m/>
    <s v="N"/>
    <m/>
    <m/>
    <m/>
    <x v="2"/>
    <m/>
    <m/>
    <e v="#VALUE!"/>
    <e v="#VALUE!"/>
    <m/>
    <s v="13.02.20"/>
    <s v="13.02.20"/>
    <x v="1"/>
    <s v="13.02.20"/>
    <s v="Negative"/>
    <m/>
    <m/>
    <m/>
    <m/>
  </r>
  <r>
    <n v="119"/>
    <m/>
    <n v="4780920566"/>
    <m/>
    <d v="2020-02-11T00:00:00"/>
    <s v="Susan"/>
    <s v="ROBERTS"/>
    <s v="F"/>
    <d v="1964-06-19T00:00:00"/>
    <n v="55"/>
    <s v="ARWELFA, LLANARMON ROAD, LLANFERRES, MOLD"/>
    <s v=" CH7 5TA"/>
    <m/>
    <m/>
    <s v="07768790234"/>
    <x v="0"/>
    <m/>
    <m/>
    <m/>
    <d v="2020-01-31T00:00:00"/>
    <m/>
    <m/>
    <m/>
    <x v="2"/>
    <m/>
    <m/>
    <n v="16"/>
    <s v="N"/>
    <m/>
    <s v="13.02.20"/>
    <s v="13.02.20"/>
    <x v="1"/>
    <s v="13.02.20"/>
    <s v="negative"/>
    <m/>
    <m/>
    <m/>
    <m/>
  </r>
  <r>
    <n v="120"/>
    <m/>
    <n v="4864092591"/>
    <m/>
    <d v="2020-02-11T00:00:00"/>
    <s v="Yvonne Christine"/>
    <s v="LANGLEY"/>
    <s v="F"/>
    <d v="1963-09-16T00:00:00"/>
    <n v="56"/>
    <s v="65 GILFACH ROAD, TONYREFAIL, PORTH"/>
    <s v="CF39 8HH"/>
    <m/>
    <m/>
    <s v="07887392416"/>
    <x v="5"/>
    <m/>
    <m/>
    <m/>
    <d v="2020-02-06T00:00:00"/>
    <m/>
    <m/>
    <m/>
    <x v="2"/>
    <m/>
    <m/>
    <n v="10"/>
    <s v="Y"/>
    <m/>
    <s v="13.02.20"/>
    <s v="13.02.20"/>
    <x v="1"/>
    <s v="13.02.20"/>
    <s v="negative"/>
    <m/>
    <m/>
    <m/>
    <m/>
  </r>
  <r>
    <n v="121"/>
    <m/>
    <n v="4968960646"/>
    <m/>
    <d v="2020-02-11T00:00:00"/>
    <s v="Christine"/>
    <s v="PEARSON"/>
    <s v="F"/>
    <d v="1966-12-25T00:00:00"/>
    <n v="53"/>
    <s v="115 GARTH AVENUE, GLYNCOCH, PONTYPRIDD"/>
    <s v="CF37 3AD"/>
    <m/>
    <m/>
    <s v="07548668555"/>
    <x v="5"/>
    <m/>
    <m/>
    <m/>
    <d v="2020-02-06T00:00:00"/>
    <m/>
    <m/>
    <m/>
    <x v="2"/>
    <m/>
    <m/>
    <n v="10"/>
    <s v="Y"/>
    <m/>
    <s v="13.02.20"/>
    <s v="13.02.20"/>
    <x v="1"/>
    <s v="13.02.20"/>
    <s v="rhino/ent"/>
    <m/>
    <m/>
    <m/>
    <m/>
  </r>
  <r>
    <n v="122"/>
    <m/>
    <n v="4620045322"/>
    <m/>
    <d v="2020-02-11T00:00:00"/>
    <s v="Joy Elizabeth"/>
    <s v="OWENS"/>
    <s v="F"/>
    <d v="1954-03-04T00:00:00"/>
    <n v="65"/>
    <s v="11 NORTH DRIVE, RHYL"/>
    <s v="LL18 4SW"/>
    <m/>
    <m/>
    <s v="0796 230 1133"/>
    <x v="0"/>
    <m/>
    <m/>
    <m/>
    <d v="2020-02-07T00:00:00"/>
    <m/>
    <m/>
    <m/>
    <x v="2"/>
    <m/>
    <m/>
    <n v="9"/>
    <s v="Y"/>
    <m/>
    <s v="13.02.20"/>
    <s v="13.02.20"/>
    <x v="1"/>
    <s v="13.02.20"/>
    <s v="negative"/>
    <m/>
    <m/>
    <m/>
    <m/>
  </r>
  <r>
    <n v="123"/>
    <m/>
    <m/>
    <m/>
    <d v="2020-02-11T00:00:00"/>
    <s v="Angela Ruth"/>
    <s v="PLUNKETT"/>
    <s v="F"/>
    <d v="1967-02-28T00:00:00"/>
    <n v="52"/>
    <s v="17 NORFOLK ROAD, WREXHAM"/>
    <s v="LL12 7RS"/>
    <m/>
    <m/>
    <s v="07947 185997"/>
    <x v="0"/>
    <m/>
    <m/>
    <m/>
    <d v="2020-02-07T00:00:00"/>
    <m/>
    <m/>
    <m/>
    <x v="2"/>
    <m/>
    <m/>
    <n v="9"/>
    <s v="Y"/>
    <m/>
    <s v="13.02.20"/>
    <s v="13.02.20"/>
    <x v="1"/>
    <s v="14.02.20"/>
    <s v="negative"/>
    <m/>
    <m/>
    <m/>
    <m/>
  </r>
  <r>
    <n v="124"/>
    <m/>
    <n v="4963133628"/>
    <m/>
    <d v="2020-02-11T00:00:00"/>
    <s v="Ceri"/>
    <s v="RENSHAW"/>
    <s v="F"/>
    <d v="1982-08-02T00:00:00"/>
    <n v="37"/>
    <s v="68 HOLWAY, HOLYWELL"/>
    <s v=" CH8 7DZ"/>
    <m/>
    <m/>
    <s v="07570 812265"/>
    <x v="0"/>
    <m/>
    <m/>
    <m/>
    <d v="2020-01-23T00:00:00"/>
    <m/>
    <m/>
    <m/>
    <x v="2"/>
    <m/>
    <m/>
    <n v="24"/>
    <s v="N"/>
    <m/>
    <s v="13.02.20"/>
    <s v="13.02.20"/>
    <x v="1"/>
    <s v="13.02.20"/>
    <s v="negative"/>
    <m/>
    <m/>
    <m/>
    <m/>
  </r>
  <r>
    <n v="125"/>
    <m/>
    <n v="7207638531"/>
    <m/>
    <d v="2020-02-11T00:00:00"/>
    <s v="Peixuan"/>
    <s v="LI"/>
    <s v="F"/>
    <d v="1999-09-26T00:00:00"/>
    <n v="20"/>
    <s v="ST. MARGARETS COURT, MARITIME QUARTER, SWANSEA"/>
    <s v=" SA1 1RZ"/>
    <m/>
    <m/>
    <s v="07955005370"/>
    <x v="1"/>
    <m/>
    <m/>
    <m/>
    <d v="2020-02-05T00:00:00"/>
    <m/>
    <m/>
    <m/>
    <x v="2"/>
    <m/>
    <m/>
    <n v="11"/>
    <s v="Y"/>
    <m/>
    <s v="13.02.20"/>
    <s v="13.02.20"/>
    <x v="1"/>
    <s v="13.02.20"/>
    <s v="negative"/>
    <m/>
    <m/>
    <m/>
    <m/>
  </r>
  <r>
    <n v="126"/>
    <m/>
    <n v="4864946469"/>
    <m/>
    <d v="2020-02-11T00:00:00"/>
    <s v="Raymond Neil"/>
    <s v="FOULSTON"/>
    <s v="M"/>
    <d v="1962-11-13T00:00:00"/>
    <n v="57"/>
    <s v="17 PORTIA TERRACE, SWANSEA"/>
    <s v=" SA1 6XW"/>
    <m/>
    <m/>
    <s v="07905563669"/>
    <x v="1"/>
    <m/>
    <m/>
    <m/>
    <d v="2020-02-09T00:00:00"/>
    <m/>
    <m/>
    <m/>
    <x v="2"/>
    <m/>
    <m/>
    <n v="7"/>
    <s v="Y"/>
    <m/>
    <s v="13.02.20"/>
    <s v="13.02.20"/>
    <x v="1"/>
    <s v="13.02.20"/>
    <s v="negative"/>
    <m/>
    <m/>
    <m/>
    <m/>
  </r>
  <r>
    <n v="127"/>
    <m/>
    <n v="4587850624"/>
    <m/>
    <d v="2020-02-11T00:00:00"/>
    <s v="Sally Maria"/>
    <s v="BURRIDGE"/>
    <s v="F"/>
    <d v="1954-10-14T00:00:00"/>
    <n v="65"/>
    <s v="DUFFRYN, DRUIDSTONE ROAD, OLD ST. MELLONS, CARDIFF"/>
    <s v=" CF3 6XD"/>
    <m/>
    <m/>
    <s v="07813595267"/>
    <x v="4"/>
    <m/>
    <m/>
    <m/>
    <d v="2020-02-08T00:00:00"/>
    <m/>
    <m/>
    <m/>
    <x v="2"/>
    <m/>
    <m/>
    <n v="8"/>
    <s v="Y"/>
    <m/>
    <s v="12.02.20"/>
    <s v="12.02.20"/>
    <x v="1"/>
    <s v="12.02.20"/>
    <s v="rsv"/>
    <m/>
    <m/>
    <m/>
    <m/>
  </r>
  <r>
    <n v="128"/>
    <m/>
    <n v="4968229070"/>
    <m/>
    <d v="2020-02-11T00:00:00"/>
    <s v="Catherine"/>
    <s v="PEARSON"/>
    <s v="F"/>
    <d v="1973-06-01T00:00:00"/>
    <n v="46"/>
    <s v="21 CEFN CLOSE, GLYNCOCH, PONTYPRIDD"/>
    <s v="CF37 3PR"/>
    <m/>
    <m/>
    <s v="07792224783"/>
    <x v="5"/>
    <m/>
    <m/>
    <m/>
    <d v="2020-02-06T00:00:00"/>
    <m/>
    <m/>
    <m/>
    <x v="2"/>
    <m/>
    <m/>
    <n v="10"/>
    <s v="Y"/>
    <m/>
    <s v="13.02.20"/>
    <s v="13.02.20"/>
    <x v="1"/>
    <s v="13.02.20"/>
    <s v="negative"/>
    <m/>
    <m/>
    <m/>
    <m/>
  </r>
  <r>
    <n v="129"/>
    <m/>
    <n v="4968456700"/>
    <m/>
    <d v="2020-02-11T00:00:00"/>
    <s v="Jacob Lewis Calum "/>
    <s v="JOHNS"/>
    <s v="M"/>
    <d v="1994-09-17T00:00:00"/>
    <n v="25"/>
    <s v="O DALAIGH, PENTWYN ISAF, CAERPHILLY, MID GLAMORGAN"/>
    <s v="CF83 2NR"/>
    <m/>
    <m/>
    <s v="07879055657"/>
    <x v="3"/>
    <m/>
    <m/>
    <m/>
    <d v="2020-01-27T00:00:00"/>
    <m/>
    <m/>
    <m/>
    <x v="2"/>
    <m/>
    <m/>
    <n v="20"/>
    <s v="N"/>
    <m/>
    <s v="13.02.20"/>
    <s v="13.02.20"/>
    <x v="1"/>
    <s v="13.02.20"/>
    <s v="negative"/>
    <m/>
    <m/>
    <m/>
    <m/>
  </r>
  <r>
    <n v="130"/>
    <m/>
    <n v="6006492369"/>
    <m/>
    <d v="2020-02-11T00:00:00"/>
    <s v="Mia"/>
    <s v="HAYWARD"/>
    <s v="F"/>
    <d v="1996-08-21T00:00:00"/>
    <m/>
    <s v="72 SAMLET ROAD SWANSEA"/>
    <s v=" SA7 9AF"/>
    <m/>
    <m/>
    <s v="01792 415471"/>
    <x v="1"/>
    <m/>
    <m/>
    <m/>
    <d v="2020-01-18T00:00:00"/>
    <m/>
    <m/>
    <m/>
    <x v="2"/>
    <m/>
    <m/>
    <n v="29"/>
    <s v="N"/>
    <m/>
    <s v="13.02.20"/>
    <s v="13.02.20"/>
    <x v="1"/>
    <s v="13.02.20"/>
    <s v="negative"/>
    <m/>
    <m/>
    <m/>
    <m/>
  </r>
  <r>
    <n v="131"/>
    <m/>
    <n v="6164040655"/>
    <m/>
    <d v="2020-02-11T00:00:00"/>
    <s v="Leslie"/>
    <s v="GRIFFITHS"/>
    <s v="M"/>
    <d v="1943-09-14T00:00:00"/>
    <n v="76"/>
    <s v="23 VERDI ROAD, PORT TALBOT"/>
    <s v="SA12 7TW"/>
    <m/>
    <s v="Morriston"/>
    <s v="In Morriston hospital"/>
    <x v="1"/>
    <m/>
    <m/>
    <m/>
    <d v="2020-02-08T00:00:00"/>
    <m/>
    <m/>
    <m/>
    <x v="3"/>
    <m/>
    <m/>
    <n v="8"/>
    <s v="Y"/>
    <m/>
    <s v="12.02.20"/>
    <s v="12.02.20"/>
    <x v="1"/>
    <s v="12.02.20"/>
    <s v="flu A H1N1 and normal cov"/>
    <m/>
    <m/>
    <m/>
    <m/>
  </r>
  <r>
    <n v="132"/>
    <m/>
    <n v="7075944797"/>
    <m/>
    <d v="2020-02-11T00:00:00"/>
    <s v="Yee Ling"/>
    <s v="WEE"/>
    <s v="F"/>
    <d v="1992-09-12T00:00:00"/>
    <n v="27"/>
    <s v="23 BRYN RHYG, COLWYN BAY"/>
    <s v="LL29 6DP"/>
    <m/>
    <s v="Home"/>
    <s v="07784 381986"/>
    <x v="0"/>
    <m/>
    <m/>
    <m/>
    <s v="N"/>
    <m/>
    <m/>
    <m/>
    <x v="2"/>
    <m/>
    <m/>
    <e v="#VALUE!"/>
    <e v="#VALUE!"/>
    <m/>
    <s v="13.02.20"/>
    <s v="13.02.20"/>
    <x v="1"/>
    <s v="13.02.20"/>
    <s v="negative"/>
    <m/>
    <m/>
    <m/>
    <m/>
  </r>
  <r>
    <n v="133"/>
    <m/>
    <n v="4967422632"/>
    <m/>
    <d v="2020-02-11T00:00:00"/>
    <s v="Molly"/>
    <s v="CURTIS"/>
    <s v="F"/>
    <d v="1993-12-19T00:00:00"/>
    <n v="26"/>
    <s v="34 THE GARTH, ABERTRIDWR, CAERPHILLY"/>
    <s v="CF83 4ES"/>
    <m/>
    <s v="Home (houseitting)"/>
    <s v="07880 896609"/>
    <x v="3"/>
    <m/>
    <m/>
    <m/>
    <d v="2020-02-01T00:00:00"/>
    <m/>
    <m/>
    <m/>
    <x v="2"/>
    <m/>
    <m/>
    <n v="15"/>
    <s v="N"/>
    <m/>
    <s v="13.02.20"/>
    <s v="13.02.20"/>
    <x v="1"/>
    <s v="13.02.20"/>
    <s v="negative"/>
    <m/>
    <m/>
    <m/>
    <m/>
  </r>
  <r>
    <n v="134"/>
    <m/>
    <n v="4967387187"/>
    <m/>
    <d v="2020-02-11T00:00:00"/>
    <s v="Emma"/>
    <s v="BISHOP"/>
    <s v="F"/>
    <d v="1991-08-08T00:00:00"/>
    <n v="28"/>
    <s v="CYBI COTTAGE, PEN Y PARC TERRACE, PENRHYNSIDE, LLANDUDNO"/>
    <s v="LL30 3BW"/>
    <m/>
    <s v="Home"/>
    <s v=" 07970 261509"/>
    <x v="0"/>
    <m/>
    <m/>
    <m/>
    <d v="2020-02-04T00:00:00"/>
    <m/>
    <m/>
    <m/>
    <x v="2"/>
    <m/>
    <m/>
    <n v="12"/>
    <s v="Y"/>
    <m/>
    <s v="13.02.20"/>
    <s v="13.02.20"/>
    <x v="1"/>
    <s v="13.02.20"/>
    <s v="rhino/ent"/>
    <m/>
    <m/>
    <m/>
    <m/>
  </r>
  <r>
    <n v="135"/>
    <n v="369580"/>
    <m/>
    <m/>
    <d v="2020-02-12T00:00:00"/>
    <s v="Coral Jayne"/>
    <s v="STURLEY"/>
    <s v="F"/>
    <d v="1962-05-15T00:00:00"/>
    <n v="57"/>
    <s v="487 CLYDACH ROAD, YNYSFORGAN, SWANSEA"/>
    <s v="SA6 6QP"/>
    <m/>
    <m/>
    <s v="01792547126"/>
    <x v="1"/>
    <d v="2020-02-12T00:00:00"/>
    <s v="fever, sore throat"/>
    <s v="Singapore airport"/>
    <d v="2020-02-08T00:00:00"/>
    <s v="yes"/>
    <m/>
    <m/>
    <x v="2"/>
    <m/>
    <m/>
    <n v="8"/>
    <s v="Y"/>
    <m/>
    <s v="13.02.20"/>
    <s v="13.02.20"/>
    <x v="1"/>
    <s v="14.02.20"/>
    <s v="Rhino/Ent"/>
    <m/>
    <m/>
    <m/>
    <m/>
  </r>
  <r>
    <n v="136"/>
    <n v="369589"/>
    <m/>
    <m/>
    <d v="2020-02-12T00:00:00"/>
    <s v="Dominic Andrew"/>
    <s v="PRICE"/>
    <s v="M"/>
    <d v="1989-05-09T00:00:00"/>
    <n v="30"/>
    <s v="7 LLYS DERWEN, LLANTRISANT, PONTYCLUN"/>
    <s v="CF72 8PZ"/>
    <m/>
    <m/>
    <s v="0755 256 3040"/>
    <x v="5"/>
    <d v="2020-02-10T00:00:00"/>
    <s v="cough"/>
    <s v="Thailand"/>
    <d v="2020-02-07T00:00:00"/>
    <s v="yes"/>
    <m/>
    <m/>
    <x v="3"/>
    <m/>
    <m/>
    <n v="9"/>
    <s v="Y"/>
    <m/>
    <m/>
    <s v="13.02.20"/>
    <x v="1"/>
    <s v="13.02.20"/>
    <s v="negative"/>
    <m/>
    <m/>
    <m/>
    <m/>
  </r>
  <r>
    <n v="137"/>
    <n v="369581"/>
    <m/>
    <m/>
    <d v="2020-02-12T00:00:00"/>
    <s v="Hong"/>
    <s v="QI"/>
    <s v="F"/>
    <d v="1993-09-19T00:00:00"/>
    <n v="26"/>
    <s v="64 CONNAUGHT ROAD, CARDIFF"/>
    <s v="CF24 3PW"/>
    <m/>
    <m/>
    <s v="07305925797"/>
    <x v="4"/>
    <d v="2020-02-10T00:00:00"/>
    <s v="fever cough ?SOB"/>
    <s v="China"/>
    <d v="2020-02-04T00:00:00"/>
    <s v="yes"/>
    <m/>
    <m/>
    <x v="2"/>
    <m/>
    <m/>
    <n v="12"/>
    <s v="Y"/>
    <m/>
    <d v="2020-02-13T00:00:00"/>
    <d v="2020-02-13T00:00:00"/>
    <x v="1"/>
    <d v="2020-02-13T00:00:00"/>
    <s v="negative"/>
    <m/>
    <m/>
    <m/>
    <m/>
  </r>
  <r>
    <n v="138"/>
    <n v="369582"/>
    <n v="6503752857"/>
    <m/>
    <d v="2020-02-12T00:00:00"/>
    <s v="Ian"/>
    <s v="WILLIAMSON"/>
    <s v="M"/>
    <d v="1959-09-23T00:00:00"/>
    <n v="60"/>
    <s v="7 CLOS Y CWARRA, CARDIFF"/>
    <s v="CF5 4QT"/>
    <m/>
    <m/>
    <s v="07739372763"/>
    <x v="4"/>
    <m/>
    <m/>
    <m/>
    <d v="2020-02-12T00:00:00"/>
    <s v="yes"/>
    <m/>
    <m/>
    <x v="2"/>
    <m/>
    <m/>
    <n v="4"/>
    <s v="Y"/>
    <m/>
    <s v="13.02.20"/>
    <s v="13.02.20"/>
    <x v="1"/>
    <s v="13.02.20"/>
    <s v="negative"/>
    <m/>
    <m/>
    <m/>
    <m/>
  </r>
  <r>
    <n v="139"/>
    <n v="369583"/>
    <n v="4863824289"/>
    <m/>
    <d v="2020-02-12T00:00:00"/>
    <s v="Keren"/>
    <s v="WILLIAMSON"/>
    <s v="F"/>
    <d v="1959-11-18T00:00:00"/>
    <n v="60"/>
    <s v="7 CLOS Y CWARRA, CARDIFF"/>
    <s v="CF5 4QT"/>
    <m/>
    <m/>
    <s v="07739372763"/>
    <x v="4"/>
    <d v="2020-02-05T00:00:00"/>
    <s v="cough"/>
    <s v="Malaysia"/>
    <d v="2020-02-11T00:00:00"/>
    <s v="yes"/>
    <m/>
    <m/>
    <x v="2"/>
    <m/>
    <m/>
    <n v="5"/>
    <s v="Y"/>
    <m/>
    <s v="13.02.20"/>
    <s v="13.02.20"/>
    <x v="1"/>
    <s v="13.02.20"/>
    <s v="negative"/>
    <m/>
    <m/>
    <m/>
    <m/>
  </r>
  <r>
    <n v="140"/>
    <m/>
    <n v="4968958951"/>
    <m/>
    <d v="2020-02-12T00:00:00"/>
    <s v="Carl JEFFREY"/>
    <s v="JONES"/>
    <s v="M"/>
    <s v="19.04.1967"/>
    <n v="53"/>
    <s v="115 GARTH AVENUE, GLYNCOCH, PONTYPRIDD, "/>
    <s v="CF37 3AD"/>
    <m/>
    <m/>
    <m/>
    <x v="4"/>
    <m/>
    <m/>
    <m/>
    <d v="2020-02-06T00:00:00"/>
    <m/>
    <m/>
    <m/>
    <x v="2"/>
    <m/>
    <m/>
    <n v="10"/>
    <s v="Y"/>
    <m/>
    <s v="13.02.20"/>
    <s v="13.02.20"/>
    <x v="1"/>
    <s v="13.02.20"/>
    <s v="negative"/>
    <m/>
    <m/>
    <m/>
    <m/>
  </r>
  <r>
    <n v="141"/>
    <m/>
    <n v="4986360221"/>
    <m/>
    <d v="2020-02-12T00:00:00"/>
    <s v="Darren"/>
    <s v="ROBERTS"/>
    <s v="M"/>
    <d v="1971-06-22T00:00:00"/>
    <m/>
    <s v="12 CRAIG PARK VILLAS, NEWPORT, NP20 6GU"/>
    <s v="NP20 6GU"/>
    <m/>
    <m/>
    <s v="7878 517 623"/>
    <x v="3"/>
    <m/>
    <m/>
    <m/>
    <s v="N"/>
    <m/>
    <m/>
    <m/>
    <x v="2"/>
    <m/>
    <m/>
    <e v="#VALUE!"/>
    <e v="#VALUE!"/>
    <m/>
    <s v="12.02.20"/>
    <s v="12.02.20"/>
    <x v="1"/>
    <s v="12.02.20"/>
    <s v="negative"/>
    <m/>
    <m/>
    <s v="CASE 15 being repeated for new symptoms"/>
    <m/>
  </r>
  <r>
    <n v="142"/>
    <m/>
    <m/>
    <m/>
    <d v="2020-02-12T00:00:00"/>
    <s v="Maverick "/>
    <s v="ZHANG"/>
    <s v="M"/>
    <d v="2016-10-24T00:00:00"/>
    <n v="3"/>
    <s v="64 CONNAUGHT ROAD, CARDIFF, CF24 3PW"/>
    <s v="CF24 3PW"/>
    <m/>
    <m/>
    <s v="07305925797"/>
    <x v="4"/>
    <m/>
    <m/>
    <m/>
    <d v="2020-02-04T00:00:00"/>
    <m/>
    <m/>
    <m/>
    <x v="2"/>
    <m/>
    <m/>
    <n v="12"/>
    <s v="Y"/>
    <m/>
    <s v="13.02.20"/>
    <s v="13.02.20"/>
    <x v="1"/>
    <s v="13.02.20"/>
    <s v="HMPV"/>
    <m/>
    <m/>
    <m/>
    <m/>
  </r>
  <r>
    <n v="143"/>
    <m/>
    <m/>
    <m/>
    <d v="2020-02-12T00:00:00"/>
    <s v="Roger "/>
    <s v="MARTIN"/>
    <s v="M"/>
    <d v="1963-03-19T00:00:00"/>
    <n v="56"/>
    <s v="BOD IDRIS, PENISARWAUN, CAERNARFON, LL55 3BT"/>
    <s v="LL55 3BT"/>
    <m/>
    <m/>
    <s v="07810 195897"/>
    <x v="0"/>
    <m/>
    <m/>
    <m/>
    <d v="2020-02-10T00:00:00"/>
    <m/>
    <m/>
    <m/>
    <x v="2"/>
    <m/>
    <m/>
    <n v="6"/>
    <s v="Y"/>
    <m/>
    <s v="13.02.20"/>
    <s v="13.02.20"/>
    <x v="1"/>
    <m/>
    <s v="negative"/>
    <m/>
    <m/>
    <m/>
    <m/>
  </r>
  <r>
    <n v="144"/>
    <m/>
    <m/>
    <m/>
    <d v="2020-02-12T00:00:00"/>
    <s v="Joshua Stephen "/>
    <s v="CADWALLADER"/>
    <s v="M"/>
    <d v="1992-04-16T00:00:00"/>
    <n v="27"/>
    <s v="70 FORDD CADFAN, BRIDGEND , CF31 2DP"/>
    <s v="CF31 2DP"/>
    <m/>
    <m/>
    <s v="07742 626454"/>
    <x v="5"/>
    <m/>
    <m/>
    <m/>
    <d v="2020-02-03T00:00:00"/>
    <m/>
    <m/>
    <m/>
    <x v="2"/>
    <m/>
    <m/>
    <n v="13"/>
    <s v="Y"/>
    <m/>
    <m/>
    <s v="13.02.20"/>
    <x v="1"/>
    <s v="13.02.20"/>
    <s v="negative"/>
    <m/>
    <m/>
    <m/>
    <m/>
  </r>
  <r>
    <n v="145"/>
    <m/>
    <m/>
    <m/>
    <d v="2020-02-12T00:00:00"/>
    <s v="Mariana"/>
    <s v="ROBINSON"/>
    <s v="F"/>
    <d v="1954-02-18T00:00:00"/>
    <n v="65"/>
    <s v="CASCADES, LLANDOGO, MONMOUTH, NP25 4TE"/>
    <s v="NP25 4TE"/>
    <m/>
    <m/>
    <s v="01594 530484"/>
    <x v="3"/>
    <m/>
    <m/>
    <m/>
    <d v="2020-02-03T00:00:00"/>
    <m/>
    <m/>
    <m/>
    <x v="2"/>
    <m/>
    <m/>
    <n v="13"/>
    <s v="Y"/>
    <m/>
    <s v="13.02.20"/>
    <s v="13.02.20"/>
    <x v="1"/>
    <s v="13.02.20"/>
    <s v="negative"/>
    <m/>
    <m/>
    <m/>
    <m/>
  </r>
  <r>
    <n v="146"/>
    <m/>
    <m/>
    <m/>
    <d v="2020-02-12T00:00:00"/>
    <s v="Robert"/>
    <s v="WOODS"/>
    <s v="M"/>
    <d v="1968-09-29T00:00:00"/>
    <n v="51"/>
    <s v="541 LLANGYFELACH ROAD, BRYNHYFRYD, SWANSEA, SA5 9EP"/>
    <s v="SA5 9EP"/>
    <m/>
    <m/>
    <s v="07957 593 052"/>
    <x v="1"/>
    <m/>
    <m/>
    <m/>
    <d v="2020-02-09T00:00:00"/>
    <m/>
    <m/>
    <m/>
    <x v="2"/>
    <m/>
    <m/>
    <n v="7"/>
    <s v="Y"/>
    <m/>
    <s v="13.02.20"/>
    <s v="13.02.20"/>
    <x v="1"/>
    <m/>
    <s v="Negative"/>
    <m/>
    <m/>
    <m/>
    <m/>
  </r>
  <r>
    <n v="147"/>
    <m/>
    <m/>
    <m/>
    <d v="2020-02-12T00:00:00"/>
    <s v="Jacob"/>
    <s v="WOODS-CLAYTON"/>
    <s v="M"/>
    <d v="2016-08-28T00:00:00"/>
    <n v="3"/>
    <s v="541 LLANGYFELACH ROAD, BRYNHYFRYD, SWANSEA, SA5 9EP"/>
    <s v="SA5 9EP"/>
    <m/>
    <m/>
    <s v="07957 593 052"/>
    <x v="1"/>
    <m/>
    <m/>
    <m/>
    <s v="N"/>
    <m/>
    <m/>
    <m/>
    <x v="2"/>
    <m/>
    <m/>
    <e v="#VALUE!"/>
    <e v="#VALUE!"/>
    <m/>
    <s v="13.02.20"/>
    <s v="13.02.20"/>
    <x v="1"/>
    <m/>
    <s v="Negative"/>
    <m/>
    <m/>
    <m/>
    <m/>
  </r>
  <r>
    <n v="148"/>
    <m/>
    <m/>
    <m/>
    <d v="2020-02-12T00:00:00"/>
    <s v="Craig "/>
    <s v="WILLIAMS"/>
    <s v="M"/>
    <d v="1979-02-08T00:00:00"/>
    <n v="41"/>
    <s v="541 LLANGYFELACH ROAD, BRYNHYFRYD, SWANSEA, SA5 9EP"/>
    <s v="SA5 9EP"/>
    <m/>
    <m/>
    <s v="07957 593 052"/>
    <x v="1"/>
    <m/>
    <m/>
    <m/>
    <s v="N"/>
    <m/>
    <m/>
    <m/>
    <x v="2"/>
    <m/>
    <m/>
    <e v="#VALUE!"/>
    <e v="#VALUE!"/>
    <m/>
    <s v="13.02.20"/>
    <s v="13.02.20"/>
    <x v="1"/>
    <m/>
    <s v="Negative"/>
    <m/>
    <m/>
    <m/>
    <m/>
  </r>
  <r>
    <n v="149"/>
    <m/>
    <m/>
    <m/>
    <d v="2020-02-12T00:00:00"/>
    <s v="Nicholas "/>
    <s v="PICKETT"/>
    <s v="M"/>
    <d v="1988-12-23T00:00:00"/>
    <n v="32"/>
    <s v="39 ARFRYN, UPPER BRYNAMMAN, AMMANFORD, SA18 1AW"/>
    <s v="SA18 1AW"/>
    <m/>
    <m/>
    <s v="01269 823499 or 07576718162"/>
    <x v="6"/>
    <m/>
    <m/>
    <m/>
    <d v="2020-02-10T00:00:00"/>
    <m/>
    <m/>
    <m/>
    <x v="2"/>
    <m/>
    <m/>
    <n v="6"/>
    <s v="Y"/>
    <m/>
    <s v="13.02.20"/>
    <s v="13.02.20"/>
    <x v="1"/>
    <m/>
    <s v="Negative"/>
    <m/>
    <m/>
    <m/>
    <m/>
  </r>
  <r>
    <n v="150"/>
    <m/>
    <m/>
    <m/>
    <d v="2020-02-12T00:00:00"/>
    <s v="Paul "/>
    <s v="MURPHY"/>
    <s v="M"/>
    <d v="1969-07-31T00:00:00"/>
    <n v="50"/>
    <s v="BARRY HOSPITAL PRIMARY CARE CENTRE; 70 LLANMEAD GARDENS, ROOSE, CF62 3HX;"/>
    <s v="CF62 3HX"/>
    <m/>
    <m/>
    <s v="07963 328 756 / 07725 095 487"/>
    <x v="4"/>
    <m/>
    <s v="coryza; cold and shivery; light-headed, headache, fever"/>
    <s v="Thailand, via Singaport airport"/>
    <d v="2020-02-07T00:00:00"/>
    <s v="Presented to OOH GP in Barry hospital. Leg and arm symptoms plus fever and dizziness. Refused hospital transfer, going home to self-isolate and be tested"/>
    <m/>
    <s v="Presented to OOH GP in Barry hospital. Leg and arm symptoms plus fever and dizziness. Refused hospital transfer, going home to self-isolate and be tested"/>
    <x v="2"/>
    <m/>
    <m/>
    <n v="9"/>
    <s v="Y"/>
    <m/>
    <s v="13.02.20"/>
    <s v="13.02.20"/>
    <x v="1"/>
    <s v="13.02.20"/>
    <s v="negative"/>
    <m/>
    <m/>
    <m/>
    <m/>
  </r>
  <r>
    <n v="151"/>
    <m/>
    <m/>
    <m/>
    <d v="2020-02-12T00:00:00"/>
    <s v="Benjamin"/>
    <s v="MULLIGAN"/>
    <s v="M"/>
    <d v="1995-06-14T00:00:00"/>
    <n v="24"/>
    <s v="CWMLLYDAN ISAF, LLANLLAWDDOG, CARMARTHEN. SA32 7JF"/>
    <s v="SA32 7JF"/>
    <m/>
    <m/>
    <s v="07853 609131"/>
    <x v="2"/>
    <m/>
    <s v="Sore throat, cough, coryza"/>
    <s v="Travelled to Thailand, Vietnam, Indonesia between 8/6/19 and 21/1/20. "/>
    <d v="2020-01-21T00:00:00"/>
    <m/>
    <m/>
    <m/>
    <x v="2"/>
    <m/>
    <m/>
    <n v="26"/>
    <s v="N"/>
    <m/>
    <s v="13.02.20"/>
    <s v="13.02.20"/>
    <x v="1"/>
    <m/>
    <s v="Negative"/>
    <m/>
    <m/>
    <m/>
    <m/>
  </r>
  <r>
    <n v="152"/>
    <m/>
    <m/>
    <m/>
    <d v="2020-02-12T00:00:00"/>
    <s v="Hannah"/>
    <s v="ROBERTS"/>
    <s v="F"/>
    <d v="1991-09-04T00:00:00"/>
    <n v="28"/>
    <s v="27 FFORDD Y DOLAU, LLANHARAN. CF72 9ZD"/>
    <s v="CF72 9ZD"/>
    <m/>
    <m/>
    <s v="07713 181016"/>
    <x v="5"/>
    <m/>
    <s v="Sore throat, dry cough, coryza, diarrhoea (3 episodes)"/>
    <s v="27/1/20 to 7/2/20 - travel in Thailand"/>
    <d v="2020-02-07T00:00:00"/>
    <m/>
    <m/>
    <m/>
    <x v="2"/>
    <m/>
    <m/>
    <n v="9"/>
    <s v="Y"/>
    <m/>
    <d v="2020-02-14T00:00:00"/>
    <d v="2020-02-14T00:00:00"/>
    <x v="1"/>
    <d v="2020-02-14T00:00:00"/>
    <s v="CoVHKU"/>
    <m/>
    <m/>
    <m/>
    <m/>
  </r>
  <r>
    <n v="153"/>
    <m/>
    <m/>
    <m/>
    <d v="2020-02-12T00:00:00"/>
    <s v="Steven"/>
    <s v="DIXON"/>
    <s v="M"/>
    <d v="1976-06-21T00:00:00"/>
    <n v="43"/>
    <s v="CEFN LLONGAU, GWALCHMAI. HOLYHEAD. LL65 4SH"/>
    <s v="LL65 4SH"/>
    <s v="DISCARDED"/>
    <m/>
    <s v="07788 258452"/>
    <x v="0"/>
    <m/>
    <s v="Breathless, coryza, cough, sore throat. "/>
    <s v="3/1/20 to 20/1/20 to Thailand"/>
    <d v="2020-01-20T00:00:00"/>
    <m/>
    <m/>
    <m/>
    <x v="4"/>
    <m/>
    <m/>
    <n v="27"/>
    <s v="N"/>
    <m/>
    <d v="2001-01-01T00:00:00"/>
    <s v="No sample"/>
    <x v="2"/>
    <m/>
    <m/>
    <m/>
    <m/>
    <s v="Patient not hone x3. Story changed x3"/>
    <m/>
  </r>
  <r>
    <n v="154"/>
    <n v="369871"/>
    <m/>
    <m/>
    <d v="2020-02-13T00:00:00"/>
    <s v="Catherine Mary"/>
    <s v="SLADE"/>
    <s v="F"/>
    <d v="7107-06-21T00:00:00"/>
    <n v="30"/>
    <s v="104 ST. CHRISTOPHERS DRIVE, CAERPHILLY, MID GLAMORGAN, CF83 1DE"/>
    <s v="CF83 1DE"/>
    <m/>
    <m/>
    <s v="07858848895"/>
    <x v="3"/>
    <d v="2020-02-10T00:00:00"/>
    <s v="fever cough sore throat"/>
    <s v="Singapore"/>
    <d v="2020-01-31T00:00:00"/>
    <m/>
    <m/>
    <m/>
    <x v="2"/>
    <m/>
    <m/>
    <n v="16"/>
    <s v="N"/>
    <m/>
    <m/>
    <d v="2020-02-14T00:00:00"/>
    <x v="1"/>
    <d v="2020-02-14T00:00:00"/>
    <s v="Negative"/>
    <m/>
    <m/>
    <m/>
    <m/>
  </r>
  <r>
    <n v="155"/>
    <n v="369877"/>
    <m/>
    <m/>
    <d v="2020-02-13T00:00:00"/>
    <s v="Malcolm "/>
    <s v="DAVIES"/>
    <s v="M"/>
    <d v="1953-07-15T00:00:00"/>
    <n v="66"/>
    <s v="36 CAMDEN ROAD, BRECON, LD3 7RT"/>
    <s v=" LD3 7RT"/>
    <m/>
    <m/>
    <s v="07974012041"/>
    <x v="6"/>
    <d v="2020-02-10T00:00:00"/>
    <s v="cough"/>
    <s v="Thailand"/>
    <d v="2020-02-11T00:00:00"/>
    <m/>
    <m/>
    <m/>
    <x v="2"/>
    <m/>
    <m/>
    <n v="5"/>
    <s v="Y"/>
    <m/>
    <d v="2020-02-14T00:00:00"/>
    <s v="14.02.20"/>
    <x v="1"/>
    <d v="2020-02-14T00:00:00"/>
    <s v="Rhino/Ent"/>
    <m/>
    <m/>
    <m/>
    <m/>
  </r>
  <r>
    <n v="156"/>
    <n v="369884"/>
    <m/>
    <m/>
    <d v="2020-02-13T00:00:00"/>
    <s v="Andrew Llewellyn"/>
    <s v="LLEWELLYN"/>
    <s v="M"/>
    <d v="1975-01-04T00:00:00"/>
    <n v="45"/>
    <s v="11 GLANFELIN FLATS, CARDIFF ROAD, HAWTHORN, PONTYPRIDD, CF37 5LL"/>
    <s v="CF37 5LL"/>
    <m/>
    <m/>
    <s v="07722143113"/>
    <x v="3"/>
    <d v="2020-02-08T00:00:00"/>
    <s v="cough"/>
    <s v="China"/>
    <d v="2020-01-28T00:00:00"/>
    <m/>
    <m/>
    <m/>
    <x v="2"/>
    <m/>
    <m/>
    <n v="19"/>
    <s v="N"/>
    <m/>
    <d v="2020-02-15T00:00:00"/>
    <d v="2020-02-15T00:00:00"/>
    <x v="1"/>
    <d v="2020-02-14T00:00:00"/>
    <s v="negative"/>
    <m/>
    <m/>
    <m/>
    <m/>
  </r>
  <r>
    <n v="157"/>
    <n v="369889"/>
    <m/>
    <m/>
    <d v="2020-02-13T00:00:00"/>
    <s v="Brenda"/>
    <s v="WILLIAMS"/>
    <s v="F"/>
    <d v="1965-09-01T00:00:00"/>
    <n v="54"/>
    <s v="GLAN Y GORS, LON ST. FFRAID, TREARDDUR BAY, HOLYHEAD LL65 2YH"/>
    <s v="LL65 2YH"/>
    <m/>
    <m/>
    <s v="01407 860155"/>
    <x v="0"/>
    <d v="2020-01-31T00:00:00"/>
    <s v="cough"/>
    <s v="Thailand"/>
    <d v="2020-02-09T00:00:00"/>
    <m/>
    <m/>
    <m/>
    <x v="2"/>
    <m/>
    <m/>
    <n v="7"/>
    <s v="Y"/>
    <m/>
    <d v="2020-02-15T00:00:00"/>
    <d v="2020-02-15T00:00:00"/>
    <x v="1"/>
    <d v="2020-02-15T00:00:00"/>
    <s v="negative"/>
    <m/>
    <m/>
    <m/>
    <m/>
  </r>
  <r>
    <n v="158"/>
    <n v="369892"/>
    <m/>
    <m/>
    <d v="2020-02-13T00:00:00"/>
    <s v="Michael"/>
    <s v="WILLIAMS"/>
    <s v="M"/>
    <d v="1962-10-27T00:00:00"/>
    <n v="57"/>
    <s v="GLAN Y GORS, LON ST. FFRAID, TREARDDUR BAY, HOLYHEAD LL65 2YH"/>
    <s v="LL65 2YH"/>
    <m/>
    <m/>
    <s v="01407 860155"/>
    <x v="0"/>
    <d v="2020-02-07T00:00:00"/>
    <s v="cough"/>
    <s v="Thailand"/>
    <d v="2020-02-09T00:00:00"/>
    <m/>
    <m/>
    <m/>
    <x v="2"/>
    <m/>
    <m/>
    <n v="7"/>
    <s v="Y"/>
    <m/>
    <d v="2020-02-15T00:00:00"/>
    <d v="2020-02-15T00:00:00"/>
    <x v="1"/>
    <d v="2020-02-15T00:00:00"/>
    <s v="negative"/>
    <m/>
    <m/>
    <m/>
    <m/>
  </r>
  <r>
    <n v="159"/>
    <n v="369900"/>
    <m/>
    <m/>
    <d v="2020-02-13T00:00:00"/>
    <s v="Jade "/>
    <s v="SHERRIN"/>
    <s v="F"/>
    <d v="1991-08-12T00:00:00"/>
    <n v="28"/>
    <s v="29 BEDLINGTON TERRACE, BARRY, CF62 7JA"/>
    <s v="CF62 7JA"/>
    <m/>
    <m/>
    <s v="07515310446"/>
    <x v="4"/>
    <d v="2020-02-09T00:00:00"/>
    <s v="cough SOB"/>
    <s v="Thailand"/>
    <d v="2020-02-06T00:00:00"/>
    <m/>
    <m/>
    <m/>
    <x v="2"/>
    <m/>
    <m/>
    <n v="10"/>
    <s v="Y"/>
    <m/>
    <d v="2020-02-14T00:00:00"/>
    <d v="2020-02-14T00:00:00"/>
    <x v="1"/>
    <d v="2020-02-14T00:00:00"/>
    <s v="CoVNL63"/>
    <m/>
    <m/>
    <m/>
    <m/>
  </r>
  <r>
    <n v="160"/>
    <n v="369928"/>
    <m/>
    <m/>
    <d v="2020-02-13T00:00:00"/>
    <s v="Beau"/>
    <s v="BROOKFIELD"/>
    <s v="M"/>
    <d v="2013-05-10T00:00:00"/>
    <n v="6"/>
    <s v="45 BRENIG ROAD, PENLAN, SWANSEA, "/>
    <s v="SA5 7BW"/>
    <s v="DISCARDED"/>
    <m/>
    <s v="07572 606853"/>
    <x v="1"/>
    <d v="2020-02-12T00:00:00"/>
    <m/>
    <m/>
    <s v="N"/>
    <m/>
    <m/>
    <m/>
    <x v="4"/>
    <m/>
    <m/>
    <e v="#VALUE!"/>
    <e v="#VALUE!"/>
    <m/>
    <d v="2001-01-01T00:00:00"/>
    <s v="No sample"/>
    <x v="2"/>
    <m/>
    <m/>
    <m/>
    <m/>
    <s v="Discounted as a case - no travel history Father travelled"/>
    <m/>
  </r>
  <r>
    <n v="161"/>
    <n v="369934"/>
    <m/>
    <m/>
    <d v="2020-02-13T00:00:00"/>
    <s v="Darren"/>
    <s v="REARDON"/>
    <s v="M"/>
    <d v="1985-07-14T00:00:00"/>
    <n v="34"/>
    <s v="58 AMELIA WAY, NEWPORT, "/>
    <s v="NP19 0LR"/>
    <m/>
    <m/>
    <s v="07932 511494"/>
    <x v="3"/>
    <d v="2020-01-17T00:00:00"/>
    <s v="sore throat, cough"/>
    <s v="Hong Kong, Philippines"/>
    <d v="2020-01-27T00:00:00"/>
    <m/>
    <m/>
    <m/>
    <x v="2"/>
    <m/>
    <m/>
    <n v="20"/>
    <s v="N"/>
    <m/>
    <d v="2020-02-14T00:00:00"/>
    <d v="2020-02-14T00:00:00"/>
    <x v="1"/>
    <d v="2020-02-14T00:00:00"/>
    <s v="Negative"/>
    <m/>
    <m/>
    <m/>
    <m/>
  </r>
  <r>
    <n v="162"/>
    <n v="370140"/>
    <m/>
    <m/>
    <d v="2020-02-14T00:00:00"/>
    <s v="Elizabeth"/>
    <s v="MATTHEWS"/>
    <s v="F"/>
    <d v="1968-11-27T00:00:00"/>
    <n v="51"/>
    <s v="26 PENYWERN ROAD, YSTALYFERA, SWANSEA, SA9 2NH"/>
    <s v="SA9 2NH"/>
    <m/>
    <m/>
    <s v="07598562157"/>
    <x v="1"/>
    <d v="2020-02-14T00:00:00"/>
    <s v="Cold, flu symptoms"/>
    <s v="Thailand"/>
    <d v="2020-02-11T00:00:00"/>
    <m/>
    <m/>
    <m/>
    <x v="2"/>
    <m/>
    <m/>
    <n v="5"/>
    <s v="Y"/>
    <m/>
    <d v="2020-02-15T00:00:00"/>
    <d v="2020-02-15T00:00:00"/>
    <x v="1"/>
    <d v="2020-02-15T00:00:00"/>
    <s v="negative"/>
    <m/>
    <m/>
    <m/>
    <m/>
  </r>
  <r>
    <n v="163"/>
    <n v="370142"/>
    <m/>
    <m/>
    <d v="2020-02-14T00:00:00"/>
    <s v="Dawn"/>
    <s v="WILLIAMS"/>
    <s v="F"/>
    <d v="1967-05-23T00:00:00"/>
    <n v="52"/>
    <s v="5 MOOR VIEW, BISHTON, NEWPORT, NP18 2EA"/>
    <s v="NP18 2EA"/>
    <m/>
    <m/>
    <s v="01633547204"/>
    <x v="3"/>
    <m/>
    <s v="cough, cold, sore throat"/>
    <s v="Thailand"/>
    <d v="2020-02-13T00:00:00"/>
    <m/>
    <m/>
    <m/>
    <x v="2"/>
    <m/>
    <m/>
    <n v="3"/>
    <s v="Y"/>
    <m/>
    <d v="2020-02-14T00:00:00"/>
    <d v="2020-02-14T00:00:00"/>
    <x v="1"/>
    <d v="2020-02-14T00:00:00"/>
    <s v="Flu H3 "/>
    <m/>
    <m/>
    <m/>
    <m/>
  </r>
  <r>
    <n v="164"/>
    <n v="370143"/>
    <m/>
    <m/>
    <d v="2020-02-14T00:00:00"/>
    <s v="Jaydee"/>
    <s v="CASTILLO"/>
    <s v="F"/>
    <d v="1976-10-15T00:00:00"/>
    <n v="43"/>
    <s v="7 TAN Y GRAIG, BANGOR, LL57 4SD"/>
    <s v="LL57 4SD"/>
    <m/>
    <m/>
    <m/>
    <x v="0"/>
    <d v="2020-01-05T00:00:00"/>
    <s v="fever"/>
    <s v="Philipines, Hong Kong"/>
    <d v="2020-02-09T00:00:00"/>
    <m/>
    <m/>
    <m/>
    <x v="2"/>
    <m/>
    <m/>
    <n v="7"/>
    <s v="Y"/>
    <m/>
    <d v="2020-02-15T00:00:00"/>
    <d v="2020-02-15T00:00:00"/>
    <x v="1"/>
    <d v="2020-02-15T00:00:00"/>
    <s v="negative"/>
    <m/>
    <m/>
    <m/>
    <m/>
  </r>
  <r>
    <n v="165"/>
    <n v="370148"/>
    <m/>
    <s v="Y14/02"/>
    <d v="2020-02-14T00:00:00"/>
    <s v="Amandio"/>
    <s v="ROSA-LOPES"/>
    <s v="M"/>
    <d v="1974-01-04T00:00:00"/>
    <n v="46"/>
    <s v="297 FFORDD NOWELL, PENYLAN, CARDIFF, CF23 9FD"/>
    <s v="CF23 9FD"/>
    <m/>
    <m/>
    <s v="07964779003"/>
    <x v="4"/>
    <m/>
    <s v="cough, SOB, fever, sore throat"/>
    <s v="China"/>
    <s v="N"/>
    <m/>
    <m/>
    <m/>
    <x v="2"/>
    <m/>
    <m/>
    <e v="#VALUE!"/>
    <e v="#VALUE!"/>
    <m/>
    <d v="2020-02-14T00:00:00"/>
    <d v="2020-02-14T00:00:00"/>
    <x v="1"/>
    <d v="2020-02-15T00:00:00"/>
    <s v="negative"/>
    <m/>
    <m/>
    <m/>
    <m/>
  </r>
  <r>
    <n v="166"/>
    <n v="370150"/>
    <m/>
    <m/>
    <d v="2020-02-14T00:00:00"/>
    <s v="Yin Xing"/>
    <s v="MIAO"/>
    <s v="F"/>
    <d v="1979-04-04T00:00:00"/>
    <n v="40"/>
    <s v="126 PEMBROKE ROAD, CARDIFF, CF5 1QQ"/>
    <s v="CF5 1QQ"/>
    <m/>
    <m/>
    <s v="07421319888"/>
    <x v="4"/>
    <d v="2020-02-09T00:00:00"/>
    <s v="cough"/>
    <s v="China, "/>
    <d v="2020-01-31T00:00:00"/>
    <m/>
    <m/>
    <m/>
    <x v="2"/>
    <m/>
    <m/>
    <n v="16"/>
    <s v="N"/>
    <m/>
    <d v="2020-02-14T00:00:00"/>
    <d v="2020-02-14T00:00:00"/>
    <x v="1"/>
    <d v="2020-02-14T00:00:00"/>
    <s v="Negative"/>
    <m/>
    <m/>
    <m/>
    <m/>
  </r>
  <r>
    <n v="167"/>
    <n v="370151"/>
    <m/>
    <s v="Y 14/02"/>
    <d v="2020-02-14T00:00:00"/>
    <s v="Joey"/>
    <s v="JAMES"/>
    <s v="M"/>
    <d v="1988-01-25T00:00:00"/>
    <n v="31"/>
    <s v="S W C M H T HAMADRYAD CENTRE, APT 51 HAMADRYAD CENTRE, HAMADRYAD ROAD, CARDIFF, CF10 5UY"/>
    <s v="CF10 5UY"/>
    <m/>
    <m/>
    <s v="07572141647"/>
    <x v="4"/>
    <d v="2020-02-13T00:00:00"/>
    <s v="flu symptoms"/>
    <s v="Thailand"/>
    <d v="2020-02-06T00:00:00"/>
    <m/>
    <m/>
    <m/>
    <x v="2"/>
    <m/>
    <m/>
    <n v="10"/>
    <s v="Y"/>
    <m/>
    <s v="Contact detail need checking"/>
    <m/>
    <x v="3"/>
    <m/>
    <m/>
    <m/>
    <m/>
    <m/>
    <m/>
  </r>
  <r>
    <n v="168"/>
    <n v="370158"/>
    <s v="636-892-7380"/>
    <s v="Y 14/02"/>
    <d v="2020-02-14T00:00:00"/>
    <s v="Saidah"/>
    <s v="TAYLOR"/>
    <s v="F"/>
    <d v="1974-02-22T00:00:00"/>
    <n v="45"/>
    <s v="88 HOEL SENNI, BETTWS "/>
    <s v="NP20 7GH"/>
    <m/>
    <m/>
    <n v="7463732598"/>
    <x v="3"/>
    <d v="2020-02-08T00:00:00"/>
    <s v="Fever, SOB"/>
    <s v="China "/>
    <d v="2020-02-08T00:00:00"/>
    <m/>
    <m/>
    <m/>
    <x v="2"/>
    <m/>
    <m/>
    <n v="8"/>
    <s v="Y"/>
    <m/>
    <d v="2020-02-16T00:00:00"/>
    <d v="2020-02-16T00:00:00"/>
    <x v="1"/>
    <d v="2020-02-16T00:00:00"/>
    <s v="Flu A (low level)"/>
    <m/>
    <m/>
    <m/>
    <m/>
  </r>
  <r>
    <n v="169"/>
    <n v="370153"/>
    <m/>
    <s v="Y 15/02"/>
    <d v="2020-02-14T00:00:00"/>
    <s v="Rebecca "/>
    <s v="SABUCDALAO "/>
    <s v="F"/>
    <d v="1982-10-12T00:00:00"/>
    <n v="37"/>
    <s v="ST. WINIFREDS HOUSE, TY GWENFREWY, NEW ROAD, HOLYWELL, CH8 7LS"/>
    <s v="CH8 7LS"/>
    <m/>
    <m/>
    <s v="01352714073"/>
    <x v="0"/>
    <d v="2020-02-10T00:00:00"/>
    <s v="cough, cold, headache, fever and general aches and pains in joints. Has no SOB"/>
    <s v="Phillipines, Singapore, Paris"/>
    <d v="2020-02-10T00:00:00"/>
    <m/>
    <m/>
    <m/>
    <x v="2"/>
    <m/>
    <m/>
    <n v="6"/>
    <s v="Y"/>
    <m/>
    <d v="2020-02-16T00:00:00"/>
    <d v="2020-02-16T00:00:00"/>
    <x v="1"/>
    <d v="2020-02-16T00:00:00"/>
    <s v="NEGATIVE"/>
    <m/>
    <m/>
    <m/>
    <m/>
  </r>
  <r>
    <n v="170"/>
    <n v="370155"/>
    <m/>
    <s v="Y 15/02"/>
    <d v="2020-02-14T00:00:00"/>
    <s v="Lih "/>
    <s v="NG"/>
    <s v="F"/>
    <d v="1991-06-20T00:00:00"/>
    <n v="28"/>
    <s v="47 VICTORIA ROAD WEST , , PRESTATYN, LL19 7AA"/>
    <s v="LL19 7AA"/>
    <m/>
    <m/>
    <s v="07526472161"/>
    <x v="0"/>
    <m/>
    <s v="runny nose, cough"/>
    <s v="Japan, Malaysia"/>
    <d v="2020-02-13T00:00:00"/>
    <m/>
    <m/>
    <m/>
    <x v="2"/>
    <m/>
    <m/>
    <n v="3"/>
    <s v="Y"/>
    <m/>
    <d v="2020-02-16T00:00:00"/>
    <d v="2020-02-16T00:00:00"/>
    <x v="1"/>
    <d v="2020-02-16T00:00:00"/>
    <s v="NEGATIVE"/>
    <m/>
    <m/>
    <m/>
    <m/>
  </r>
  <r>
    <n v="171"/>
    <n v="370156"/>
    <m/>
    <s v="Y 15/02"/>
    <d v="2020-02-14T00:00:00"/>
    <s v="Bryan Cheuk"/>
    <s v="KAN KONG"/>
    <s v="M"/>
    <d v="1996-04-06T00:00:00"/>
    <n v="23"/>
    <s v="25 FFORDD Y GLOWYR, MOUNTAIN ASH, RCT, CF45 4FD"/>
    <s v="CF45 4FD"/>
    <m/>
    <m/>
    <s v="07463264877"/>
    <x v="5"/>
    <d v="2020-02-14T00:00:00"/>
    <s v="Shortness of breath, runny nose"/>
    <s v="Hong Kong"/>
    <d v="2020-02-02T00:00:00"/>
    <m/>
    <m/>
    <s v="Fiance Jordon Isaacs (DOB 20-12-1997) also has sore throat (travelling partner)"/>
    <x v="2"/>
    <m/>
    <m/>
    <n v="14"/>
    <s v="Y"/>
    <m/>
    <d v="2020-02-16T00:00:00"/>
    <d v="2020-02-16T00:00:00"/>
    <x v="1"/>
    <d v="2020-02-16T00:00:00"/>
    <s v="Rhino/ent"/>
    <m/>
    <m/>
    <m/>
    <m/>
  </r>
  <r>
    <n v="172"/>
    <n v="370170"/>
    <m/>
    <s v="N/A"/>
    <d v="2020-02-14T00:00:00"/>
    <s v="Mansheung"/>
    <s v="LI"/>
    <s v="F"/>
    <d v="1993-07-22T00:00:00"/>
    <n v="26"/>
    <s v="25 HOWARD STREET, TREORCHY, CF42 6AR"/>
    <s v="CF42 6AR"/>
    <m/>
    <m/>
    <s v="07442113327"/>
    <x v="4"/>
    <m/>
    <s v="chest pains"/>
    <s v="Hong Kong"/>
    <d v="2020-02-08T00:00:00"/>
    <m/>
    <m/>
    <m/>
    <x v="2"/>
    <m/>
    <m/>
    <n v="8"/>
    <s v="Y"/>
    <m/>
    <d v="2020-02-14T00:00:00"/>
    <d v="2020-02-14T00:00:00"/>
    <x v="1"/>
    <d v="2020-02-14T00:00:00"/>
    <s v="NEGATIVE"/>
    <m/>
    <m/>
    <m/>
    <m/>
  </r>
  <r>
    <n v="173"/>
    <m/>
    <m/>
    <s v="Y 15/02"/>
    <d v="2020-02-14T00:00:00"/>
    <s v="Chun Kit"/>
    <s v="POH"/>
    <s v="M"/>
    <d v="1976-04-01T00:00:00"/>
    <m/>
    <s v="BENTON CASTLE, BURTON, MILFORD HAVEN, DYFED, "/>
    <s v="SA73 1PE"/>
    <m/>
    <m/>
    <s v="01646 600 292 / 07812 169 772"/>
    <x v="2"/>
    <d v="2020-02-14T00:00:00"/>
    <s v="cough, no fever/sob"/>
    <s v="Malaysia to 8/2 "/>
    <d v="2020-02-09T00:00:00"/>
    <m/>
    <m/>
    <m/>
    <x v="2"/>
    <m/>
    <m/>
    <n v="7"/>
    <s v="Y"/>
    <m/>
    <d v="2020-02-16T00:00:00"/>
    <d v="2020-02-16T00:00:00"/>
    <x v="1"/>
    <d v="2020-02-16T00:00:00"/>
    <s v="Rhino/ent"/>
    <m/>
    <m/>
    <m/>
    <m/>
  </r>
  <r>
    <n v="174"/>
    <m/>
    <m/>
    <s v="Y 15/02"/>
    <d v="2020-02-14T00:00:00"/>
    <s v="Tudor/Theodor"/>
    <s v="NEWTOWN"/>
    <s v="M"/>
    <d v="2019-02-21T00:00:00"/>
    <n v="1"/>
    <s v="HOME:158 SOMERSEAT LANE, BURY, LANCS ;, HOLIDAY COTTAGE:BWTHYN Y GROESFAN, FFERM, RHOSGYLL, LL53 6TQ"/>
    <s v="BL0 9TT"/>
    <m/>
    <m/>
    <s v="Patricia Newtown (mum) Mobile 07517 140 042_x000a_Craig Newton (dad) 07505 476 294"/>
    <x v="0"/>
    <d v="2020-02-12T00:00:00"/>
    <s v="cough, crackles o/e , no record fever"/>
    <s v="Thailand "/>
    <d v="2020-01-31T00:00:00"/>
    <m/>
    <m/>
    <s v="Presented YG ED._x000a_Travel to Thailand. Return 31/1/20. URTI symptoms started 13/2/20._x000a_S/B Paed Reg and discharged. For sampling at home 15/2/20."/>
    <x v="2"/>
    <m/>
    <m/>
    <n v="16"/>
    <s v="N"/>
    <m/>
    <d v="2020-02-16T00:00:00"/>
    <d v="2020-02-16T00:00:00"/>
    <x v="1"/>
    <d v="2020-02-16T00:00:00"/>
    <s v="HMPV   + CoVHKU1"/>
    <m/>
    <m/>
    <m/>
    <m/>
  </r>
  <r>
    <n v="175"/>
    <m/>
    <m/>
    <s v="Y 15/02"/>
    <d v="2020-02-14T00:00:00"/>
    <s v="James"/>
    <s v="DENT"/>
    <s v="M"/>
    <d v="1981-04-24T00:00:00"/>
    <n v="38"/>
    <s v="GLASCOED, LLANWRIN,"/>
    <s v=" SY20 8QH"/>
    <m/>
    <m/>
    <s v="07507 436 483"/>
    <x v="6"/>
    <d v="2020-02-12T00:00:00"/>
    <s v="Cough, coryza, aches, headache, sore throat"/>
    <s v="Singapore transit 7 hours"/>
    <d v="2020-02-05T00:00:00"/>
    <m/>
    <m/>
    <m/>
    <x v="2"/>
    <m/>
    <m/>
    <n v="11"/>
    <s v="Y"/>
    <m/>
    <d v="2020-02-16T00:00:00"/>
    <d v="2020-02-16T00:00:00"/>
    <x v="1"/>
    <d v="2020-02-16T00:00:00"/>
    <s v="CoV229E"/>
    <m/>
    <m/>
    <m/>
    <m/>
  </r>
  <r>
    <n v="176"/>
    <m/>
    <m/>
    <s v="Y 15/02"/>
    <d v="2020-02-14T00:00:00"/>
    <s v="Poppy"/>
    <s v="DENT"/>
    <s v="F"/>
    <d v="1984-01-23T00:00:00"/>
    <n v="36"/>
    <s v="GLASCOED, LLANWRIN, SY20 8QH"/>
    <s v=" SY20 8QH"/>
    <m/>
    <m/>
    <s v="07595 957 651"/>
    <x v="6"/>
    <d v="2020-02-11T00:00:00"/>
    <s v="Cough, coryza, aches, headache, sore throat"/>
    <s v="Singapore transit 7 hours"/>
    <d v="2020-02-05T00:00:00"/>
    <m/>
    <m/>
    <m/>
    <x v="2"/>
    <m/>
    <m/>
    <n v="11"/>
    <s v="Y"/>
    <m/>
    <d v="2020-02-16T00:00:00"/>
    <d v="2020-02-16T00:00:00"/>
    <x v="1"/>
    <d v="2020-02-16T00:00:00"/>
    <s v="CoV229E"/>
    <m/>
    <m/>
    <m/>
    <m/>
  </r>
  <r>
    <n v="177"/>
    <m/>
    <m/>
    <s v="N/A"/>
    <d v="2020-02-10T00:00:00"/>
    <s v="Xin"/>
    <s v="LIM"/>
    <s v="M"/>
    <d v="1995-03-02T00:00:00"/>
    <m/>
    <s v="BRYN Y NANT "/>
    <s v="LL13 7TZ"/>
    <m/>
    <m/>
    <m/>
    <x v="0"/>
    <m/>
    <m/>
    <m/>
    <d v="2001-01-01T00:00:00"/>
    <m/>
    <m/>
    <s v="Flatmate Case 109"/>
    <x v="2"/>
    <m/>
    <m/>
    <n v="6985"/>
    <s v="N"/>
    <m/>
    <m/>
    <d v="2020-02-11T00:00:00"/>
    <x v="1"/>
    <d v="2020-02-11T00:00:00"/>
    <s v="NEGATIVE"/>
    <m/>
    <m/>
    <m/>
    <m/>
  </r>
  <r>
    <n v="178"/>
    <m/>
    <m/>
    <s v="N/A"/>
    <d v="2020-02-10T00:00:00"/>
    <s v="Serene"/>
    <s v="HO"/>
    <s v="F"/>
    <d v="1995-03-23T00:00:00"/>
    <m/>
    <s v="BRYN Y NANT "/>
    <s v="LL13 7TZ"/>
    <m/>
    <m/>
    <m/>
    <x v="0"/>
    <m/>
    <m/>
    <m/>
    <d v="2001-01-01T00:00:00"/>
    <m/>
    <m/>
    <s v="Flatmate Case 109"/>
    <x v="2"/>
    <m/>
    <m/>
    <n v="6985"/>
    <s v="N"/>
    <m/>
    <m/>
    <d v="2020-02-11T00:00:00"/>
    <x v="1"/>
    <d v="2020-02-11T00:00:00"/>
    <s v="NEGATIVE"/>
    <m/>
    <m/>
    <m/>
    <m/>
  </r>
  <r>
    <n v="179"/>
    <m/>
    <m/>
    <s v="N/A"/>
    <d v="2020-02-10T00:00:00"/>
    <s v="Eishen"/>
    <s v="ANG"/>
    <s v="M"/>
    <d v="1995-01-08T00:00:00"/>
    <m/>
    <s v="BRYN Y NANT "/>
    <s v="LL13 7TZ"/>
    <m/>
    <m/>
    <m/>
    <x v="0"/>
    <m/>
    <m/>
    <m/>
    <d v="2001-01-01T00:00:00"/>
    <m/>
    <m/>
    <s v="Flatmate Case 109"/>
    <x v="2"/>
    <m/>
    <m/>
    <n v="6985"/>
    <s v="N"/>
    <m/>
    <m/>
    <d v="2020-02-11T00:00:00"/>
    <x v="1"/>
    <d v="2020-02-11T00:00:00"/>
    <s v="NEGATIVE"/>
    <m/>
    <m/>
    <m/>
    <m/>
  </r>
  <r>
    <n v="180"/>
    <m/>
    <m/>
    <s v="N/A"/>
    <d v="2020-02-10T00:00:00"/>
    <s v="Zong Xuan"/>
    <s v="LEE"/>
    <s v="M"/>
    <d v="1995-03-29T00:00:00"/>
    <m/>
    <s v="BRYN Y NANT "/>
    <s v="LL13 7TZ"/>
    <m/>
    <m/>
    <m/>
    <x v="0"/>
    <m/>
    <m/>
    <m/>
    <d v="2001-01-01T00:00:00"/>
    <m/>
    <m/>
    <s v="Flatmate Case 109"/>
    <x v="2"/>
    <m/>
    <m/>
    <n v="6985"/>
    <s v="N"/>
    <m/>
    <m/>
    <d v="2020-02-11T00:00:00"/>
    <x v="1"/>
    <d v="2020-02-11T00:00:00"/>
    <s v="NEGATIVE"/>
    <m/>
    <m/>
    <m/>
    <m/>
  </r>
  <r>
    <n v="181"/>
    <m/>
    <m/>
    <s v="Y 15/02"/>
    <d v="2020-02-15T00:00:00"/>
    <s v="Patrick"/>
    <s v="HEERY"/>
    <s v="M"/>
    <d v="1988-01-26T00:00:00"/>
    <m/>
    <s v="22 PLYMOUTH ROAD PENARTH"/>
    <s v="CF64 3DH"/>
    <m/>
    <m/>
    <s v="Phone: 029 2041 3639 / Mob: 07835 470110"/>
    <x v="4"/>
    <m/>
    <m/>
    <m/>
    <m/>
    <m/>
    <m/>
    <m/>
    <x v="2"/>
    <m/>
    <m/>
    <n v="43877"/>
    <s v="N"/>
    <m/>
    <m/>
    <d v="2020-02-16T00:00:00"/>
    <x v="1"/>
    <d v="2020-02-16T00:00:00"/>
    <s v="NEGATIVE"/>
    <m/>
    <m/>
    <m/>
    <m/>
  </r>
  <r>
    <n v="182"/>
    <n v="370366"/>
    <m/>
    <s v="Y 15/02"/>
    <d v="2020-02-15T00:00:00"/>
    <s v="Michelle"/>
    <s v="MEI MEI MAN"/>
    <s v="F"/>
    <d v="1966-09-08T00:00:00"/>
    <n v="53"/>
    <s v="22 GLEN ROAD, WEST CROSS, SWANSEA, SA3 5PR"/>
    <s v="SA3 5PR"/>
    <m/>
    <m/>
    <s v="07884 184 983"/>
    <x v="1"/>
    <d v="2020-02-01T00:00:00"/>
    <s v="cough"/>
    <s v="Hong Kong"/>
    <d v="2020-02-13T00:00:00"/>
    <m/>
    <m/>
    <m/>
    <x v="2"/>
    <m/>
    <m/>
    <n v="3"/>
    <s v="Y"/>
    <m/>
    <m/>
    <d v="2020-02-16T00:00:00"/>
    <x v="1"/>
    <d v="2020-02-16T00:00:00"/>
    <s v="NEGATIVE"/>
    <m/>
    <m/>
    <m/>
    <m/>
  </r>
  <r>
    <n v="184"/>
    <n v="370371"/>
    <m/>
    <s v="Y 15/02"/>
    <d v="2020-02-15T00:00:00"/>
    <s v="Frances"/>
    <s v=" WALL"/>
    <s v="F"/>
    <d v="1965-05-18T00:00:00"/>
    <n v="54"/>
    <s v="ARGOED, ALEXANDRA ROAD, ABERGELE, LL22 7LS"/>
    <s v="LL22 7LS"/>
    <m/>
    <m/>
    <s v="07787186622"/>
    <x v="0"/>
    <d v="2020-02-12T00:00:00"/>
    <s v="Cough and sore throat"/>
    <s v="Thailand"/>
    <d v="2020-02-05T00:00:00"/>
    <m/>
    <m/>
    <m/>
    <x v="2"/>
    <m/>
    <m/>
    <n v="11"/>
    <s v="Y"/>
    <m/>
    <m/>
    <m/>
    <x v="3"/>
    <m/>
    <m/>
    <m/>
    <m/>
    <s v="Severe weather - courier unable to deliver to Cardiff safely. HPT to ring to confirm health status. Sample Monday 17th if well enough to remain at home"/>
    <m/>
  </r>
  <r>
    <n v="185"/>
    <m/>
    <m/>
    <s v="Y 15/02"/>
    <d v="2020-02-15T00:00:00"/>
    <s v="Andrea"/>
    <s v="MAY"/>
    <s v="F"/>
    <d v="1973-03-27T00:00:00"/>
    <m/>
    <s v="17 VENWOOD CLOSE WENVOE CF5 6BZ"/>
    <s v="CF5 6BZ"/>
    <m/>
    <m/>
    <s v="07710 177653"/>
    <x v="4"/>
    <d v="2020-02-12T00:00:00"/>
    <s v="cough/sore throat"/>
    <s v="Thialand/Singapore"/>
    <d v="2020-02-04T00:00:00"/>
    <m/>
    <m/>
    <m/>
    <x v="2"/>
    <m/>
    <m/>
    <n v="12"/>
    <s v="Y"/>
    <m/>
    <d v="2020-02-16T00:00:00"/>
    <d v="2020-02-16T00:00:00"/>
    <x v="1"/>
    <d v="2020-02-16T00:00:00"/>
    <s v="Mycoplasma "/>
    <m/>
    <m/>
    <m/>
    <m/>
  </r>
  <r>
    <n v="186"/>
    <n v="370376"/>
    <m/>
    <s v="Y 15/02"/>
    <d v="2020-02-15T00:00:00"/>
    <s v="Diane"/>
    <s v="BUSH "/>
    <s v="F"/>
    <d v="1955-06-10T00:00:00"/>
    <n v="64"/>
    <s v="19 UPLANDS ROAD, RUMNEY, CARDIFF, CF3 3AL"/>
    <s v="CF3 3AL"/>
    <m/>
    <m/>
    <s v="07817 218560"/>
    <x v="4"/>
    <d v="2020-02-13T00:00:00"/>
    <s v="cough cold and sore throat "/>
    <s v="SE Asia cruise "/>
    <d v="2020-02-02T00:00:00"/>
    <m/>
    <m/>
    <m/>
    <x v="2"/>
    <m/>
    <m/>
    <n v="14"/>
    <s v="Y"/>
    <m/>
    <d v="2020-02-16T00:00:00"/>
    <d v="2020-02-16T00:00:00"/>
    <x v="1"/>
    <d v="2020-02-16T00:00:00"/>
    <s v="seasonal CoV-OC43"/>
    <m/>
    <m/>
    <m/>
    <m/>
  </r>
  <r>
    <n v="187"/>
    <n v="370377"/>
    <m/>
    <s v="Y 15/02"/>
    <d v="2020-02-15T00:00:00"/>
    <s v="Bao Cai "/>
    <s v="CHEN"/>
    <s v="F"/>
    <d v="1972-06-06T00:00:00"/>
    <n v="47"/>
    <s v="HIGHDENE, ST. JAMES FIELD, PONTYPOOL, NP4 6JT"/>
    <s v="NP4 6JT"/>
    <m/>
    <m/>
    <s v="07921803834"/>
    <x v="3"/>
    <d v="2020-02-15T00:00:00"/>
    <s v="fever, earache"/>
    <s v="Shangahai, Fujiin Province"/>
    <d v="2020-02-11T00:00:00"/>
    <m/>
    <m/>
    <m/>
    <x v="2"/>
    <m/>
    <m/>
    <n v="5"/>
    <s v="Y"/>
    <m/>
    <d v="2020-02-16T00:00:00"/>
    <d v="2020-02-16T00:00:00"/>
    <x v="1"/>
    <d v="2020-02-16T00:00:00"/>
    <s v="Negative"/>
    <m/>
    <m/>
    <m/>
    <m/>
  </r>
  <r>
    <n v="188"/>
    <n v="370381"/>
    <m/>
    <s v="Y 15/02"/>
    <d v="2020-02-15T00:00:00"/>
    <s v="Jeffrey"/>
    <s v="WILLIAMS "/>
    <s v="M"/>
    <d v="1948-07-29T00:00:00"/>
    <n v="71"/>
    <s v="33 FAIRFIELD, PENPERLLENI, PONTYPOOL, GWENT, NP4 0AQ"/>
    <s v="NP4 0AQ"/>
    <m/>
    <m/>
    <s v="01873880395"/>
    <x v="3"/>
    <d v="2020-02-13T00:00:00"/>
    <s v="cough"/>
    <s v="SE Asia cruise Singapore airport "/>
    <d v="2020-02-02T00:00:00"/>
    <m/>
    <m/>
    <m/>
    <x v="2"/>
    <m/>
    <m/>
    <n v="14"/>
    <s v="Y"/>
    <m/>
    <d v="2020-02-16T00:00:00"/>
    <d v="2020-02-16T00:00:00"/>
    <x v="1"/>
    <d v="2020-02-16T00:00:00"/>
    <s v="HMPV"/>
    <m/>
    <m/>
    <m/>
    <m/>
  </r>
  <r>
    <n v="189"/>
    <n v="370465"/>
    <m/>
    <s v="Y16/02 "/>
    <d v="2020-02-16T00:00:00"/>
    <s v="Kiera Dannielle"/>
    <s v=" BARRETT "/>
    <s v="F"/>
    <d v="1994-02-24T00:00:00"/>
    <n v="25"/>
    <s v="104 HEOL ISAF, RADYR, CARDIFF, CF15 8EA"/>
    <s v="CF15 8EA"/>
    <m/>
    <m/>
    <s v="07802 748287"/>
    <x v="4"/>
    <d v="2020-02-15T00:00:00"/>
    <s v="temperature, fever, sore throat (whitespots) cough"/>
    <s v="Thailand"/>
    <d v="2020-02-12T00:00:00"/>
    <m/>
    <m/>
    <m/>
    <x v="2"/>
    <m/>
    <m/>
    <n v="4"/>
    <s v="Y"/>
    <m/>
    <m/>
    <d v="2020-02-16T00:00:00"/>
    <x v="1"/>
    <s v="1602/2020"/>
    <s v="Negative"/>
    <m/>
    <m/>
    <m/>
    <m/>
  </r>
  <r>
    <n v="190"/>
    <n v="368059"/>
    <m/>
    <s v="Y17/02"/>
    <d v="2020-02-10T00:00:00"/>
    <s v="Susan"/>
    <s v=" YOUD"/>
    <s v="F"/>
    <d v="1962-09-21T00:00:00"/>
    <n v="57"/>
    <s v="3 Y FEDWEN ARIAN, PENYMYNYDD, CHESTER, CH4 0XA"/>
    <s v="CH4 0XA"/>
    <m/>
    <m/>
    <s v="01244 541226"/>
    <x v="0"/>
    <d v="2020-02-05T00:00:00"/>
    <s v="Cold like illness, unsure if pyrexic, cough remained on the 10/02/2020"/>
    <s v="Singapore"/>
    <d v="2020-02-07T00:00:00"/>
    <m/>
    <m/>
    <m/>
    <x v="2"/>
    <m/>
    <m/>
    <n v="9"/>
    <s v="Y"/>
    <m/>
    <m/>
    <m/>
    <x v="3"/>
    <m/>
    <m/>
    <m/>
    <m/>
    <s v="Delayed testing as case microbiology wasn't informed until 16/02/2020"/>
    <m/>
  </r>
  <r>
    <n v="191"/>
    <n v="370472"/>
    <m/>
    <s v="Y16/02 "/>
    <d v="2020-02-16T00:00:00"/>
    <s v="Mark"/>
    <s v="COOK"/>
    <s v="M"/>
    <d v="1965-08-17T00:00:00"/>
    <n v="54"/>
    <s v="10 BENBOW CLOSE, SKETTY, SWANSEA, SA2 8LH"/>
    <s v="SA2 8LH"/>
    <m/>
    <m/>
    <s v="07904 352 821"/>
    <x v="1"/>
    <d v="2020-01-29T00:00:00"/>
    <s v="Cough 29/01/20, tight chest 15/02/2020"/>
    <s v="Singapore for 3 days"/>
    <d v="2020-02-15T00:00:00"/>
    <m/>
    <m/>
    <m/>
    <x v="2"/>
    <m/>
    <m/>
    <n v="1"/>
    <s v="Y"/>
    <m/>
    <d v="2020-02-16T00:00:00"/>
    <m/>
    <x v="3"/>
    <m/>
    <m/>
    <m/>
    <m/>
    <m/>
    <m/>
  </r>
  <r>
    <n v="192"/>
    <n v="370474"/>
    <m/>
    <s v="Y16/02 "/>
    <d v="2020-02-16T00:00:00"/>
    <s v="Liza"/>
    <s v=" Sumagaysay"/>
    <s v="F"/>
    <d v="1972-12-20T00:00:00"/>
    <n v="47"/>
    <s v="1 WATCHET CLOSE LLANRUMNEY CARDIFF CF3 4DU"/>
    <s v="CF3 4DU"/>
    <m/>
    <m/>
    <s v="029 20212297/07586636248"/>
    <x v="4"/>
    <d v="2020-02-14T00:00:00"/>
    <s v="Cough and sore throat"/>
    <s v="Singapore airport 10/2"/>
    <d v="2020-02-10T00:00:00"/>
    <m/>
    <m/>
    <m/>
    <x v="2"/>
    <m/>
    <m/>
    <n v="6"/>
    <s v="Y"/>
    <m/>
    <m/>
    <m/>
    <x v="3"/>
    <m/>
    <m/>
    <m/>
    <m/>
    <m/>
    <m/>
  </r>
  <r>
    <n v="193"/>
    <n v="370473"/>
    <m/>
    <s v="Y 17/02"/>
    <d v="2020-02-16T00:00:00"/>
    <s v="Cheryl"/>
    <s v="EVANS"/>
    <s v="F"/>
    <d v="1955-01-05T00:00:00"/>
    <n v="65"/>
    <s v="14 ANGEL WAY NORTH CORNELLY BRIDGEND CF33 4PB"/>
    <s v="CF33 4PB"/>
    <m/>
    <m/>
    <s v="01656 743206/07790371373"/>
    <x v="5"/>
    <d v="2020-02-14T00:00:00"/>
    <s v="runny nose, sore throat/cough"/>
    <s v="Malaysia "/>
    <d v="2020-02-14T00:00:00"/>
    <m/>
    <m/>
    <m/>
    <x v="2"/>
    <m/>
    <m/>
    <n v="2"/>
    <s v="Y"/>
    <m/>
    <m/>
    <m/>
    <x v="3"/>
    <m/>
    <m/>
    <m/>
    <m/>
    <m/>
    <m/>
  </r>
  <r>
    <n v="194"/>
    <n v="370555"/>
    <m/>
    <s v="Y 17/02 "/>
    <d v="2020-02-16T00:00:00"/>
    <s v="Melanie"/>
    <s v=" MacDonald"/>
    <s v="F"/>
    <d v="1973-08-05T00:00:00"/>
    <n v="46"/>
    <s v="41 SCARROWSCART LANE, HAVERFORD WEST, SA61 1EP"/>
    <s v="SA61 1EP"/>
    <m/>
    <m/>
    <s v="07375 137 470"/>
    <x v="2"/>
    <d v="2020-02-13T00:00:00"/>
    <s v="Cough, sore throat (shortness of breath usually as she is asthmatic)"/>
    <s v="Thailand two weeks. Departed Bangkok 15/02."/>
    <d v="2020-02-15T00:00:00"/>
    <m/>
    <m/>
    <s v="Lives with partner Robert Nichols same holiday no symptoms."/>
    <x v="2"/>
    <m/>
    <m/>
    <n v="1"/>
    <s v="Y"/>
    <m/>
    <m/>
    <m/>
    <x v="3"/>
    <m/>
    <m/>
    <m/>
    <m/>
    <m/>
    <m/>
  </r>
  <r>
    <n v="195"/>
    <n v="370543"/>
    <m/>
    <s v="Y 17/02"/>
    <d v="2020-02-17T00:00:00"/>
    <s v="Michael"/>
    <s v="Ward"/>
    <s v="M"/>
    <d v="1951-04-02T00:00:00"/>
    <n v="68"/>
    <s v="99 SEVERN GROVE, CARDIFF, CF11 9EQ"/>
    <s v="CF11 9EQ"/>
    <m/>
    <m/>
    <s v="07889 972400"/>
    <x v="4"/>
    <m/>
    <s v="Cough"/>
    <s v="Thailand"/>
    <d v="2020-02-06T00:00:00"/>
    <m/>
    <m/>
    <m/>
    <x v="2"/>
    <m/>
    <m/>
    <n v="10"/>
    <s v="Y"/>
    <m/>
    <m/>
    <m/>
    <x v="3"/>
    <m/>
    <m/>
    <m/>
    <m/>
    <m/>
    <m/>
  </r>
  <r>
    <n v="196"/>
    <m/>
    <m/>
    <s v="Y 17/02"/>
    <d v="2020-02-17T00:00:00"/>
    <s v="Robert"/>
    <s v="NICHOLS"/>
    <s v="M"/>
    <d v="1967-07-01T00:00:00"/>
    <m/>
    <s v="41 SCARROWSCART LANE, HAVERFORD WEST, SA61 1EP"/>
    <s v="SA61 1EP"/>
    <m/>
    <m/>
    <m/>
    <x v="7"/>
    <m/>
    <m/>
    <m/>
    <d v="2020-02-15T00:00:00"/>
    <m/>
    <m/>
    <m/>
    <x v="2"/>
    <m/>
    <m/>
    <n v="1"/>
    <s v="Y"/>
    <m/>
    <m/>
    <m/>
    <x v="3"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5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F13" firstHeaderRow="1" firstDataRow="2" firstDataCol="1" rowPageCount="1" colPageCount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9">
        <item x="3"/>
        <item x="0"/>
        <item x="4"/>
        <item x="5"/>
        <item x="2"/>
        <item x="6"/>
        <item x="1"/>
        <item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Col"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Page" multipleItemSelectionAllowed="1" showAll="0">
      <items count="5">
        <item x="0"/>
        <item x="1"/>
        <item h="1" x="2"/>
        <item x="3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5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23"/>
  </colFields>
  <colItems count="5">
    <i>
      <x/>
    </i>
    <i>
      <x v="1"/>
    </i>
    <i>
      <x v="2"/>
    </i>
    <i>
      <x v="3"/>
    </i>
    <i t="grand">
      <x/>
    </i>
  </colItems>
  <pageFields count="1">
    <pageField fld="31" hier="-1"/>
  </pageFields>
  <dataFields count="1">
    <dataField name="Count of Case No" fld="0" subtotal="count" baseField="0" baseItem="148335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C7" sqref="C7"/>
    </sheetView>
  </sheetViews>
  <sheetFormatPr defaultRowHeight="15" x14ac:dyDescent="0.25"/>
  <cols>
    <col min="1" max="1" width="16.28515625" customWidth="1"/>
    <col min="2" max="2" width="17.85546875" bestFit="1" customWidth="1"/>
    <col min="3" max="3" width="24.28515625" bestFit="1" customWidth="1"/>
    <col min="4" max="4" width="10.42578125" customWidth="1"/>
    <col min="5" max="5" width="16.42578125" customWidth="1"/>
    <col min="6" max="6" width="11.28515625" bestFit="1" customWidth="1"/>
    <col min="7" max="7" width="11.28515625" customWidth="1"/>
    <col min="8" max="8" width="26.42578125" customWidth="1"/>
  </cols>
  <sheetData>
    <row r="1" spans="1:9" x14ac:dyDescent="0.25">
      <c r="A1" s="5" t="s">
        <v>28</v>
      </c>
      <c r="B1" t="s">
        <v>34</v>
      </c>
    </row>
    <row r="2" spans="1:9" x14ac:dyDescent="0.25">
      <c r="C2" s="10" t="s">
        <v>35</v>
      </c>
      <c r="H2" t="s">
        <v>36</v>
      </c>
      <c r="I2">
        <f>177/192*100</f>
        <v>92.1875</v>
      </c>
    </row>
    <row r="3" spans="1:9" x14ac:dyDescent="0.25">
      <c r="A3" s="5" t="s">
        <v>23</v>
      </c>
      <c r="B3" s="5" t="s">
        <v>27</v>
      </c>
    </row>
    <row r="4" spans="1:9" x14ac:dyDescent="0.25">
      <c r="A4" s="5" t="s">
        <v>24</v>
      </c>
      <c r="B4" t="s">
        <v>33</v>
      </c>
      <c r="C4" t="s">
        <v>31</v>
      </c>
      <c r="D4" t="s">
        <v>32</v>
      </c>
      <c r="E4" t="s">
        <v>30</v>
      </c>
      <c r="F4" t="s">
        <v>26</v>
      </c>
    </row>
    <row r="5" spans="1:9" x14ac:dyDescent="0.25">
      <c r="A5" s="6" t="s">
        <v>5</v>
      </c>
      <c r="B5" s="4">
        <v>2</v>
      </c>
      <c r="C5" s="4"/>
      <c r="D5" s="4">
        <v>29</v>
      </c>
      <c r="E5" s="4"/>
      <c r="F5" s="4">
        <v>31</v>
      </c>
    </row>
    <row r="6" spans="1:9" x14ac:dyDescent="0.25">
      <c r="A6" s="6" t="s">
        <v>2</v>
      </c>
      <c r="B6" s="4">
        <v>1</v>
      </c>
      <c r="C6" s="4"/>
      <c r="D6" s="4">
        <v>43</v>
      </c>
      <c r="E6" s="4">
        <v>2</v>
      </c>
      <c r="F6" s="4">
        <v>46</v>
      </c>
    </row>
    <row r="7" spans="1:9" x14ac:dyDescent="0.25">
      <c r="A7" s="6" t="s">
        <v>10</v>
      </c>
      <c r="B7" s="4">
        <v>2</v>
      </c>
      <c r="C7" s="4"/>
      <c r="D7" s="4">
        <v>44</v>
      </c>
      <c r="E7" s="4">
        <v>2</v>
      </c>
      <c r="F7" s="4">
        <v>48</v>
      </c>
    </row>
    <row r="8" spans="1:9" x14ac:dyDescent="0.25">
      <c r="A8" s="6" t="s">
        <v>12</v>
      </c>
      <c r="B8" s="4">
        <v>2</v>
      </c>
      <c r="C8" s="4"/>
      <c r="D8" s="4">
        <v>20</v>
      </c>
      <c r="E8" s="4"/>
      <c r="F8" s="4">
        <v>22</v>
      </c>
    </row>
    <row r="9" spans="1:9" x14ac:dyDescent="0.25">
      <c r="A9" s="6" t="s">
        <v>11</v>
      </c>
      <c r="B9" s="4"/>
      <c r="C9" s="4"/>
      <c r="D9" s="4">
        <v>11</v>
      </c>
      <c r="E9" s="4"/>
      <c r="F9" s="4">
        <v>11</v>
      </c>
    </row>
    <row r="10" spans="1:9" x14ac:dyDescent="0.25">
      <c r="A10" s="6" t="s">
        <v>22</v>
      </c>
      <c r="B10" s="4"/>
      <c r="C10" s="4"/>
      <c r="D10" s="4">
        <v>5</v>
      </c>
      <c r="E10" s="4"/>
      <c r="F10" s="4">
        <v>5</v>
      </c>
    </row>
    <row r="11" spans="1:9" x14ac:dyDescent="0.25">
      <c r="A11" s="6" t="s">
        <v>15</v>
      </c>
      <c r="B11" s="4">
        <v>2</v>
      </c>
      <c r="C11" s="4">
        <v>2</v>
      </c>
      <c r="D11" s="4">
        <v>24</v>
      </c>
      <c r="E11" s="4"/>
      <c r="F11" s="4">
        <v>28</v>
      </c>
    </row>
    <row r="12" spans="1:9" x14ac:dyDescent="0.25">
      <c r="A12" s="6" t="s">
        <v>25</v>
      </c>
      <c r="B12" s="4"/>
      <c r="C12" s="4"/>
      <c r="D12" s="4">
        <v>1</v>
      </c>
      <c r="E12" s="4"/>
      <c r="F12" s="4">
        <v>1</v>
      </c>
    </row>
    <row r="13" spans="1:9" x14ac:dyDescent="0.25">
      <c r="A13" s="6" t="s">
        <v>26</v>
      </c>
      <c r="B13" s="4">
        <v>9</v>
      </c>
      <c r="C13" s="4">
        <v>2</v>
      </c>
      <c r="D13" s="4">
        <v>177</v>
      </c>
      <c r="E13" s="4">
        <v>4</v>
      </c>
      <c r="F13" s="4">
        <v>192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42"/>
  <sheetViews>
    <sheetView workbookViewId="0">
      <pane ySplit="2" topLeftCell="A3" activePane="bottomLeft" state="frozen"/>
      <selection pane="bottomLeft" activeCell="C3" sqref="C3"/>
    </sheetView>
  </sheetViews>
  <sheetFormatPr defaultRowHeight="15.75" x14ac:dyDescent="0.25"/>
  <cols>
    <col min="2" max="2" width="7.140625" style="7" customWidth="1"/>
    <col min="3" max="3" width="11" style="7" bestFit="1" customWidth="1"/>
    <col min="4" max="4" width="14.7109375" style="7" customWidth="1"/>
    <col min="5" max="5" width="14" style="18" bestFit="1" customWidth="1"/>
    <col min="6" max="6" width="10.42578125" style="18" customWidth="1"/>
    <col min="7" max="7" width="17.42578125" customWidth="1"/>
    <col min="8" max="9" width="20.7109375" customWidth="1"/>
    <col min="10" max="10" width="14.140625" customWidth="1"/>
    <col min="11" max="11" width="11.7109375" customWidth="1"/>
    <col min="12" max="13" width="12.140625" customWidth="1"/>
    <col min="14" max="14" width="8.5703125" bestFit="1" customWidth="1"/>
    <col min="15" max="15" width="16.42578125" bestFit="1" customWidth="1"/>
    <col min="16" max="16" width="16.85546875" bestFit="1" customWidth="1"/>
  </cols>
  <sheetData>
    <row r="1" spans="2:16" thickBot="1" x14ac:dyDescent="0.3">
      <c r="B1"/>
      <c r="C1"/>
      <c r="D1"/>
      <c r="E1"/>
      <c r="F1"/>
      <c r="G1" s="40" t="s">
        <v>41</v>
      </c>
      <c r="H1" s="41"/>
      <c r="J1" t="s">
        <v>52</v>
      </c>
    </row>
    <row r="2" spans="2:16" ht="135" x14ac:dyDescent="0.25">
      <c r="B2" s="7" t="s">
        <v>38</v>
      </c>
      <c r="C2" s="11" t="s">
        <v>29</v>
      </c>
      <c r="D2" s="11" t="s">
        <v>0</v>
      </c>
      <c r="E2" s="14" t="s">
        <v>1</v>
      </c>
      <c r="F2" s="14" t="s">
        <v>43</v>
      </c>
      <c r="G2" s="22" t="s">
        <v>50</v>
      </c>
      <c r="H2" s="22" t="s">
        <v>51</v>
      </c>
      <c r="I2" s="22" t="s">
        <v>77</v>
      </c>
      <c r="J2" s="14" t="s">
        <v>73</v>
      </c>
      <c r="K2" s="14" t="s">
        <v>74</v>
      </c>
      <c r="L2" s="22" t="s">
        <v>78</v>
      </c>
      <c r="M2" s="22"/>
      <c r="N2" s="27" t="s">
        <v>79</v>
      </c>
      <c r="O2" s="28" t="s">
        <v>80</v>
      </c>
      <c r="P2" s="29" t="s">
        <v>72</v>
      </c>
    </row>
    <row r="3" spans="2:16" x14ac:dyDescent="0.25">
      <c r="B3" s="2">
        <v>15</v>
      </c>
      <c r="C3" s="1" t="s">
        <v>32</v>
      </c>
      <c r="D3" s="1" t="s">
        <v>20</v>
      </c>
      <c r="E3" s="15" t="s">
        <v>5</v>
      </c>
      <c r="F3" s="15" t="s">
        <v>48</v>
      </c>
      <c r="G3">
        <v>12.8</v>
      </c>
      <c r="H3">
        <v>2.4</v>
      </c>
      <c r="I3">
        <f t="shared" ref="I3:I34" si="0">H3*2</f>
        <v>4.8</v>
      </c>
      <c r="J3" t="s">
        <v>52</v>
      </c>
      <c r="K3">
        <v>2.9</v>
      </c>
      <c r="L3">
        <f t="shared" ref="L3:L34" si="1">K3*2*2</f>
        <v>11.6</v>
      </c>
      <c r="N3" s="30" t="s">
        <v>5</v>
      </c>
      <c r="O3" s="31" t="s">
        <v>53</v>
      </c>
      <c r="P3" s="32" t="s">
        <v>52</v>
      </c>
    </row>
    <row r="4" spans="2:16" x14ac:dyDescent="0.25">
      <c r="B4" s="2">
        <v>20</v>
      </c>
      <c r="C4" s="1" t="s">
        <v>32</v>
      </c>
      <c r="D4" s="1" t="s">
        <v>4</v>
      </c>
      <c r="E4" s="15" t="s">
        <v>5</v>
      </c>
      <c r="F4" s="15" t="s">
        <v>48</v>
      </c>
      <c r="G4">
        <v>9.5</v>
      </c>
      <c r="H4">
        <v>15.9</v>
      </c>
      <c r="I4">
        <f t="shared" si="0"/>
        <v>31.8</v>
      </c>
      <c r="J4" t="s">
        <v>52</v>
      </c>
      <c r="K4">
        <v>12.2</v>
      </c>
      <c r="L4">
        <f t="shared" si="1"/>
        <v>48.8</v>
      </c>
      <c r="N4" s="30" t="s">
        <v>5</v>
      </c>
      <c r="O4" s="31" t="s">
        <v>75</v>
      </c>
      <c r="P4" s="33" t="s">
        <v>76</v>
      </c>
    </row>
    <row r="5" spans="2:16" x14ac:dyDescent="0.25">
      <c r="B5" s="2">
        <v>21</v>
      </c>
      <c r="C5" s="1" t="s">
        <v>32</v>
      </c>
      <c r="D5" s="1" t="s">
        <v>4</v>
      </c>
      <c r="E5" s="15" t="s">
        <v>5</v>
      </c>
      <c r="F5" s="15" t="s">
        <v>48</v>
      </c>
      <c r="G5">
        <v>9.5</v>
      </c>
      <c r="H5">
        <v>15.9</v>
      </c>
      <c r="I5">
        <f t="shared" si="0"/>
        <v>31.8</v>
      </c>
      <c r="J5" t="s">
        <v>52</v>
      </c>
      <c r="K5">
        <v>12.2</v>
      </c>
      <c r="L5">
        <f t="shared" si="1"/>
        <v>48.8</v>
      </c>
      <c r="N5" s="34" t="s">
        <v>2</v>
      </c>
      <c r="O5" s="35" t="s">
        <v>55</v>
      </c>
      <c r="P5" s="32" t="s">
        <v>54</v>
      </c>
    </row>
    <row r="6" spans="2:16" x14ac:dyDescent="0.25">
      <c r="B6" s="2">
        <v>30</v>
      </c>
      <c r="C6" s="1" t="s">
        <v>32</v>
      </c>
      <c r="D6" s="1" t="s">
        <v>7</v>
      </c>
      <c r="E6" s="15" t="s">
        <v>5</v>
      </c>
      <c r="F6" s="15" t="s">
        <v>48</v>
      </c>
      <c r="G6">
        <v>10.1</v>
      </c>
      <c r="H6">
        <v>7</v>
      </c>
      <c r="I6">
        <f t="shared" si="0"/>
        <v>14</v>
      </c>
      <c r="J6" t="s">
        <v>52</v>
      </c>
      <c r="K6">
        <v>5.0999999999999996</v>
      </c>
      <c r="L6">
        <f t="shared" si="1"/>
        <v>20.399999999999999</v>
      </c>
      <c r="N6" s="34" t="s">
        <v>2</v>
      </c>
      <c r="O6" s="31" t="s">
        <v>57</v>
      </c>
      <c r="P6" s="32" t="s">
        <v>56</v>
      </c>
    </row>
    <row r="7" spans="2:16" ht="31.5" x14ac:dyDescent="0.25">
      <c r="B7" s="2">
        <v>42</v>
      </c>
      <c r="C7" s="1" t="s">
        <v>32</v>
      </c>
      <c r="D7" s="1" t="s">
        <v>4</v>
      </c>
      <c r="E7" s="15" t="s">
        <v>5</v>
      </c>
      <c r="F7" s="15" t="s">
        <v>48</v>
      </c>
      <c r="G7">
        <v>20.7</v>
      </c>
      <c r="H7">
        <v>8.9</v>
      </c>
      <c r="I7">
        <f t="shared" si="0"/>
        <v>17.8</v>
      </c>
      <c r="J7" t="s">
        <v>52</v>
      </c>
      <c r="K7">
        <v>10.6</v>
      </c>
      <c r="L7">
        <f t="shared" si="1"/>
        <v>42.4</v>
      </c>
      <c r="N7" s="34" t="s">
        <v>2</v>
      </c>
      <c r="O7" s="36" t="s">
        <v>58</v>
      </c>
      <c r="P7" s="32" t="s">
        <v>44</v>
      </c>
    </row>
    <row r="8" spans="2:16" x14ac:dyDescent="0.25">
      <c r="B8" s="2">
        <v>46</v>
      </c>
      <c r="C8" s="1" t="s">
        <v>32</v>
      </c>
      <c r="D8" s="1" t="s">
        <v>4</v>
      </c>
      <c r="E8" s="15" t="s">
        <v>5</v>
      </c>
      <c r="F8" s="15" t="s">
        <v>48</v>
      </c>
      <c r="G8">
        <v>10.3</v>
      </c>
      <c r="H8">
        <v>7.7</v>
      </c>
      <c r="I8">
        <f t="shared" si="0"/>
        <v>15.4</v>
      </c>
      <c r="J8" t="s">
        <v>52</v>
      </c>
      <c r="K8">
        <v>2.7</v>
      </c>
      <c r="L8">
        <f t="shared" si="1"/>
        <v>10.8</v>
      </c>
      <c r="N8" s="30" t="s">
        <v>12</v>
      </c>
      <c r="O8" s="36" t="s">
        <v>60</v>
      </c>
      <c r="P8" s="32" t="s">
        <v>59</v>
      </c>
    </row>
    <row r="9" spans="2:16" ht="31.5" x14ac:dyDescent="0.25">
      <c r="B9" s="2">
        <v>58</v>
      </c>
      <c r="C9" s="1" t="s">
        <v>32</v>
      </c>
      <c r="D9" s="1" t="s">
        <v>7</v>
      </c>
      <c r="E9" s="15" t="s">
        <v>5</v>
      </c>
      <c r="F9" s="15" t="s">
        <v>48</v>
      </c>
      <c r="G9">
        <v>40.4</v>
      </c>
      <c r="H9">
        <v>28.6</v>
      </c>
      <c r="I9">
        <f t="shared" si="0"/>
        <v>57.2</v>
      </c>
      <c r="J9" t="s">
        <v>76</v>
      </c>
      <c r="K9">
        <v>11.9</v>
      </c>
      <c r="L9">
        <f t="shared" si="1"/>
        <v>47.6</v>
      </c>
      <c r="N9" s="30" t="s">
        <v>12</v>
      </c>
      <c r="O9" s="36" t="s">
        <v>62</v>
      </c>
      <c r="P9" s="32" t="s">
        <v>61</v>
      </c>
    </row>
    <row r="10" spans="2:16" ht="31.5" x14ac:dyDescent="0.25">
      <c r="B10" s="2">
        <v>60</v>
      </c>
      <c r="C10" s="1" t="s">
        <v>32</v>
      </c>
      <c r="D10" s="1" t="s">
        <v>4</v>
      </c>
      <c r="E10" s="15" t="s">
        <v>5</v>
      </c>
      <c r="F10" s="15" t="s">
        <v>48</v>
      </c>
      <c r="G10">
        <v>32</v>
      </c>
      <c r="H10">
        <v>20.2</v>
      </c>
      <c r="I10">
        <f t="shared" si="0"/>
        <v>40.4</v>
      </c>
      <c r="J10" t="s">
        <v>76</v>
      </c>
      <c r="K10">
        <v>3.3</v>
      </c>
      <c r="L10">
        <f t="shared" si="1"/>
        <v>13.2</v>
      </c>
      <c r="N10" s="30" t="s">
        <v>12</v>
      </c>
      <c r="O10" s="36" t="s">
        <v>64</v>
      </c>
      <c r="P10" s="32" t="s">
        <v>63</v>
      </c>
    </row>
    <row r="11" spans="2:16" x14ac:dyDescent="0.25">
      <c r="B11" s="2">
        <v>67</v>
      </c>
      <c r="C11" s="1" t="s">
        <v>32</v>
      </c>
      <c r="D11" s="1" t="s">
        <v>14</v>
      </c>
      <c r="E11" s="15" t="s">
        <v>5</v>
      </c>
      <c r="F11" s="15" t="s">
        <v>48</v>
      </c>
      <c r="G11">
        <v>21.3</v>
      </c>
      <c r="H11">
        <v>8.4</v>
      </c>
      <c r="I11">
        <f t="shared" si="0"/>
        <v>16.8</v>
      </c>
      <c r="J11" t="s">
        <v>52</v>
      </c>
      <c r="K11">
        <v>9.1999999999999993</v>
      </c>
      <c r="L11">
        <f t="shared" si="1"/>
        <v>36.799999999999997</v>
      </c>
      <c r="N11" s="34" t="s">
        <v>39</v>
      </c>
      <c r="O11" s="36" t="s">
        <v>13</v>
      </c>
      <c r="P11" s="32" t="s">
        <v>49</v>
      </c>
    </row>
    <row r="12" spans="2:16" x14ac:dyDescent="0.25">
      <c r="B12" s="2">
        <v>69</v>
      </c>
      <c r="C12" s="1" t="s">
        <v>32</v>
      </c>
      <c r="D12" s="1" t="s">
        <v>14</v>
      </c>
      <c r="E12" s="15" t="s">
        <v>5</v>
      </c>
      <c r="F12" s="15" t="s">
        <v>48</v>
      </c>
      <c r="G12">
        <v>14.5</v>
      </c>
      <c r="H12">
        <v>1.1000000000000001</v>
      </c>
      <c r="I12">
        <f t="shared" si="0"/>
        <v>2.2000000000000002</v>
      </c>
      <c r="J12" t="s">
        <v>52</v>
      </c>
      <c r="K12">
        <v>4.5999999999999996</v>
      </c>
      <c r="L12">
        <f t="shared" si="1"/>
        <v>18.399999999999999</v>
      </c>
      <c r="N12" s="34" t="s">
        <v>11</v>
      </c>
      <c r="O12" s="36" t="s">
        <v>66</v>
      </c>
      <c r="P12" s="32" t="s">
        <v>65</v>
      </c>
    </row>
    <row r="13" spans="2:16" x14ac:dyDescent="0.25">
      <c r="B13" s="2">
        <v>72</v>
      </c>
      <c r="C13" s="1" t="s">
        <v>32</v>
      </c>
      <c r="D13" s="1" t="s">
        <v>14</v>
      </c>
      <c r="E13" s="15" t="s">
        <v>5</v>
      </c>
      <c r="F13" s="15" t="s">
        <v>48</v>
      </c>
      <c r="G13">
        <v>11.4</v>
      </c>
      <c r="H13">
        <v>4.7</v>
      </c>
      <c r="I13">
        <f t="shared" si="0"/>
        <v>9.4</v>
      </c>
      <c r="J13" t="s">
        <v>52</v>
      </c>
      <c r="K13">
        <v>0.6</v>
      </c>
      <c r="L13">
        <f t="shared" si="1"/>
        <v>2.4</v>
      </c>
      <c r="N13" s="34" t="s">
        <v>11</v>
      </c>
      <c r="O13" s="36" t="s">
        <v>68</v>
      </c>
      <c r="P13" s="32" t="s">
        <v>67</v>
      </c>
    </row>
    <row r="14" spans="2:16" x14ac:dyDescent="0.25">
      <c r="B14" s="2">
        <v>91</v>
      </c>
      <c r="C14" s="1" t="s">
        <v>32</v>
      </c>
      <c r="D14" s="1" t="s">
        <v>4</v>
      </c>
      <c r="E14" s="15" t="s">
        <v>5</v>
      </c>
      <c r="F14" s="15" t="s">
        <v>48</v>
      </c>
      <c r="G14">
        <v>14.5</v>
      </c>
      <c r="H14">
        <v>1.1000000000000001</v>
      </c>
      <c r="I14">
        <f t="shared" si="0"/>
        <v>2.2000000000000002</v>
      </c>
      <c r="J14" t="s">
        <v>52</v>
      </c>
      <c r="K14">
        <v>4.5999999999999996</v>
      </c>
      <c r="L14">
        <f t="shared" si="1"/>
        <v>18.399999999999999</v>
      </c>
      <c r="N14" s="34" t="s">
        <v>11</v>
      </c>
      <c r="O14" s="36" t="s">
        <v>70</v>
      </c>
      <c r="P14" s="32" t="s">
        <v>69</v>
      </c>
    </row>
    <row r="15" spans="2:16" ht="17.25" customHeight="1" thickBot="1" x14ac:dyDescent="0.3">
      <c r="B15" s="2">
        <v>97</v>
      </c>
      <c r="C15" s="1" t="s">
        <v>32</v>
      </c>
      <c r="D15" s="1"/>
      <c r="E15" s="15" t="s">
        <v>5</v>
      </c>
      <c r="F15" s="15" t="s">
        <v>48</v>
      </c>
      <c r="G15">
        <v>13.7</v>
      </c>
      <c r="H15">
        <v>2.8</v>
      </c>
      <c r="I15">
        <f t="shared" si="0"/>
        <v>5.6</v>
      </c>
      <c r="J15" t="s">
        <v>52</v>
      </c>
      <c r="K15">
        <v>3.8</v>
      </c>
      <c r="L15">
        <f t="shared" si="1"/>
        <v>15.2</v>
      </c>
      <c r="N15" s="37" t="s">
        <v>15</v>
      </c>
      <c r="O15" s="38" t="s">
        <v>3</v>
      </c>
      <c r="P15" s="39" t="s">
        <v>71</v>
      </c>
    </row>
    <row r="16" spans="2:16" x14ac:dyDescent="0.25">
      <c r="B16" s="2">
        <v>115</v>
      </c>
      <c r="C16" s="1" t="s">
        <v>32</v>
      </c>
      <c r="D16" s="1"/>
      <c r="E16" s="15" t="s">
        <v>5</v>
      </c>
      <c r="F16" s="15" t="s">
        <v>48</v>
      </c>
      <c r="G16">
        <v>35.9</v>
      </c>
      <c r="H16">
        <v>24.1</v>
      </c>
      <c r="I16">
        <f t="shared" si="0"/>
        <v>48.2</v>
      </c>
      <c r="J16" t="s">
        <v>76</v>
      </c>
      <c r="K16">
        <v>5.6</v>
      </c>
      <c r="L16">
        <f t="shared" si="1"/>
        <v>22.4</v>
      </c>
    </row>
    <row r="17" spans="2:12" x14ac:dyDescent="0.25">
      <c r="B17" s="2">
        <v>116</v>
      </c>
      <c r="C17" s="1" t="s">
        <v>32</v>
      </c>
      <c r="D17" s="1"/>
      <c r="E17" s="15" t="s">
        <v>5</v>
      </c>
      <c r="F17" s="15" t="s">
        <v>48</v>
      </c>
      <c r="G17">
        <v>24.2</v>
      </c>
      <c r="H17">
        <v>10.5</v>
      </c>
      <c r="I17">
        <f t="shared" si="0"/>
        <v>21</v>
      </c>
      <c r="J17" t="s">
        <v>76</v>
      </c>
      <c r="K17">
        <v>9.8000000000000007</v>
      </c>
      <c r="L17">
        <f t="shared" si="1"/>
        <v>39.200000000000003</v>
      </c>
    </row>
    <row r="18" spans="2:12" x14ac:dyDescent="0.25">
      <c r="B18" s="2">
        <v>141</v>
      </c>
      <c r="C18" s="1" t="s">
        <v>32</v>
      </c>
      <c r="D18" s="1"/>
      <c r="E18" s="15" t="s">
        <v>5</v>
      </c>
      <c r="F18" s="15" t="s">
        <v>48</v>
      </c>
      <c r="G18">
        <v>12.8</v>
      </c>
      <c r="H18">
        <v>2.4</v>
      </c>
      <c r="I18">
        <f t="shared" si="0"/>
        <v>4.8</v>
      </c>
      <c r="J18" t="s">
        <v>52</v>
      </c>
      <c r="K18">
        <v>2.9</v>
      </c>
      <c r="L18">
        <f t="shared" si="1"/>
        <v>11.6</v>
      </c>
    </row>
    <row r="19" spans="2:12" x14ac:dyDescent="0.25">
      <c r="B19" s="2">
        <v>145</v>
      </c>
      <c r="C19" s="1" t="s">
        <v>32</v>
      </c>
      <c r="D19" s="1"/>
      <c r="E19" s="15" t="s">
        <v>5</v>
      </c>
      <c r="F19" s="15" t="s">
        <v>48</v>
      </c>
      <c r="G19">
        <v>36.799999999999997</v>
      </c>
      <c r="H19">
        <v>22.2</v>
      </c>
      <c r="I19">
        <f t="shared" si="0"/>
        <v>44.4</v>
      </c>
      <c r="J19" t="s">
        <v>52</v>
      </c>
      <c r="K19">
        <v>24.9</v>
      </c>
      <c r="L19">
        <f t="shared" si="1"/>
        <v>99.6</v>
      </c>
    </row>
    <row r="20" spans="2:12" x14ac:dyDescent="0.25">
      <c r="B20" s="2">
        <v>155</v>
      </c>
      <c r="C20" s="1" t="s">
        <v>32</v>
      </c>
      <c r="D20" s="1"/>
      <c r="E20" s="15" t="s">
        <v>5</v>
      </c>
      <c r="F20" s="15" t="s">
        <v>48</v>
      </c>
      <c r="G20">
        <v>43.2</v>
      </c>
      <c r="H20">
        <v>37.6</v>
      </c>
      <c r="I20">
        <f t="shared" si="0"/>
        <v>75.2</v>
      </c>
      <c r="J20" t="s">
        <v>76</v>
      </c>
      <c r="K20">
        <v>18.8</v>
      </c>
      <c r="L20">
        <f t="shared" si="1"/>
        <v>75.2</v>
      </c>
    </row>
    <row r="21" spans="2:12" x14ac:dyDescent="0.25">
      <c r="B21" s="13">
        <v>161</v>
      </c>
      <c r="C21" s="1" t="s">
        <v>32</v>
      </c>
      <c r="D21" s="1"/>
      <c r="E21" s="15" t="s">
        <v>5</v>
      </c>
      <c r="F21" s="15" t="s">
        <v>48</v>
      </c>
      <c r="G21">
        <v>12.7</v>
      </c>
      <c r="H21">
        <v>4.8</v>
      </c>
      <c r="I21">
        <f t="shared" si="0"/>
        <v>9.6</v>
      </c>
      <c r="J21" t="s">
        <v>52</v>
      </c>
      <c r="K21">
        <v>1.8</v>
      </c>
      <c r="L21">
        <f t="shared" si="1"/>
        <v>7.2</v>
      </c>
    </row>
    <row r="22" spans="2:12" x14ac:dyDescent="0.25">
      <c r="B22" s="2">
        <v>163</v>
      </c>
      <c r="C22" s="1" t="s">
        <v>32</v>
      </c>
      <c r="D22" s="1"/>
      <c r="E22" s="15" t="s">
        <v>5</v>
      </c>
      <c r="F22" s="15" t="s">
        <v>48</v>
      </c>
      <c r="G22">
        <v>16.899999999999999</v>
      </c>
      <c r="H22">
        <v>6.6</v>
      </c>
      <c r="I22">
        <f t="shared" si="0"/>
        <v>13.2</v>
      </c>
      <c r="J22" t="s">
        <v>52</v>
      </c>
      <c r="K22">
        <v>6.4</v>
      </c>
      <c r="L22">
        <f t="shared" si="1"/>
        <v>25.6</v>
      </c>
    </row>
    <row r="23" spans="2:12" x14ac:dyDescent="0.25">
      <c r="B23" s="2">
        <v>168</v>
      </c>
      <c r="C23" s="1" t="s">
        <v>32</v>
      </c>
      <c r="D23" s="1"/>
      <c r="E23" s="15" t="s">
        <v>5</v>
      </c>
      <c r="F23" s="15" t="s">
        <v>48</v>
      </c>
      <c r="G23">
        <v>13.2</v>
      </c>
      <c r="H23" s="23">
        <v>3.2</v>
      </c>
      <c r="I23">
        <f t="shared" si="0"/>
        <v>6.4</v>
      </c>
      <c r="J23" t="s">
        <v>52</v>
      </c>
      <c r="K23">
        <v>3.3</v>
      </c>
      <c r="L23">
        <f t="shared" si="1"/>
        <v>13.2</v>
      </c>
    </row>
    <row r="24" spans="2:12" x14ac:dyDescent="0.25">
      <c r="B24" s="2">
        <v>187</v>
      </c>
      <c r="C24" s="7" t="s">
        <v>32</v>
      </c>
      <c r="E24" s="18" t="s">
        <v>5</v>
      </c>
      <c r="F24" s="15" t="s">
        <v>48</v>
      </c>
      <c r="G24">
        <v>20.5</v>
      </c>
      <c r="I24">
        <f t="shared" si="0"/>
        <v>0</v>
      </c>
      <c r="J24" t="s">
        <v>52</v>
      </c>
      <c r="K24">
        <v>10.4</v>
      </c>
      <c r="L24">
        <f t="shared" si="1"/>
        <v>41.6</v>
      </c>
    </row>
    <row r="25" spans="2:12" x14ac:dyDescent="0.25">
      <c r="B25" s="1">
        <v>188</v>
      </c>
      <c r="C25" s="7" t="s">
        <v>32</v>
      </c>
      <c r="E25" s="18" t="s">
        <v>5</v>
      </c>
      <c r="F25" s="15" t="s">
        <v>48</v>
      </c>
      <c r="G25">
        <v>23.1</v>
      </c>
      <c r="H25">
        <v>8.6999999999999993</v>
      </c>
      <c r="I25">
        <f t="shared" si="0"/>
        <v>17.399999999999999</v>
      </c>
      <c r="J25" t="s">
        <v>76</v>
      </c>
      <c r="K25">
        <v>7.5</v>
      </c>
      <c r="L25">
        <f t="shared" si="1"/>
        <v>30</v>
      </c>
    </row>
    <row r="26" spans="2:12" ht="31.5" x14ac:dyDescent="0.25">
      <c r="B26" s="2">
        <v>19</v>
      </c>
      <c r="C26" s="1" t="s">
        <v>32</v>
      </c>
      <c r="D26" s="1" t="s">
        <v>21</v>
      </c>
      <c r="E26" s="15" t="s">
        <v>2</v>
      </c>
      <c r="F26" s="15" t="s">
        <v>44</v>
      </c>
      <c r="G26">
        <v>178</v>
      </c>
      <c r="H26">
        <v>1.7</v>
      </c>
      <c r="I26">
        <f t="shared" si="0"/>
        <v>3.4</v>
      </c>
      <c r="J26" s="21" t="s">
        <v>44</v>
      </c>
      <c r="K26">
        <v>1.7</v>
      </c>
      <c r="L26">
        <f t="shared" si="1"/>
        <v>6.8</v>
      </c>
    </row>
    <row r="27" spans="2:12" x14ac:dyDescent="0.25">
      <c r="B27" s="2">
        <v>24</v>
      </c>
      <c r="C27" s="1" t="s">
        <v>32</v>
      </c>
      <c r="D27" s="1" t="s">
        <v>4</v>
      </c>
      <c r="E27" s="15" t="s">
        <v>2</v>
      </c>
      <c r="F27" s="15" t="s">
        <v>44</v>
      </c>
      <c r="G27">
        <v>179</v>
      </c>
      <c r="H27">
        <v>23.2</v>
      </c>
      <c r="I27">
        <f t="shared" si="0"/>
        <v>46.4</v>
      </c>
      <c r="J27" s="21" t="s">
        <v>54</v>
      </c>
      <c r="K27">
        <v>11.4</v>
      </c>
      <c r="L27">
        <f t="shared" si="1"/>
        <v>45.6</v>
      </c>
    </row>
    <row r="28" spans="2:12" x14ac:dyDescent="0.25">
      <c r="B28" s="2">
        <v>25</v>
      </c>
      <c r="C28" s="1" t="s">
        <v>32</v>
      </c>
      <c r="D28" s="1"/>
      <c r="E28" s="15" t="s">
        <v>2</v>
      </c>
      <c r="F28" s="15" t="s">
        <v>44</v>
      </c>
      <c r="G28">
        <v>169</v>
      </c>
      <c r="H28" s="24">
        <v>34.9</v>
      </c>
      <c r="I28">
        <f t="shared" si="0"/>
        <v>69.8</v>
      </c>
      <c r="J28" s="21" t="s">
        <v>54</v>
      </c>
      <c r="K28" s="24">
        <v>2.8</v>
      </c>
      <c r="L28">
        <f t="shared" si="1"/>
        <v>11.2</v>
      </c>
    </row>
    <row r="29" spans="2:12" x14ac:dyDescent="0.25">
      <c r="B29" s="2">
        <v>26</v>
      </c>
      <c r="C29" s="1" t="s">
        <v>32</v>
      </c>
      <c r="D29" s="1" t="s">
        <v>4</v>
      </c>
      <c r="E29" s="15" t="s">
        <v>2</v>
      </c>
      <c r="F29" s="15" t="s">
        <v>44</v>
      </c>
      <c r="G29">
        <v>169</v>
      </c>
      <c r="H29" s="24">
        <v>34.9</v>
      </c>
      <c r="I29">
        <f t="shared" si="0"/>
        <v>69.8</v>
      </c>
      <c r="J29" s="21" t="s">
        <v>54</v>
      </c>
      <c r="K29" s="24">
        <v>2.8</v>
      </c>
      <c r="L29">
        <f t="shared" si="1"/>
        <v>11.2</v>
      </c>
    </row>
    <row r="30" spans="2:12" x14ac:dyDescent="0.25">
      <c r="B30" s="2">
        <v>27</v>
      </c>
      <c r="C30" s="1" t="s">
        <v>32</v>
      </c>
      <c r="D30" s="1" t="s">
        <v>4</v>
      </c>
      <c r="E30" s="15" t="s">
        <v>2</v>
      </c>
      <c r="F30" s="15" t="s">
        <v>44</v>
      </c>
      <c r="G30">
        <v>169</v>
      </c>
      <c r="H30" s="24">
        <v>34.9</v>
      </c>
      <c r="I30">
        <f t="shared" si="0"/>
        <v>69.8</v>
      </c>
      <c r="J30" s="21" t="s">
        <v>54</v>
      </c>
      <c r="K30" s="24">
        <v>2.8</v>
      </c>
      <c r="L30">
        <f t="shared" si="1"/>
        <v>11.2</v>
      </c>
    </row>
    <row r="31" spans="2:12" x14ac:dyDescent="0.25">
      <c r="B31" s="2">
        <v>28</v>
      </c>
      <c r="C31" s="1" t="s">
        <v>32</v>
      </c>
      <c r="D31" s="1"/>
      <c r="E31" s="15" t="s">
        <v>2</v>
      </c>
      <c r="F31" s="15" t="s">
        <v>44</v>
      </c>
      <c r="G31">
        <v>172</v>
      </c>
      <c r="H31">
        <v>35.200000000000003</v>
      </c>
      <c r="I31">
        <f t="shared" si="0"/>
        <v>70.400000000000006</v>
      </c>
      <c r="J31" s="21" t="s">
        <v>54</v>
      </c>
      <c r="K31" s="25">
        <v>5.0999999999999996</v>
      </c>
      <c r="L31">
        <f t="shared" si="1"/>
        <v>20.399999999999999</v>
      </c>
    </row>
    <row r="32" spans="2:12" x14ac:dyDescent="0.25">
      <c r="B32" s="2">
        <v>33</v>
      </c>
      <c r="C32" s="1" t="s">
        <v>32</v>
      </c>
      <c r="D32" s="1" t="s">
        <v>4</v>
      </c>
      <c r="E32" s="15" t="s">
        <v>2</v>
      </c>
      <c r="F32" s="15" t="s">
        <v>44</v>
      </c>
      <c r="G32">
        <v>130</v>
      </c>
      <c r="H32" s="25">
        <v>58.6</v>
      </c>
      <c r="I32">
        <f t="shared" si="0"/>
        <v>117.2</v>
      </c>
      <c r="J32" s="21" t="s">
        <v>56</v>
      </c>
      <c r="K32" s="24">
        <v>18.2</v>
      </c>
      <c r="L32">
        <f t="shared" si="1"/>
        <v>72.8</v>
      </c>
    </row>
    <row r="33" spans="2:12" x14ac:dyDescent="0.25">
      <c r="B33" s="2">
        <v>34</v>
      </c>
      <c r="C33" s="1" t="s">
        <v>32</v>
      </c>
      <c r="D33" s="1" t="s">
        <v>4</v>
      </c>
      <c r="E33" s="15" t="s">
        <v>2</v>
      </c>
      <c r="F33" s="15" t="s">
        <v>44</v>
      </c>
      <c r="G33">
        <v>130</v>
      </c>
      <c r="H33" s="25">
        <v>58.6</v>
      </c>
      <c r="I33">
        <f t="shared" si="0"/>
        <v>117.2</v>
      </c>
      <c r="J33" s="21" t="s">
        <v>56</v>
      </c>
      <c r="K33" s="24">
        <v>18.2</v>
      </c>
      <c r="L33">
        <f t="shared" si="1"/>
        <v>72.8</v>
      </c>
    </row>
    <row r="34" spans="2:12" x14ac:dyDescent="0.25">
      <c r="B34" s="2">
        <v>44</v>
      </c>
      <c r="C34" s="1" t="s">
        <v>32</v>
      </c>
      <c r="D34" s="1" t="s">
        <v>4</v>
      </c>
      <c r="E34" s="15" t="s">
        <v>2</v>
      </c>
      <c r="F34" s="15" t="s">
        <v>44</v>
      </c>
      <c r="G34">
        <v>151</v>
      </c>
      <c r="H34" s="25">
        <v>47</v>
      </c>
      <c r="I34">
        <f t="shared" si="0"/>
        <v>94</v>
      </c>
      <c r="J34" s="21" t="s">
        <v>54</v>
      </c>
      <c r="K34" s="24">
        <v>14.6</v>
      </c>
      <c r="L34">
        <f t="shared" si="1"/>
        <v>58.4</v>
      </c>
    </row>
    <row r="35" spans="2:12" x14ac:dyDescent="0.25">
      <c r="B35" s="2">
        <v>45</v>
      </c>
      <c r="C35" s="1" t="s">
        <v>32</v>
      </c>
      <c r="D35" s="1" t="s">
        <v>4</v>
      </c>
      <c r="E35" s="15" t="s">
        <v>2</v>
      </c>
      <c r="F35" s="15" t="s">
        <v>44</v>
      </c>
      <c r="G35">
        <v>151</v>
      </c>
      <c r="H35" s="25">
        <v>47</v>
      </c>
      <c r="I35">
        <f t="shared" ref="I35:I66" si="2">H35*2</f>
        <v>94</v>
      </c>
      <c r="J35" s="21" t="s">
        <v>54</v>
      </c>
      <c r="K35" s="24">
        <v>14.6</v>
      </c>
      <c r="L35">
        <f t="shared" ref="L35:L66" si="3">K35*2*2</f>
        <v>58.4</v>
      </c>
    </row>
    <row r="36" spans="2:12" x14ac:dyDescent="0.25">
      <c r="B36" s="2">
        <v>52</v>
      </c>
      <c r="C36" s="1" t="s">
        <v>32</v>
      </c>
      <c r="D36" s="1" t="s">
        <v>4</v>
      </c>
      <c r="E36" s="15" t="s">
        <v>2</v>
      </c>
      <c r="F36" s="15" t="s">
        <v>44</v>
      </c>
      <c r="G36">
        <v>168</v>
      </c>
      <c r="H36" s="25">
        <v>35.5</v>
      </c>
      <c r="I36">
        <f t="shared" si="2"/>
        <v>71</v>
      </c>
      <c r="J36" s="21" t="s">
        <v>54</v>
      </c>
      <c r="K36" s="25">
        <v>3.8</v>
      </c>
      <c r="L36">
        <f t="shared" si="3"/>
        <v>15.2</v>
      </c>
    </row>
    <row r="37" spans="2:12" x14ac:dyDescent="0.25">
      <c r="B37" s="2">
        <v>73</v>
      </c>
      <c r="C37" s="1" t="s">
        <v>32</v>
      </c>
      <c r="D37" s="1" t="s">
        <v>14</v>
      </c>
      <c r="E37" s="15" t="s">
        <v>2</v>
      </c>
      <c r="F37" s="15" t="s">
        <v>44</v>
      </c>
      <c r="G37">
        <v>159</v>
      </c>
      <c r="H37" s="25">
        <v>44.2</v>
      </c>
      <c r="I37">
        <f t="shared" si="2"/>
        <v>88.4</v>
      </c>
      <c r="J37" s="21" t="s">
        <v>54</v>
      </c>
      <c r="K37" s="24">
        <v>12.6</v>
      </c>
      <c r="L37">
        <f t="shared" si="3"/>
        <v>50.4</v>
      </c>
    </row>
    <row r="38" spans="2:12" x14ac:dyDescent="0.25">
      <c r="B38" s="2">
        <v>74</v>
      </c>
      <c r="C38" s="1" t="s">
        <v>32</v>
      </c>
      <c r="D38" s="1" t="s">
        <v>14</v>
      </c>
      <c r="E38" s="15" t="s">
        <v>2</v>
      </c>
      <c r="F38" s="15" t="s">
        <v>44</v>
      </c>
      <c r="G38">
        <v>159</v>
      </c>
      <c r="H38" s="25">
        <v>44.2</v>
      </c>
      <c r="I38">
        <f t="shared" si="2"/>
        <v>88.4</v>
      </c>
      <c r="J38" s="21" t="s">
        <v>54</v>
      </c>
      <c r="K38" s="24">
        <v>12.6</v>
      </c>
      <c r="L38">
        <f t="shared" si="3"/>
        <v>50.4</v>
      </c>
    </row>
    <row r="39" spans="2:12" x14ac:dyDescent="0.25">
      <c r="B39" s="2">
        <v>76</v>
      </c>
      <c r="C39" s="1" t="s">
        <v>32</v>
      </c>
      <c r="D39" s="1"/>
      <c r="E39" s="15" t="s">
        <v>2</v>
      </c>
      <c r="F39" s="15" t="s">
        <v>44</v>
      </c>
      <c r="G39">
        <v>159</v>
      </c>
      <c r="H39" s="25">
        <v>44.3</v>
      </c>
      <c r="I39">
        <f t="shared" si="2"/>
        <v>88.6</v>
      </c>
      <c r="J39" s="21" t="s">
        <v>54</v>
      </c>
      <c r="K39" s="24">
        <v>12.6</v>
      </c>
      <c r="L39">
        <f t="shared" si="3"/>
        <v>50.4</v>
      </c>
    </row>
    <row r="40" spans="2:12" x14ac:dyDescent="0.25">
      <c r="B40" s="2">
        <v>83</v>
      </c>
      <c r="C40" s="1" t="s">
        <v>32</v>
      </c>
      <c r="D40" s="1"/>
      <c r="E40" s="15" t="s">
        <v>2</v>
      </c>
      <c r="F40" s="15" t="s">
        <v>44</v>
      </c>
      <c r="G40">
        <v>159</v>
      </c>
      <c r="H40" s="25">
        <v>44.3</v>
      </c>
      <c r="I40">
        <f t="shared" si="2"/>
        <v>88.6</v>
      </c>
      <c r="J40" s="21" t="s">
        <v>54</v>
      </c>
      <c r="K40" s="24">
        <v>12.6</v>
      </c>
      <c r="L40">
        <f t="shared" si="3"/>
        <v>50.4</v>
      </c>
    </row>
    <row r="41" spans="2:12" x14ac:dyDescent="0.25">
      <c r="B41" s="2">
        <v>87</v>
      </c>
      <c r="C41" s="1" t="s">
        <v>32</v>
      </c>
      <c r="D41" s="1"/>
      <c r="E41" s="15" t="s">
        <v>2</v>
      </c>
      <c r="F41" s="15" t="s">
        <v>44</v>
      </c>
      <c r="G41">
        <v>131</v>
      </c>
      <c r="H41" s="25">
        <v>58.7</v>
      </c>
      <c r="I41">
        <f t="shared" si="2"/>
        <v>117.4</v>
      </c>
      <c r="J41" s="21" t="s">
        <v>56</v>
      </c>
      <c r="K41" s="25">
        <v>9.4</v>
      </c>
      <c r="L41">
        <f t="shared" si="3"/>
        <v>37.6</v>
      </c>
    </row>
    <row r="42" spans="2:12" x14ac:dyDescent="0.25">
      <c r="B42" s="2">
        <v>92</v>
      </c>
      <c r="C42" s="1" t="s">
        <v>32</v>
      </c>
      <c r="D42" s="1" t="s">
        <v>8</v>
      </c>
      <c r="E42" s="15" t="s">
        <v>2</v>
      </c>
      <c r="F42" s="15" t="s">
        <v>44</v>
      </c>
      <c r="G42">
        <v>136</v>
      </c>
      <c r="H42" s="25">
        <v>63.4</v>
      </c>
      <c r="I42">
        <f t="shared" si="2"/>
        <v>126.8</v>
      </c>
      <c r="J42" s="21" t="s">
        <v>56</v>
      </c>
      <c r="K42" s="25">
        <v>3.5</v>
      </c>
      <c r="L42">
        <f t="shared" si="3"/>
        <v>14</v>
      </c>
    </row>
    <row r="43" spans="2:12" x14ac:dyDescent="0.25">
      <c r="B43" s="2">
        <v>98</v>
      </c>
      <c r="C43" s="1" t="s">
        <v>32</v>
      </c>
      <c r="D43" s="1"/>
      <c r="E43" s="15" t="s">
        <v>2</v>
      </c>
      <c r="F43" s="15" t="s">
        <v>44</v>
      </c>
      <c r="G43">
        <v>152</v>
      </c>
      <c r="H43" s="25">
        <v>54.3</v>
      </c>
      <c r="I43">
        <f t="shared" si="2"/>
        <v>108.6</v>
      </c>
      <c r="J43" s="21" t="s">
        <v>56</v>
      </c>
      <c r="K43" s="24">
        <v>13.8</v>
      </c>
      <c r="L43">
        <f t="shared" si="3"/>
        <v>55.2</v>
      </c>
    </row>
    <row r="44" spans="2:12" x14ac:dyDescent="0.25">
      <c r="B44" s="2">
        <v>99</v>
      </c>
      <c r="C44" s="1" t="s">
        <v>32</v>
      </c>
      <c r="D44" s="1"/>
      <c r="E44" s="15" t="s">
        <v>2</v>
      </c>
      <c r="F44" s="15" t="s">
        <v>44</v>
      </c>
      <c r="G44">
        <v>152</v>
      </c>
      <c r="H44" s="25">
        <v>54.3</v>
      </c>
      <c r="I44">
        <f t="shared" si="2"/>
        <v>108.6</v>
      </c>
      <c r="J44" s="21" t="s">
        <v>56</v>
      </c>
      <c r="K44" s="24">
        <v>13.8</v>
      </c>
      <c r="L44">
        <f t="shared" si="3"/>
        <v>55.2</v>
      </c>
    </row>
    <row r="45" spans="2:12" x14ac:dyDescent="0.25">
      <c r="B45" s="2">
        <v>101</v>
      </c>
      <c r="C45" s="1" t="s">
        <v>32</v>
      </c>
      <c r="D45" s="1"/>
      <c r="E45" s="15" t="s">
        <v>2</v>
      </c>
      <c r="F45" s="15" t="s">
        <v>44</v>
      </c>
      <c r="G45">
        <v>170</v>
      </c>
      <c r="H45" s="25">
        <v>38.4</v>
      </c>
      <c r="I45">
        <f t="shared" si="2"/>
        <v>76.8</v>
      </c>
      <c r="J45" s="21" t="s">
        <v>54</v>
      </c>
      <c r="K45" s="25">
        <v>6</v>
      </c>
      <c r="L45">
        <f t="shared" si="3"/>
        <v>24</v>
      </c>
    </row>
    <row r="46" spans="2:12" x14ac:dyDescent="0.25">
      <c r="B46" s="2">
        <v>107</v>
      </c>
      <c r="C46" s="1" t="s">
        <v>32</v>
      </c>
      <c r="D46" s="1"/>
      <c r="E46" s="15" t="s">
        <v>2</v>
      </c>
      <c r="F46" s="15" t="s">
        <v>44</v>
      </c>
      <c r="G46">
        <v>172</v>
      </c>
      <c r="H46" s="25">
        <v>33.4</v>
      </c>
      <c r="I46">
        <f t="shared" si="2"/>
        <v>66.8</v>
      </c>
      <c r="J46" s="21" t="s">
        <v>54</v>
      </c>
      <c r="K46" s="25">
        <v>3.5</v>
      </c>
      <c r="L46">
        <f t="shared" si="3"/>
        <v>14</v>
      </c>
    </row>
    <row r="47" spans="2:12" x14ac:dyDescent="0.25">
      <c r="B47" s="2">
        <v>108</v>
      </c>
      <c r="C47" s="1" t="s">
        <v>32</v>
      </c>
      <c r="D47" s="1"/>
      <c r="E47" s="15" t="s">
        <v>2</v>
      </c>
      <c r="F47" s="15" t="s">
        <v>44</v>
      </c>
      <c r="G47">
        <v>172</v>
      </c>
      <c r="H47" s="25">
        <v>33.4</v>
      </c>
      <c r="I47">
        <f t="shared" si="2"/>
        <v>66.8</v>
      </c>
      <c r="J47" s="21" t="s">
        <v>54</v>
      </c>
      <c r="K47" s="25">
        <v>3.5</v>
      </c>
      <c r="L47">
        <f t="shared" si="3"/>
        <v>14</v>
      </c>
    </row>
    <row r="48" spans="2:12" x14ac:dyDescent="0.25">
      <c r="B48" s="2">
        <v>109</v>
      </c>
      <c r="C48" s="1" t="s">
        <v>32</v>
      </c>
      <c r="D48" s="1"/>
      <c r="E48" s="15" t="s">
        <v>2</v>
      </c>
      <c r="F48" s="15" t="s">
        <v>44</v>
      </c>
      <c r="G48">
        <v>136</v>
      </c>
      <c r="H48" s="25">
        <v>64.900000000000006</v>
      </c>
      <c r="I48">
        <f t="shared" si="2"/>
        <v>129.80000000000001</v>
      </c>
      <c r="J48" s="21" t="s">
        <v>56</v>
      </c>
      <c r="K48" s="25">
        <v>0.5</v>
      </c>
      <c r="L48">
        <f t="shared" si="3"/>
        <v>2</v>
      </c>
    </row>
    <row r="49" spans="2:12" x14ac:dyDescent="0.25">
      <c r="B49" s="2">
        <v>117</v>
      </c>
      <c r="C49" s="1" t="s">
        <v>32</v>
      </c>
      <c r="D49" s="1"/>
      <c r="E49" s="15" t="s">
        <v>2</v>
      </c>
      <c r="F49" s="15" t="s">
        <v>44</v>
      </c>
      <c r="G49">
        <v>132</v>
      </c>
      <c r="H49" s="25">
        <v>68.099999999999994</v>
      </c>
      <c r="I49">
        <f t="shared" si="2"/>
        <v>136.19999999999999</v>
      </c>
      <c r="J49" s="21" t="s">
        <v>56</v>
      </c>
      <c r="K49" s="25">
        <v>4.0999999999999996</v>
      </c>
      <c r="L49">
        <f t="shared" si="3"/>
        <v>16.399999999999999</v>
      </c>
    </row>
    <row r="50" spans="2:12" x14ac:dyDescent="0.25">
      <c r="B50" s="2">
        <v>119</v>
      </c>
      <c r="C50" s="1" t="s">
        <v>32</v>
      </c>
      <c r="D50" s="1"/>
      <c r="E50" s="15" t="s">
        <v>2</v>
      </c>
      <c r="F50" s="15" t="s">
        <v>44</v>
      </c>
      <c r="G50">
        <v>144</v>
      </c>
      <c r="H50" s="25">
        <v>53.7</v>
      </c>
      <c r="I50">
        <f t="shared" si="2"/>
        <v>107.4</v>
      </c>
      <c r="J50" s="21" t="s">
        <v>56</v>
      </c>
      <c r="K50" s="25">
        <v>11.7</v>
      </c>
      <c r="L50">
        <f t="shared" si="3"/>
        <v>46.8</v>
      </c>
    </row>
    <row r="51" spans="2:12" x14ac:dyDescent="0.25">
      <c r="B51" s="2">
        <v>122</v>
      </c>
      <c r="C51" s="1" t="s">
        <v>32</v>
      </c>
      <c r="D51" s="1"/>
      <c r="E51" s="15" t="s">
        <v>2</v>
      </c>
      <c r="F51" s="15" t="s">
        <v>44</v>
      </c>
      <c r="G51">
        <v>171</v>
      </c>
      <c r="H51" s="25">
        <v>35.700000000000003</v>
      </c>
      <c r="I51">
        <f t="shared" si="2"/>
        <v>71.400000000000006</v>
      </c>
      <c r="J51" s="21" t="s">
        <v>54</v>
      </c>
      <c r="K51" s="25">
        <v>3.6</v>
      </c>
      <c r="L51">
        <f t="shared" si="3"/>
        <v>14.4</v>
      </c>
    </row>
    <row r="52" spans="2:12" x14ac:dyDescent="0.25">
      <c r="B52" s="2">
        <v>123</v>
      </c>
      <c r="C52" s="1" t="s">
        <v>32</v>
      </c>
      <c r="D52" s="1"/>
      <c r="E52" s="15" t="s">
        <v>2</v>
      </c>
      <c r="F52" s="15" t="s">
        <v>44</v>
      </c>
      <c r="G52">
        <v>138</v>
      </c>
      <c r="H52" s="25">
        <v>69.400000000000006</v>
      </c>
      <c r="I52">
        <f t="shared" si="2"/>
        <v>138.80000000000001</v>
      </c>
      <c r="J52" s="21" t="s">
        <v>56</v>
      </c>
      <c r="K52" s="25">
        <v>2.8</v>
      </c>
      <c r="L52">
        <f t="shared" si="3"/>
        <v>11.2</v>
      </c>
    </row>
    <row r="53" spans="2:12" x14ac:dyDescent="0.25">
      <c r="B53" s="2">
        <v>124</v>
      </c>
      <c r="C53" s="1" t="s">
        <v>32</v>
      </c>
      <c r="D53" s="1"/>
      <c r="E53" s="15" t="s">
        <v>2</v>
      </c>
      <c r="F53" s="15" t="s">
        <v>44</v>
      </c>
      <c r="G53">
        <v>159</v>
      </c>
      <c r="H53" s="25">
        <v>44.9</v>
      </c>
      <c r="I53">
        <f t="shared" si="2"/>
        <v>89.8</v>
      </c>
      <c r="J53" s="21" t="s">
        <v>54</v>
      </c>
      <c r="K53" s="25">
        <v>13.3</v>
      </c>
      <c r="L53">
        <f t="shared" si="3"/>
        <v>53.2</v>
      </c>
    </row>
    <row r="54" spans="2:12" x14ac:dyDescent="0.25">
      <c r="B54" s="2">
        <v>132</v>
      </c>
      <c r="C54" s="1" t="s">
        <v>32</v>
      </c>
      <c r="D54" s="1" t="s">
        <v>4</v>
      </c>
      <c r="E54" s="15" t="s">
        <v>2</v>
      </c>
      <c r="F54" s="15" t="s">
        <v>44</v>
      </c>
      <c r="G54">
        <v>182</v>
      </c>
      <c r="H54" s="25">
        <v>23.2</v>
      </c>
      <c r="I54">
        <f t="shared" si="2"/>
        <v>46.4</v>
      </c>
      <c r="J54" s="21" t="s">
        <v>54</v>
      </c>
      <c r="K54" s="25">
        <v>13.3</v>
      </c>
      <c r="L54">
        <f t="shared" si="3"/>
        <v>53.2</v>
      </c>
    </row>
    <row r="55" spans="2:12" x14ac:dyDescent="0.25">
      <c r="B55" s="2">
        <v>134</v>
      </c>
      <c r="C55" s="1" t="s">
        <v>32</v>
      </c>
      <c r="D55" s="1" t="s">
        <v>7</v>
      </c>
      <c r="E55" s="15" t="s">
        <v>2</v>
      </c>
      <c r="F55" s="15" t="s">
        <v>44</v>
      </c>
      <c r="G55">
        <v>183</v>
      </c>
      <c r="H55" s="25">
        <v>24.6</v>
      </c>
      <c r="I55">
        <f t="shared" si="2"/>
        <v>49.2</v>
      </c>
      <c r="J55" s="21" t="s">
        <v>54</v>
      </c>
      <c r="K55" s="25">
        <v>14.3</v>
      </c>
      <c r="L55">
        <f t="shared" si="3"/>
        <v>57.2</v>
      </c>
    </row>
    <row r="56" spans="2:12" x14ac:dyDescent="0.25">
      <c r="B56" s="2">
        <v>143</v>
      </c>
      <c r="C56" s="1" t="s">
        <v>32</v>
      </c>
      <c r="D56" s="1"/>
      <c r="E56" s="15" t="s">
        <v>2</v>
      </c>
      <c r="F56" s="15" t="s">
        <v>44</v>
      </c>
      <c r="G56">
        <v>174</v>
      </c>
      <c r="H56" s="25">
        <v>6.9</v>
      </c>
      <c r="I56">
        <f t="shared" si="2"/>
        <v>13.8</v>
      </c>
      <c r="J56" s="21" t="s">
        <v>44</v>
      </c>
      <c r="K56" s="25">
        <v>6.9</v>
      </c>
      <c r="L56">
        <f t="shared" si="3"/>
        <v>27.6</v>
      </c>
    </row>
    <row r="57" spans="2:12" x14ac:dyDescent="0.25">
      <c r="B57" s="2">
        <v>157</v>
      </c>
      <c r="C57" s="1" t="s">
        <v>32</v>
      </c>
      <c r="D57" s="1"/>
      <c r="E57" s="15" t="s">
        <v>2</v>
      </c>
      <c r="F57" s="15" t="s">
        <v>44</v>
      </c>
      <c r="G57">
        <v>198</v>
      </c>
      <c r="H57" s="25">
        <v>22.9</v>
      </c>
      <c r="I57">
        <f t="shared" si="2"/>
        <v>45.8</v>
      </c>
      <c r="J57" s="21" t="s">
        <v>44</v>
      </c>
      <c r="K57" s="24">
        <v>22.9</v>
      </c>
      <c r="L57">
        <f t="shared" si="3"/>
        <v>91.6</v>
      </c>
    </row>
    <row r="58" spans="2:12" x14ac:dyDescent="0.25">
      <c r="B58" s="2">
        <v>158</v>
      </c>
      <c r="C58" s="1" t="s">
        <v>32</v>
      </c>
      <c r="D58" s="1"/>
      <c r="E58" s="15" t="s">
        <v>2</v>
      </c>
      <c r="F58" s="15" t="s">
        <v>44</v>
      </c>
      <c r="G58">
        <v>198</v>
      </c>
      <c r="H58" s="25">
        <v>22.9</v>
      </c>
      <c r="I58">
        <f t="shared" si="2"/>
        <v>45.8</v>
      </c>
      <c r="J58" s="21" t="s">
        <v>44</v>
      </c>
      <c r="K58" s="24">
        <v>22.9</v>
      </c>
      <c r="L58">
        <f t="shared" si="3"/>
        <v>91.6</v>
      </c>
    </row>
    <row r="59" spans="2:12" x14ac:dyDescent="0.25">
      <c r="B59" s="2">
        <v>164</v>
      </c>
      <c r="C59" s="1" t="s">
        <v>32</v>
      </c>
      <c r="D59" s="1"/>
      <c r="E59" s="15" t="s">
        <v>2</v>
      </c>
      <c r="F59" s="15" t="s">
        <v>44</v>
      </c>
      <c r="G59">
        <v>178</v>
      </c>
      <c r="H59" s="25">
        <v>1.5</v>
      </c>
      <c r="I59">
        <f t="shared" si="2"/>
        <v>3</v>
      </c>
      <c r="J59" s="21" t="s">
        <v>44</v>
      </c>
      <c r="K59" s="25">
        <v>1.5</v>
      </c>
      <c r="L59">
        <f t="shared" si="3"/>
        <v>6</v>
      </c>
    </row>
    <row r="60" spans="2:12" x14ac:dyDescent="0.25">
      <c r="B60" s="2">
        <v>169</v>
      </c>
      <c r="C60" s="1" t="s">
        <v>32</v>
      </c>
      <c r="D60" s="9"/>
      <c r="E60" s="16" t="s">
        <v>2</v>
      </c>
      <c r="F60" s="15" t="s">
        <v>44</v>
      </c>
      <c r="G60">
        <v>158</v>
      </c>
      <c r="H60" s="25">
        <v>45.5</v>
      </c>
      <c r="I60">
        <f t="shared" si="2"/>
        <v>91</v>
      </c>
      <c r="J60" s="21" t="s">
        <v>54</v>
      </c>
      <c r="K60" s="25">
        <v>13.9</v>
      </c>
      <c r="L60">
        <f t="shared" si="3"/>
        <v>55.6</v>
      </c>
    </row>
    <row r="61" spans="2:12" x14ac:dyDescent="0.25">
      <c r="B61" s="2">
        <v>170</v>
      </c>
      <c r="C61" s="1" t="s">
        <v>32</v>
      </c>
      <c r="D61" s="9"/>
      <c r="E61" s="16" t="s">
        <v>2</v>
      </c>
      <c r="F61" s="15" t="s">
        <v>44</v>
      </c>
      <c r="G61">
        <v>170</v>
      </c>
      <c r="H61" s="25">
        <v>38.700000000000003</v>
      </c>
      <c r="I61">
        <f t="shared" si="2"/>
        <v>77.400000000000006</v>
      </c>
      <c r="J61" s="21" t="s">
        <v>54</v>
      </c>
      <c r="K61" s="25">
        <v>6.6</v>
      </c>
      <c r="L61">
        <f t="shared" si="3"/>
        <v>26.4</v>
      </c>
    </row>
    <row r="62" spans="2:12" x14ac:dyDescent="0.25">
      <c r="B62" s="1">
        <v>174</v>
      </c>
      <c r="C62" s="7" t="s">
        <v>32</v>
      </c>
      <c r="E62" s="18" t="s">
        <v>2</v>
      </c>
      <c r="F62" s="15" t="s">
        <v>44</v>
      </c>
      <c r="G62">
        <v>210</v>
      </c>
      <c r="H62" s="25">
        <v>112</v>
      </c>
      <c r="I62">
        <f t="shared" si="2"/>
        <v>224</v>
      </c>
      <c r="J62" s="21" t="s">
        <v>56</v>
      </c>
      <c r="K62" s="25">
        <v>65.5</v>
      </c>
      <c r="L62">
        <f t="shared" si="3"/>
        <v>262</v>
      </c>
    </row>
    <row r="63" spans="2:12" x14ac:dyDescent="0.25">
      <c r="B63" s="2">
        <v>175</v>
      </c>
      <c r="C63" s="7" t="s">
        <v>32</v>
      </c>
      <c r="E63" s="18" t="s">
        <v>2</v>
      </c>
      <c r="F63" s="15" t="s">
        <v>44</v>
      </c>
      <c r="G63">
        <v>112</v>
      </c>
      <c r="H63" s="25">
        <v>67.7</v>
      </c>
      <c r="I63">
        <f t="shared" si="2"/>
        <v>135.4</v>
      </c>
      <c r="J63" s="21" t="s">
        <v>67</v>
      </c>
      <c r="K63" s="24">
        <v>21.1</v>
      </c>
      <c r="L63">
        <f t="shared" si="3"/>
        <v>84.4</v>
      </c>
    </row>
    <row r="64" spans="2:12" x14ac:dyDescent="0.25">
      <c r="B64" s="1">
        <v>176</v>
      </c>
      <c r="C64" s="7" t="s">
        <v>32</v>
      </c>
      <c r="E64" s="18" t="s">
        <v>2</v>
      </c>
      <c r="F64" s="15" t="s">
        <v>44</v>
      </c>
      <c r="G64">
        <v>112</v>
      </c>
      <c r="H64" s="25">
        <v>67.7</v>
      </c>
      <c r="I64">
        <f t="shared" si="2"/>
        <v>135.4</v>
      </c>
      <c r="J64" s="21" t="s">
        <v>67</v>
      </c>
      <c r="K64" s="24">
        <v>21.1</v>
      </c>
      <c r="L64">
        <f t="shared" si="3"/>
        <v>84.4</v>
      </c>
    </row>
    <row r="65" spans="2:12" x14ac:dyDescent="0.25">
      <c r="B65" s="2">
        <v>177</v>
      </c>
      <c r="C65" s="7" t="s">
        <v>32</v>
      </c>
      <c r="E65" s="18" t="s">
        <v>2</v>
      </c>
      <c r="F65" s="15" t="s">
        <v>44</v>
      </c>
      <c r="G65">
        <v>139</v>
      </c>
      <c r="H65" s="25">
        <v>64.900000000000006</v>
      </c>
      <c r="I65">
        <f t="shared" si="2"/>
        <v>129.80000000000001</v>
      </c>
      <c r="J65" s="21" t="s">
        <v>56</v>
      </c>
      <c r="K65" s="24">
        <v>0.5</v>
      </c>
      <c r="L65">
        <f t="shared" si="3"/>
        <v>2</v>
      </c>
    </row>
    <row r="66" spans="2:12" x14ac:dyDescent="0.25">
      <c r="B66" s="1">
        <v>178</v>
      </c>
      <c r="C66" s="7" t="s">
        <v>32</v>
      </c>
      <c r="E66" s="18" t="s">
        <v>2</v>
      </c>
      <c r="F66" s="15" t="s">
        <v>44</v>
      </c>
      <c r="G66">
        <v>139</v>
      </c>
      <c r="H66" s="25">
        <v>64.900000000000006</v>
      </c>
      <c r="I66">
        <f t="shared" si="2"/>
        <v>129.80000000000001</v>
      </c>
      <c r="J66" s="21" t="s">
        <v>56</v>
      </c>
      <c r="K66" s="24">
        <v>0.5</v>
      </c>
      <c r="L66">
        <f t="shared" si="3"/>
        <v>2</v>
      </c>
    </row>
    <row r="67" spans="2:12" x14ac:dyDescent="0.25">
      <c r="B67" s="2">
        <v>179</v>
      </c>
      <c r="C67" s="7" t="s">
        <v>32</v>
      </c>
      <c r="E67" s="18" t="s">
        <v>2</v>
      </c>
      <c r="F67" s="15" t="s">
        <v>44</v>
      </c>
      <c r="G67">
        <v>139</v>
      </c>
      <c r="H67" s="25">
        <v>64.900000000000006</v>
      </c>
      <c r="I67">
        <f t="shared" ref="I67:I98" si="4">H67*2</f>
        <v>129.80000000000001</v>
      </c>
      <c r="J67" s="21" t="s">
        <v>56</v>
      </c>
      <c r="K67" s="24">
        <v>0.5</v>
      </c>
      <c r="L67">
        <f t="shared" ref="L67:L98" si="5">K67*2*2</f>
        <v>2</v>
      </c>
    </row>
    <row r="68" spans="2:12" x14ac:dyDescent="0.25">
      <c r="B68" s="1">
        <v>180</v>
      </c>
      <c r="C68" s="7" t="s">
        <v>32</v>
      </c>
      <c r="E68" s="18" t="s">
        <v>2</v>
      </c>
      <c r="F68" s="15" t="s">
        <v>44</v>
      </c>
      <c r="G68">
        <v>139</v>
      </c>
      <c r="H68" s="25">
        <v>64.900000000000006</v>
      </c>
      <c r="I68">
        <f t="shared" si="4"/>
        <v>129.80000000000001</v>
      </c>
      <c r="J68" s="21" t="s">
        <v>56</v>
      </c>
      <c r="K68" s="24">
        <v>0.5</v>
      </c>
      <c r="L68">
        <f t="shared" si="5"/>
        <v>2</v>
      </c>
    </row>
    <row r="69" spans="2:12" x14ac:dyDescent="0.25">
      <c r="B69" s="1">
        <v>190</v>
      </c>
      <c r="C69" s="7" t="s">
        <v>32</v>
      </c>
      <c r="E69" s="18" t="s">
        <v>2</v>
      </c>
      <c r="F69" s="15" t="s">
        <v>44</v>
      </c>
      <c r="G69">
        <v>145</v>
      </c>
      <c r="H69" s="25">
        <v>56.8</v>
      </c>
      <c r="I69">
        <f t="shared" si="4"/>
        <v>113.6</v>
      </c>
      <c r="J69" s="21" t="s">
        <v>56</v>
      </c>
      <c r="K69" s="25">
        <v>8.6999999999999993</v>
      </c>
      <c r="L69">
        <f t="shared" si="5"/>
        <v>34.799999999999997</v>
      </c>
    </row>
    <row r="70" spans="2:12" x14ac:dyDescent="0.25">
      <c r="B70" s="26">
        <v>184</v>
      </c>
      <c r="C70" s="7" t="s">
        <v>32</v>
      </c>
      <c r="E70" s="18" t="s">
        <v>2</v>
      </c>
      <c r="F70" s="15" t="s">
        <v>44</v>
      </c>
      <c r="G70">
        <v>173</v>
      </c>
      <c r="H70" s="25">
        <v>29.4</v>
      </c>
      <c r="I70">
        <f t="shared" si="4"/>
        <v>58.8</v>
      </c>
      <c r="J70" s="21" t="s">
        <v>54</v>
      </c>
      <c r="K70" s="25">
        <v>5.2</v>
      </c>
      <c r="L70">
        <f t="shared" si="5"/>
        <v>20.8</v>
      </c>
    </row>
    <row r="71" spans="2:12" x14ac:dyDescent="0.25">
      <c r="B71" s="2">
        <v>36</v>
      </c>
      <c r="C71" s="1" t="s">
        <v>32</v>
      </c>
      <c r="D71" s="1" t="s">
        <v>16</v>
      </c>
      <c r="E71" s="15" t="s">
        <v>12</v>
      </c>
      <c r="F71" s="15" t="s">
        <v>47</v>
      </c>
      <c r="G71">
        <v>12.8</v>
      </c>
      <c r="H71" s="25">
        <v>2.7</v>
      </c>
      <c r="I71">
        <f t="shared" si="4"/>
        <v>5.4</v>
      </c>
      <c r="J71" s="21" t="s">
        <v>63</v>
      </c>
      <c r="K71" s="25">
        <v>9.1</v>
      </c>
      <c r="L71">
        <f t="shared" si="5"/>
        <v>36.4</v>
      </c>
    </row>
    <row r="72" spans="2:12" x14ac:dyDescent="0.25">
      <c r="B72" s="2">
        <v>40</v>
      </c>
      <c r="C72" s="1" t="s">
        <v>32</v>
      </c>
      <c r="D72" s="1" t="s">
        <v>4</v>
      </c>
      <c r="E72" s="15" t="s">
        <v>12</v>
      </c>
      <c r="F72" s="15" t="s">
        <v>47</v>
      </c>
      <c r="G72">
        <v>18.2</v>
      </c>
      <c r="H72" s="25">
        <v>4.3</v>
      </c>
      <c r="I72">
        <f t="shared" si="4"/>
        <v>8.6</v>
      </c>
      <c r="J72" s="21" t="s">
        <v>63</v>
      </c>
      <c r="K72" s="25">
        <v>14.4</v>
      </c>
      <c r="L72">
        <f t="shared" si="5"/>
        <v>57.6</v>
      </c>
    </row>
    <row r="73" spans="2:12" x14ac:dyDescent="0.25">
      <c r="B73" s="2">
        <v>41</v>
      </c>
      <c r="C73" s="1" t="s">
        <v>32</v>
      </c>
      <c r="D73" s="1" t="s">
        <v>4</v>
      </c>
      <c r="E73" s="15" t="s">
        <v>12</v>
      </c>
      <c r="F73" s="15" t="s">
        <v>47</v>
      </c>
      <c r="G73">
        <v>13.4</v>
      </c>
      <c r="H73" s="25">
        <v>3.8</v>
      </c>
      <c r="I73">
        <f t="shared" si="4"/>
        <v>7.6</v>
      </c>
      <c r="J73" s="21" t="s">
        <v>63</v>
      </c>
      <c r="K73" s="25">
        <v>9.1</v>
      </c>
      <c r="L73">
        <f t="shared" si="5"/>
        <v>36.4</v>
      </c>
    </row>
    <row r="74" spans="2:12" x14ac:dyDescent="0.25">
      <c r="B74" s="2">
        <v>47</v>
      </c>
      <c r="C74" s="1" t="s">
        <v>32</v>
      </c>
      <c r="D74" s="1" t="s">
        <v>7</v>
      </c>
      <c r="E74" s="15" t="s">
        <v>12</v>
      </c>
      <c r="F74" s="15" t="s">
        <v>47</v>
      </c>
      <c r="G74">
        <v>19</v>
      </c>
      <c r="H74" s="25">
        <v>10.8</v>
      </c>
      <c r="I74">
        <f t="shared" si="4"/>
        <v>21.6</v>
      </c>
      <c r="J74" s="21" t="s">
        <v>63</v>
      </c>
      <c r="K74" s="25">
        <v>9.5</v>
      </c>
      <c r="L74">
        <f t="shared" si="5"/>
        <v>38</v>
      </c>
    </row>
    <row r="75" spans="2:12" x14ac:dyDescent="0.25">
      <c r="B75" s="2">
        <v>48</v>
      </c>
      <c r="C75" s="1" t="s">
        <v>32</v>
      </c>
      <c r="D75" s="1" t="s">
        <v>4</v>
      </c>
      <c r="E75" s="15" t="s">
        <v>12</v>
      </c>
      <c r="F75" s="15" t="s">
        <v>47</v>
      </c>
      <c r="G75">
        <v>10.5</v>
      </c>
      <c r="H75" s="25">
        <v>4.5</v>
      </c>
      <c r="I75">
        <f t="shared" si="4"/>
        <v>9</v>
      </c>
      <c r="J75" s="21" t="s">
        <v>63</v>
      </c>
      <c r="K75" s="25">
        <v>7.1</v>
      </c>
      <c r="L75">
        <f t="shared" si="5"/>
        <v>28.4</v>
      </c>
    </row>
    <row r="76" spans="2:12" x14ac:dyDescent="0.25">
      <c r="B76" s="2">
        <v>54</v>
      </c>
      <c r="C76" s="1" t="s">
        <v>32</v>
      </c>
      <c r="D76" s="1" t="s">
        <v>4</v>
      </c>
      <c r="E76" s="15" t="s">
        <v>12</v>
      </c>
      <c r="F76" s="15" t="s">
        <v>47</v>
      </c>
      <c r="G76">
        <v>10.4</v>
      </c>
      <c r="H76" s="25">
        <v>7.7</v>
      </c>
      <c r="I76">
        <f t="shared" si="4"/>
        <v>15.4</v>
      </c>
      <c r="J76" s="21" t="s">
        <v>63</v>
      </c>
      <c r="K76" s="25">
        <v>5</v>
      </c>
      <c r="L76">
        <f t="shared" si="5"/>
        <v>20</v>
      </c>
    </row>
    <row r="77" spans="2:12" x14ac:dyDescent="0.25">
      <c r="B77" s="2">
        <v>55</v>
      </c>
      <c r="C77" s="1" t="s">
        <v>32</v>
      </c>
      <c r="D77" s="1" t="s">
        <v>4</v>
      </c>
      <c r="E77" s="15" t="s">
        <v>12</v>
      </c>
      <c r="F77" s="15" t="s">
        <v>47</v>
      </c>
      <c r="G77">
        <v>12.8</v>
      </c>
      <c r="H77" s="25">
        <v>2.7</v>
      </c>
      <c r="I77">
        <f t="shared" si="4"/>
        <v>5.4</v>
      </c>
      <c r="J77" s="21" t="s">
        <v>63</v>
      </c>
      <c r="K77" s="25">
        <v>9.1</v>
      </c>
      <c r="L77">
        <f t="shared" si="5"/>
        <v>36.4</v>
      </c>
    </row>
    <row r="78" spans="2:12" x14ac:dyDescent="0.25">
      <c r="B78" s="2">
        <v>59</v>
      </c>
      <c r="C78" s="1" t="s">
        <v>32</v>
      </c>
      <c r="D78" s="1" t="s">
        <v>4</v>
      </c>
      <c r="E78" s="15" t="s">
        <v>12</v>
      </c>
      <c r="F78" s="15" t="s">
        <v>47</v>
      </c>
      <c r="G78">
        <v>26.1</v>
      </c>
      <c r="H78" s="25">
        <v>23.3</v>
      </c>
      <c r="I78">
        <f t="shared" si="4"/>
        <v>46.6</v>
      </c>
      <c r="J78" s="21" t="s">
        <v>63</v>
      </c>
      <c r="K78" s="25">
        <v>16.8</v>
      </c>
      <c r="L78">
        <f t="shared" si="5"/>
        <v>67.2</v>
      </c>
    </row>
    <row r="79" spans="2:12" x14ac:dyDescent="0.25">
      <c r="B79" s="2">
        <v>64</v>
      </c>
      <c r="C79" s="1" t="s">
        <v>32</v>
      </c>
      <c r="D79" s="1" t="s">
        <v>4</v>
      </c>
      <c r="E79" s="15" t="s">
        <v>12</v>
      </c>
      <c r="F79" s="15" t="s">
        <v>47</v>
      </c>
      <c r="G79">
        <v>22.4</v>
      </c>
      <c r="H79" s="25">
        <v>16.8</v>
      </c>
      <c r="I79">
        <f t="shared" si="4"/>
        <v>33.6</v>
      </c>
      <c r="J79" s="21" t="s">
        <v>63</v>
      </c>
      <c r="K79" s="25">
        <v>10.7</v>
      </c>
      <c r="L79">
        <f t="shared" si="5"/>
        <v>42.8</v>
      </c>
    </row>
    <row r="80" spans="2:12" x14ac:dyDescent="0.25">
      <c r="B80" s="2">
        <v>82</v>
      </c>
      <c r="C80" s="1" t="s">
        <v>32</v>
      </c>
      <c r="D80" s="1"/>
      <c r="E80" s="15" t="s">
        <v>12</v>
      </c>
      <c r="F80" s="15" t="s">
        <v>47</v>
      </c>
      <c r="G80">
        <v>20.5</v>
      </c>
      <c r="H80" s="25">
        <v>19.3</v>
      </c>
      <c r="I80">
        <f t="shared" si="4"/>
        <v>38.6</v>
      </c>
      <c r="J80" s="21" t="s">
        <v>63</v>
      </c>
      <c r="K80" s="25">
        <v>12.5</v>
      </c>
      <c r="L80">
        <f t="shared" si="5"/>
        <v>50</v>
      </c>
    </row>
    <row r="81" spans="2:12" x14ac:dyDescent="0.25">
      <c r="B81" s="2">
        <v>88</v>
      </c>
      <c r="C81" s="1" t="s">
        <v>32</v>
      </c>
      <c r="D81" s="1"/>
      <c r="E81" s="15" t="s">
        <v>12</v>
      </c>
      <c r="F81" s="15" t="s">
        <v>47</v>
      </c>
      <c r="G81">
        <v>10.8</v>
      </c>
      <c r="H81" s="25">
        <v>4.8</v>
      </c>
      <c r="I81">
        <f t="shared" si="4"/>
        <v>9.6</v>
      </c>
      <c r="J81" s="21" t="s">
        <v>63</v>
      </c>
      <c r="K81" s="25">
        <v>7.7</v>
      </c>
      <c r="L81">
        <f t="shared" si="5"/>
        <v>30.8</v>
      </c>
    </row>
    <row r="82" spans="2:12" x14ac:dyDescent="0.25">
      <c r="B82" s="2">
        <v>90</v>
      </c>
      <c r="C82" s="1" t="s">
        <v>32</v>
      </c>
      <c r="D82" s="1" t="s">
        <v>4</v>
      </c>
      <c r="E82" s="15" t="s">
        <v>12</v>
      </c>
      <c r="F82" s="15" t="s">
        <v>47</v>
      </c>
      <c r="G82">
        <v>11.3</v>
      </c>
      <c r="H82" s="25">
        <v>9.6</v>
      </c>
      <c r="I82">
        <f t="shared" si="4"/>
        <v>19.2</v>
      </c>
      <c r="J82" s="21" t="s">
        <v>63</v>
      </c>
      <c r="K82" s="25">
        <v>1.5</v>
      </c>
      <c r="L82">
        <f t="shared" si="5"/>
        <v>6</v>
      </c>
    </row>
    <row r="83" spans="2:12" x14ac:dyDescent="0.25">
      <c r="B83" s="2">
        <v>96</v>
      </c>
      <c r="C83" s="1" t="s">
        <v>32</v>
      </c>
      <c r="D83" s="1"/>
      <c r="E83" s="15" t="s">
        <v>12</v>
      </c>
      <c r="F83" s="15" t="s">
        <v>47</v>
      </c>
      <c r="G83">
        <v>24.9</v>
      </c>
      <c r="H83" s="25">
        <v>19.600000000000001</v>
      </c>
      <c r="I83">
        <f t="shared" si="4"/>
        <v>39.200000000000003</v>
      </c>
      <c r="J83" s="21" t="s">
        <v>63</v>
      </c>
      <c r="K83" s="25">
        <v>13.4</v>
      </c>
      <c r="L83">
        <f t="shared" si="5"/>
        <v>53.6</v>
      </c>
    </row>
    <row r="84" spans="2:12" x14ac:dyDescent="0.25">
      <c r="B84" s="2">
        <v>120</v>
      </c>
      <c r="C84" s="1" t="s">
        <v>32</v>
      </c>
      <c r="D84" s="1"/>
      <c r="E84" s="15" t="s">
        <v>12</v>
      </c>
      <c r="F84" s="15" t="s">
        <v>47</v>
      </c>
      <c r="G84">
        <v>16.100000000000001</v>
      </c>
      <c r="H84" s="25">
        <v>9.3000000000000007</v>
      </c>
      <c r="I84">
        <f t="shared" si="4"/>
        <v>18.600000000000001</v>
      </c>
      <c r="J84" s="21" t="s">
        <v>63</v>
      </c>
      <c r="K84" s="25">
        <v>4.7</v>
      </c>
      <c r="L84">
        <f t="shared" si="5"/>
        <v>18.8</v>
      </c>
    </row>
    <row r="85" spans="2:12" x14ac:dyDescent="0.25">
      <c r="B85" s="2">
        <v>121</v>
      </c>
      <c r="C85" s="1" t="s">
        <v>32</v>
      </c>
      <c r="D85" s="1"/>
      <c r="E85" s="15" t="s">
        <v>12</v>
      </c>
      <c r="F85" s="15" t="s">
        <v>47</v>
      </c>
      <c r="G85">
        <v>12.9</v>
      </c>
      <c r="H85" s="25">
        <v>3.6</v>
      </c>
      <c r="I85">
        <f t="shared" si="4"/>
        <v>7.2</v>
      </c>
      <c r="J85" s="21" t="s">
        <v>63</v>
      </c>
      <c r="K85" s="25">
        <v>8.6</v>
      </c>
      <c r="L85">
        <f t="shared" si="5"/>
        <v>34.4</v>
      </c>
    </row>
    <row r="86" spans="2:12" x14ac:dyDescent="0.25">
      <c r="B86" s="2">
        <v>128</v>
      </c>
      <c r="C86" s="1" t="s">
        <v>32</v>
      </c>
      <c r="D86" s="1"/>
      <c r="E86" s="15" t="s">
        <v>12</v>
      </c>
      <c r="F86" s="15" t="s">
        <v>47</v>
      </c>
      <c r="G86">
        <v>12.7</v>
      </c>
      <c r="H86" s="25">
        <v>3.2</v>
      </c>
      <c r="I86">
        <f t="shared" si="4"/>
        <v>6.4</v>
      </c>
      <c r="J86" s="21" t="s">
        <v>63</v>
      </c>
      <c r="K86" s="25">
        <v>8.5</v>
      </c>
      <c r="L86">
        <f t="shared" si="5"/>
        <v>34</v>
      </c>
    </row>
    <row r="87" spans="2:12" x14ac:dyDescent="0.25">
      <c r="B87" s="2">
        <v>129</v>
      </c>
      <c r="C87" s="1" t="s">
        <v>32</v>
      </c>
      <c r="D87" s="1"/>
      <c r="E87" s="15" t="s">
        <v>12</v>
      </c>
      <c r="F87" s="15" t="s">
        <v>47</v>
      </c>
      <c r="G87">
        <v>8.5</v>
      </c>
      <c r="H87" s="25">
        <v>9.4</v>
      </c>
      <c r="I87">
        <f t="shared" si="4"/>
        <v>18.8</v>
      </c>
      <c r="J87" s="21" t="s">
        <v>63</v>
      </c>
      <c r="K87" s="25">
        <v>11.6</v>
      </c>
      <c r="L87">
        <f t="shared" si="5"/>
        <v>46.4</v>
      </c>
    </row>
    <row r="88" spans="2:12" ht="31.5" x14ac:dyDescent="0.25">
      <c r="B88" s="2">
        <v>133</v>
      </c>
      <c r="C88" s="1" t="s">
        <v>32</v>
      </c>
      <c r="D88" s="1" t="s">
        <v>6</v>
      </c>
      <c r="E88" s="15" t="s">
        <v>12</v>
      </c>
      <c r="F88" s="15" t="s">
        <v>47</v>
      </c>
      <c r="G88">
        <v>9.9</v>
      </c>
      <c r="H88" s="25">
        <v>6.9</v>
      </c>
      <c r="I88">
        <f t="shared" si="4"/>
        <v>13.8</v>
      </c>
      <c r="J88" s="21" t="s">
        <v>63</v>
      </c>
      <c r="K88" s="25">
        <v>10.199999999999999</v>
      </c>
      <c r="L88">
        <f t="shared" si="5"/>
        <v>40.799999999999997</v>
      </c>
    </row>
    <row r="89" spans="2:12" x14ac:dyDescent="0.25">
      <c r="B89" s="2">
        <v>140</v>
      </c>
      <c r="C89" s="1" t="s">
        <v>32</v>
      </c>
      <c r="D89" s="1"/>
      <c r="E89" s="15" t="s">
        <v>12</v>
      </c>
      <c r="F89" s="15" t="s">
        <v>47</v>
      </c>
      <c r="G89">
        <v>12.9</v>
      </c>
      <c r="H89" s="25">
        <v>3.6</v>
      </c>
      <c r="I89">
        <f t="shared" si="4"/>
        <v>7.2</v>
      </c>
      <c r="J89" s="21" t="s">
        <v>63</v>
      </c>
      <c r="K89" s="25">
        <v>8.6</v>
      </c>
      <c r="L89">
        <f t="shared" si="5"/>
        <v>34.4</v>
      </c>
    </row>
    <row r="90" spans="2:12" x14ac:dyDescent="0.25">
      <c r="B90" s="2">
        <v>144</v>
      </c>
      <c r="C90" s="1" t="s">
        <v>32</v>
      </c>
      <c r="D90" s="1"/>
      <c r="E90" s="15" t="s">
        <v>12</v>
      </c>
      <c r="F90" s="15" t="s">
        <v>47</v>
      </c>
      <c r="G90">
        <v>20.9</v>
      </c>
      <c r="H90" s="25">
        <v>19.7</v>
      </c>
      <c r="I90">
        <f t="shared" si="4"/>
        <v>39.4</v>
      </c>
      <c r="J90" s="21" t="s">
        <v>63</v>
      </c>
      <c r="K90" s="25">
        <v>13.5</v>
      </c>
      <c r="L90">
        <f t="shared" si="5"/>
        <v>54</v>
      </c>
    </row>
    <row r="91" spans="2:12" x14ac:dyDescent="0.25">
      <c r="B91" s="2">
        <v>152</v>
      </c>
      <c r="C91" s="1" t="s">
        <v>32</v>
      </c>
      <c r="D91" s="1"/>
      <c r="E91" s="15" t="s">
        <v>12</v>
      </c>
      <c r="F91" s="15" t="s">
        <v>47</v>
      </c>
      <c r="G91">
        <v>13.8</v>
      </c>
      <c r="H91" s="25">
        <v>14.9</v>
      </c>
      <c r="I91">
        <f t="shared" si="4"/>
        <v>29.8</v>
      </c>
      <c r="J91" s="21" t="s">
        <v>63</v>
      </c>
      <c r="K91" s="25">
        <v>4.2</v>
      </c>
      <c r="L91">
        <f t="shared" si="5"/>
        <v>16.8</v>
      </c>
    </row>
    <row r="92" spans="2:12" x14ac:dyDescent="0.25">
      <c r="B92" s="2">
        <v>154</v>
      </c>
      <c r="C92" s="1" t="s">
        <v>32</v>
      </c>
      <c r="D92" s="1"/>
      <c r="E92" s="15" t="s">
        <v>12</v>
      </c>
      <c r="F92" s="15" t="s">
        <v>47</v>
      </c>
      <c r="G92">
        <v>6.2</v>
      </c>
      <c r="H92" s="25">
        <v>9.6999999999999993</v>
      </c>
      <c r="I92">
        <f t="shared" si="4"/>
        <v>19.399999999999999</v>
      </c>
      <c r="J92" s="21" t="s">
        <v>63</v>
      </c>
      <c r="K92" s="25">
        <v>10.7</v>
      </c>
      <c r="L92">
        <f t="shared" si="5"/>
        <v>42.8</v>
      </c>
    </row>
    <row r="93" spans="2:12" x14ac:dyDescent="0.25">
      <c r="B93" s="2">
        <v>156</v>
      </c>
      <c r="C93" s="1" t="s">
        <v>32</v>
      </c>
      <c r="D93" s="1"/>
      <c r="E93" s="15" t="s">
        <v>12</v>
      </c>
      <c r="F93" s="15" t="s">
        <v>47</v>
      </c>
      <c r="G93">
        <v>8.9</v>
      </c>
      <c r="H93" s="25">
        <v>5.4</v>
      </c>
      <c r="I93">
        <f t="shared" si="4"/>
        <v>10.8</v>
      </c>
      <c r="J93" s="21" t="s">
        <v>63</v>
      </c>
      <c r="K93" s="25">
        <v>8.1</v>
      </c>
      <c r="L93">
        <f t="shared" si="5"/>
        <v>32.4</v>
      </c>
    </row>
    <row r="94" spans="2:12" x14ac:dyDescent="0.25">
      <c r="B94" s="13">
        <v>171</v>
      </c>
      <c r="C94" s="1" t="s">
        <v>32</v>
      </c>
      <c r="D94" s="8"/>
      <c r="E94" s="17" t="s">
        <v>12</v>
      </c>
      <c r="F94" s="15" t="s">
        <v>47</v>
      </c>
      <c r="G94">
        <v>18.899999999999999</v>
      </c>
      <c r="H94" s="25">
        <v>4.5</v>
      </c>
      <c r="I94">
        <f t="shared" si="4"/>
        <v>9</v>
      </c>
      <c r="J94" s="21" t="s">
        <v>63</v>
      </c>
      <c r="K94" s="25">
        <v>15.1</v>
      </c>
      <c r="L94">
        <f t="shared" si="5"/>
        <v>60.4</v>
      </c>
    </row>
    <row r="95" spans="2:12" x14ac:dyDescent="0.25">
      <c r="B95" s="1">
        <v>172</v>
      </c>
      <c r="C95" s="1" t="s">
        <v>32</v>
      </c>
      <c r="E95" s="18" t="s">
        <v>12</v>
      </c>
      <c r="F95" s="15" t="s">
        <v>47</v>
      </c>
      <c r="G95">
        <v>21.1</v>
      </c>
      <c r="H95" s="25">
        <v>13.1</v>
      </c>
      <c r="I95">
        <f t="shared" si="4"/>
        <v>26.2</v>
      </c>
      <c r="J95" s="21" t="s">
        <v>63</v>
      </c>
      <c r="K95" s="25">
        <v>11.5</v>
      </c>
      <c r="L95">
        <f t="shared" si="5"/>
        <v>46</v>
      </c>
    </row>
    <row r="96" spans="2:12" x14ac:dyDescent="0.25">
      <c r="B96" s="2">
        <v>193</v>
      </c>
      <c r="C96" s="7" t="s">
        <v>32</v>
      </c>
      <c r="E96" s="18" t="s">
        <v>12</v>
      </c>
      <c r="F96" s="15" t="s">
        <v>47</v>
      </c>
      <c r="G96">
        <v>26</v>
      </c>
      <c r="H96" s="25">
        <v>30</v>
      </c>
      <c r="I96">
        <f t="shared" si="4"/>
        <v>60</v>
      </c>
      <c r="J96" s="21" t="s">
        <v>63</v>
      </c>
      <c r="K96" s="25">
        <v>18</v>
      </c>
      <c r="L96">
        <f t="shared" si="5"/>
        <v>72</v>
      </c>
    </row>
    <row r="97" spans="2:12" x14ac:dyDescent="0.25">
      <c r="B97" s="2">
        <v>11</v>
      </c>
      <c r="C97" s="1" t="s">
        <v>32</v>
      </c>
      <c r="D97" s="1" t="s">
        <v>18</v>
      </c>
      <c r="E97" s="15" t="s">
        <v>12</v>
      </c>
      <c r="F97" s="15" t="s">
        <v>47</v>
      </c>
      <c r="G97">
        <v>25</v>
      </c>
      <c r="H97" s="25">
        <v>22.2</v>
      </c>
      <c r="I97">
        <f t="shared" si="4"/>
        <v>44.4</v>
      </c>
      <c r="J97" s="21" t="s">
        <v>63</v>
      </c>
      <c r="K97" s="25">
        <v>16.2</v>
      </c>
      <c r="L97">
        <f t="shared" si="5"/>
        <v>64.8</v>
      </c>
    </row>
    <row r="98" spans="2:12" x14ac:dyDescent="0.25">
      <c r="B98" s="2">
        <v>49</v>
      </c>
      <c r="C98" s="1" t="s">
        <v>32</v>
      </c>
      <c r="D98" s="1" t="s">
        <v>7</v>
      </c>
      <c r="E98" s="15" t="s">
        <v>39</v>
      </c>
      <c r="F98" s="15" t="s">
        <v>49</v>
      </c>
      <c r="G98">
        <v>10.4</v>
      </c>
      <c r="H98" s="25">
        <v>10.4</v>
      </c>
      <c r="I98">
        <f t="shared" si="4"/>
        <v>20.8</v>
      </c>
      <c r="J98" s="15" t="s">
        <v>49</v>
      </c>
      <c r="K98" s="24">
        <v>10.4</v>
      </c>
      <c r="L98">
        <f t="shared" si="5"/>
        <v>41.6</v>
      </c>
    </row>
    <row r="99" spans="2:12" x14ac:dyDescent="0.25">
      <c r="B99" s="2">
        <v>50</v>
      </c>
      <c r="C99" s="1" t="s">
        <v>32</v>
      </c>
      <c r="D99" s="1" t="s">
        <v>7</v>
      </c>
      <c r="E99" s="15" t="s">
        <v>39</v>
      </c>
      <c r="F99" s="15" t="s">
        <v>49</v>
      </c>
      <c r="G99">
        <v>10.4</v>
      </c>
      <c r="H99" s="25">
        <v>10.4</v>
      </c>
      <c r="I99">
        <f t="shared" ref="I99:I130" si="6">H99*2</f>
        <v>20.8</v>
      </c>
      <c r="J99" s="15" t="s">
        <v>49</v>
      </c>
      <c r="K99" s="24">
        <v>10.4</v>
      </c>
      <c r="L99">
        <f t="shared" ref="L99:L130" si="7">K99*2*2</f>
        <v>41.6</v>
      </c>
    </row>
    <row r="100" spans="2:12" x14ac:dyDescent="0.25">
      <c r="B100" s="2">
        <v>66</v>
      </c>
      <c r="C100" s="1" t="s">
        <v>32</v>
      </c>
      <c r="D100" s="1" t="s">
        <v>14</v>
      </c>
      <c r="E100" s="15" t="s">
        <v>39</v>
      </c>
      <c r="F100" s="15" t="s">
        <v>49</v>
      </c>
      <c r="G100">
        <v>11.3</v>
      </c>
      <c r="H100" s="25">
        <v>11.3</v>
      </c>
      <c r="I100">
        <f t="shared" si="6"/>
        <v>22.6</v>
      </c>
      <c r="J100" s="15" t="s">
        <v>49</v>
      </c>
      <c r="K100" s="25">
        <v>11.3</v>
      </c>
      <c r="L100">
        <f t="shared" si="7"/>
        <v>45.2</v>
      </c>
    </row>
    <row r="101" spans="2:12" x14ac:dyDescent="0.25">
      <c r="B101" s="2">
        <v>80</v>
      </c>
      <c r="C101" s="1" t="s">
        <v>32</v>
      </c>
      <c r="D101" s="1"/>
      <c r="E101" s="15" t="s">
        <v>39</v>
      </c>
      <c r="F101" s="15" t="s">
        <v>49</v>
      </c>
      <c r="G101">
        <v>41.9</v>
      </c>
      <c r="H101" s="25">
        <v>11.9</v>
      </c>
      <c r="I101">
        <f t="shared" si="6"/>
        <v>23.8</v>
      </c>
      <c r="J101" s="15" t="s">
        <v>49</v>
      </c>
      <c r="K101" s="25">
        <v>11.9</v>
      </c>
      <c r="L101">
        <f t="shared" si="7"/>
        <v>47.6</v>
      </c>
    </row>
    <row r="102" spans="2:12" x14ac:dyDescent="0.25">
      <c r="B102" s="2">
        <v>84</v>
      </c>
      <c r="C102" s="1" t="s">
        <v>32</v>
      </c>
      <c r="D102" s="1"/>
      <c r="E102" s="15" t="s">
        <v>39</v>
      </c>
      <c r="F102" s="15" t="s">
        <v>49</v>
      </c>
      <c r="G102">
        <v>3</v>
      </c>
      <c r="H102" s="25">
        <v>2.9</v>
      </c>
      <c r="I102">
        <f t="shared" si="6"/>
        <v>5.8</v>
      </c>
      <c r="J102" s="15" t="s">
        <v>49</v>
      </c>
      <c r="K102" s="25">
        <v>2.9</v>
      </c>
      <c r="L102">
        <f t="shared" si="7"/>
        <v>11.6</v>
      </c>
    </row>
    <row r="103" spans="2:12" x14ac:dyDescent="0.25">
      <c r="B103" s="2">
        <v>93</v>
      </c>
      <c r="C103" s="1" t="s">
        <v>32</v>
      </c>
      <c r="D103" s="1" t="s">
        <v>4</v>
      </c>
      <c r="E103" s="15" t="s">
        <v>39</v>
      </c>
      <c r="F103" s="15" t="s">
        <v>49</v>
      </c>
      <c r="G103">
        <v>10</v>
      </c>
      <c r="H103" s="25">
        <v>10</v>
      </c>
      <c r="I103">
        <f t="shared" si="6"/>
        <v>20</v>
      </c>
      <c r="J103" s="15" t="s">
        <v>49</v>
      </c>
      <c r="K103" s="25">
        <v>10</v>
      </c>
      <c r="L103">
        <f t="shared" si="7"/>
        <v>40</v>
      </c>
    </row>
    <row r="104" spans="2:12" x14ac:dyDescent="0.25">
      <c r="B104" s="2">
        <v>106</v>
      </c>
      <c r="C104" s="1" t="s">
        <v>32</v>
      </c>
      <c r="D104" s="1"/>
      <c r="E104" s="15" t="s">
        <v>39</v>
      </c>
      <c r="F104" s="15" t="s">
        <v>49</v>
      </c>
      <c r="G104">
        <v>14.5</v>
      </c>
      <c r="H104" s="25">
        <v>14.4</v>
      </c>
      <c r="I104">
        <f t="shared" si="6"/>
        <v>28.8</v>
      </c>
      <c r="J104" s="15" t="s">
        <v>49</v>
      </c>
      <c r="K104" s="25">
        <v>14.4</v>
      </c>
      <c r="L104">
        <f t="shared" si="7"/>
        <v>57.6</v>
      </c>
    </row>
    <row r="105" spans="2:12" x14ac:dyDescent="0.25">
      <c r="B105" s="2">
        <v>112</v>
      </c>
      <c r="C105" s="1" t="s">
        <v>32</v>
      </c>
      <c r="D105" s="1"/>
      <c r="E105" s="15" t="s">
        <v>39</v>
      </c>
      <c r="F105" s="15" t="s">
        <v>49</v>
      </c>
      <c r="G105">
        <v>7.6</v>
      </c>
      <c r="H105" s="25">
        <v>7.5</v>
      </c>
      <c r="I105">
        <f t="shared" si="6"/>
        <v>15</v>
      </c>
      <c r="J105" s="15" t="s">
        <v>49</v>
      </c>
      <c r="K105" s="25">
        <v>7.5</v>
      </c>
      <c r="L105">
        <f t="shared" si="7"/>
        <v>30</v>
      </c>
    </row>
    <row r="106" spans="2:12" x14ac:dyDescent="0.25">
      <c r="B106" s="2">
        <v>150</v>
      </c>
      <c r="C106" s="1" t="s">
        <v>32</v>
      </c>
      <c r="D106" s="1"/>
      <c r="E106" s="15" t="s">
        <v>39</v>
      </c>
      <c r="F106" s="15" t="s">
        <v>49</v>
      </c>
      <c r="G106">
        <v>14.4</v>
      </c>
      <c r="H106" s="25">
        <v>14.3</v>
      </c>
      <c r="I106">
        <f t="shared" si="6"/>
        <v>28.6</v>
      </c>
      <c r="J106" s="15" t="s">
        <v>49</v>
      </c>
      <c r="K106" s="25">
        <v>14.3</v>
      </c>
      <c r="L106">
        <f t="shared" si="7"/>
        <v>57.2</v>
      </c>
    </row>
    <row r="107" spans="2:12" x14ac:dyDescent="0.25">
      <c r="B107" s="2">
        <v>159</v>
      </c>
      <c r="C107" s="1" t="s">
        <v>32</v>
      </c>
      <c r="D107" s="1"/>
      <c r="E107" s="15" t="s">
        <v>39</v>
      </c>
      <c r="F107" s="15" t="s">
        <v>49</v>
      </c>
      <c r="G107">
        <v>10.7</v>
      </c>
      <c r="H107" s="25">
        <v>10.6</v>
      </c>
      <c r="I107">
        <f t="shared" si="6"/>
        <v>21.2</v>
      </c>
      <c r="J107" s="15" t="s">
        <v>49</v>
      </c>
      <c r="K107" s="25">
        <v>10.6</v>
      </c>
      <c r="L107">
        <f t="shared" si="7"/>
        <v>42.4</v>
      </c>
    </row>
    <row r="108" spans="2:12" x14ac:dyDescent="0.25">
      <c r="B108" s="2">
        <v>181</v>
      </c>
      <c r="C108" s="1" t="s">
        <v>32</v>
      </c>
      <c r="D108" s="1"/>
      <c r="E108" s="15" t="s">
        <v>39</v>
      </c>
      <c r="F108" s="15" t="s">
        <v>49</v>
      </c>
      <c r="G108">
        <v>9.1999999999999993</v>
      </c>
      <c r="H108" s="25">
        <v>7.7</v>
      </c>
      <c r="I108">
        <f t="shared" si="6"/>
        <v>15.4</v>
      </c>
      <c r="J108" s="15" t="s">
        <v>49</v>
      </c>
      <c r="K108" s="25">
        <v>7.7</v>
      </c>
      <c r="L108">
        <f t="shared" si="7"/>
        <v>30.8</v>
      </c>
    </row>
    <row r="109" spans="2:12" x14ac:dyDescent="0.25">
      <c r="B109" s="2">
        <v>38</v>
      </c>
      <c r="C109" s="1" t="s">
        <v>32</v>
      </c>
      <c r="D109" s="1"/>
      <c r="E109" s="15" t="s">
        <v>39</v>
      </c>
      <c r="F109" s="15" t="s">
        <v>49</v>
      </c>
      <c r="G109">
        <v>2.2000000000000002</v>
      </c>
      <c r="H109" s="25">
        <v>2.1</v>
      </c>
      <c r="I109">
        <f t="shared" si="6"/>
        <v>4.2</v>
      </c>
      <c r="J109" s="21" t="s">
        <v>49</v>
      </c>
      <c r="K109" s="25">
        <v>2.1</v>
      </c>
      <c r="L109">
        <f t="shared" si="7"/>
        <v>8.4</v>
      </c>
    </row>
    <row r="110" spans="2:12" x14ac:dyDescent="0.25">
      <c r="B110" s="2">
        <v>12</v>
      </c>
      <c r="C110" s="1" t="s">
        <v>32</v>
      </c>
      <c r="D110" s="1" t="s">
        <v>13</v>
      </c>
      <c r="E110" s="15" t="s">
        <v>39</v>
      </c>
      <c r="F110" s="15" t="s">
        <v>49</v>
      </c>
      <c r="G110">
        <v>3.8</v>
      </c>
      <c r="H110" s="25">
        <v>3.8</v>
      </c>
      <c r="I110">
        <f t="shared" si="6"/>
        <v>7.6</v>
      </c>
      <c r="J110" s="21" t="s">
        <v>49</v>
      </c>
      <c r="K110" s="25">
        <v>3.5</v>
      </c>
      <c r="L110">
        <f t="shared" si="7"/>
        <v>14</v>
      </c>
    </row>
    <row r="111" spans="2:12" x14ac:dyDescent="0.25">
      <c r="B111" s="2">
        <v>17</v>
      </c>
      <c r="C111" s="1" t="s">
        <v>32</v>
      </c>
      <c r="D111" s="1" t="s">
        <v>4</v>
      </c>
      <c r="E111" s="15" t="s">
        <v>39</v>
      </c>
      <c r="F111" s="15" t="s">
        <v>49</v>
      </c>
      <c r="G111">
        <v>1.8</v>
      </c>
      <c r="H111" s="25">
        <v>1.8</v>
      </c>
      <c r="I111">
        <f t="shared" si="6"/>
        <v>3.6</v>
      </c>
      <c r="J111" s="21" t="s">
        <v>49</v>
      </c>
      <c r="K111" s="25">
        <v>1.8</v>
      </c>
      <c r="L111">
        <f t="shared" si="7"/>
        <v>7.2</v>
      </c>
    </row>
    <row r="112" spans="2:12" x14ac:dyDescent="0.25">
      <c r="B112" s="2">
        <v>18</v>
      </c>
      <c r="C112" s="1" t="s">
        <v>32</v>
      </c>
      <c r="D112" s="1" t="s">
        <v>4</v>
      </c>
      <c r="E112" s="15" t="s">
        <v>39</v>
      </c>
      <c r="F112" s="15" t="s">
        <v>49</v>
      </c>
      <c r="G112">
        <v>5.5</v>
      </c>
      <c r="H112" s="25">
        <v>5.5</v>
      </c>
      <c r="I112">
        <f t="shared" si="6"/>
        <v>11</v>
      </c>
      <c r="J112" s="21" t="s">
        <v>49</v>
      </c>
      <c r="K112" s="25">
        <v>5.5</v>
      </c>
      <c r="L112">
        <f t="shared" si="7"/>
        <v>22</v>
      </c>
    </row>
    <row r="113" spans="2:12" x14ac:dyDescent="0.25">
      <c r="B113" s="2">
        <v>22</v>
      </c>
      <c r="C113" s="1" t="s">
        <v>32</v>
      </c>
      <c r="D113" s="1" t="s">
        <v>4</v>
      </c>
      <c r="E113" s="15" t="s">
        <v>39</v>
      </c>
      <c r="F113" s="15" t="s">
        <v>49</v>
      </c>
      <c r="G113">
        <v>5</v>
      </c>
      <c r="H113" s="25">
        <v>5</v>
      </c>
      <c r="I113">
        <f t="shared" si="6"/>
        <v>10</v>
      </c>
      <c r="J113" s="21" t="s">
        <v>49</v>
      </c>
      <c r="K113" s="24">
        <v>5</v>
      </c>
      <c r="L113">
        <f t="shared" si="7"/>
        <v>20</v>
      </c>
    </row>
    <row r="114" spans="2:12" x14ac:dyDescent="0.25">
      <c r="B114" s="2">
        <v>23</v>
      </c>
      <c r="C114" s="1" t="s">
        <v>32</v>
      </c>
      <c r="D114" s="1" t="s">
        <v>4</v>
      </c>
      <c r="E114" s="15" t="s">
        <v>39</v>
      </c>
      <c r="F114" s="15" t="s">
        <v>49</v>
      </c>
      <c r="G114">
        <v>5</v>
      </c>
      <c r="H114" s="25">
        <v>5</v>
      </c>
      <c r="I114">
        <f t="shared" si="6"/>
        <v>10</v>
      </c>
      <c r="J114" s="21" t="s">
        <v>49</v>
      </c>
      <c r="K114" s="24">
        <v>5</v>
      </c>
      <c r="L114">
        <f t="shared" si="7"/>
        <v>20</v>
      </c>
    </row>
    <row r="115" spans="2:12" x14ac:dyDescent="0.25">
      <c r="B115" s="2">
        <v>35</v>
      </c>
      <c r="C115" s="1" t="s">
        <v>32</v>
      </c>
      <c r="D115" s="1" t="s">
        <v>4</v>
      </c>
      <c r="E115" s="15" t="s">
        <v>39</v>
      </c>
      <c r="F115" s="15" t="s">
        <v>49</v>
      </c>
      <c r="G115">
        <v>3</v>
      </c>
      <c r="H115" s="25">
        <v>3</v>
      </c>
      <c r="I115">
        <f t="shared" si="6"/>
        <v>6</v>
      </c>
      <c r="J115" s="21" t="s">
        <v>49</v>
      </c>
      <c r="K115" s="25">
        <v>3</v>
      </c>
      <c r="L115">
        <f t="shared" si="7"/>
        <v>12</v>
      </c>
    </row>
    <row r="116" spans="2:12" x14ac:dyDescent="0.25">
      <c r="B116" s="2">
        <v>61</v>
      </c>
      <c r="C116" s="1" t="s">
        <v>32</v>
      </c>
      <c r="D116" s="1" t="s">
        <v>4</v>
      </c>
      <c r="E116" s="15" t="s">
        <v>39</v>
      </c>
      <c r="F116" s="15" t="s">
        <v>49</v>
      </c>
      <c r="G116">
        <v>1.5</v>
      </c>
      <c r="H116" s="25">
        <v>1.4</v>
      </c>
      <c r="I116">
        <f t="shared" si="6"/>
        <v>2.8</v>
      </c>
      <c r="J116" s="21" t="s">
        <v>49</v>
      </c>
      <c r="K116" s="25">
        <v>1.4</v>
      </c>
      <c r="L116">
        <f t="shared" si="7"/>
        <v>5.6</v>
      </c>
    </row>
    <row r="117" spans="2:12" x14ac:dyDescent="0.25">
      <c r="B117" s="2">
        <v>62</v>
      </c>
      <c r="C117" s="1" t="s">
        <v>32</v>
      </c>
      <c r="D117" s="1" t="s">
        <v>4</v>
      </c>
      <c r="E117" s="15" t="s">
        <v>39</v>
      </c>
      <c r="F117" s="15" t="s">
        <v>49</v>
      </c>
      <c r="G117">
        <v>2.5</v>
      </c>
      <c r="H117" s="25">
        <v>2.5</v>
      </c>
      <c r="I117">
        <f t="shared" si="6"/>
        <v>5</v>
      </c>
      <c r="J117" s="21" t="s">
        <v>49</v>
      </c>
      <c r="K117" s="24">
        <v>2.5</v>
      </c>
      <c r="L117">
        <f t="shared" si="7"/>
        <v>10</v>
      </c>
    </row>
    <row r="118" spans="2:12" x14ac:dyDescent="0.25">
      <c r="B118" s="2">
        <v>63</v>
      </c>
      <c r="C118" s="1" t="s">
        <v>32</v>
      </c>
      <c r="D118" s="1" t="s">
        <v>4</v>
      </c>
      <c r="E118" s="15" t="s">
        <v>39</v>
      </c>
      <c r="F118" s="15" t="s">
        <v>49</v>
      </c>
      <c r="G118">
        <v>2.5</v>
      </c>
      <c r="H118" s="25">
        <v>2.5</v>
      </c>
      <c r="I118">
        <f t="shared" si="6"/>
        <v>5</v>
      </c>
      <c r="J118" s="21" t="s">
        <v>49</v>
      </c>
      <c r="K118" s="24">
        <v>2.5</v>
      </c>
      <c r="L118">
        <f t="shared" si="7"/>
        <v>10</v>
      </c>
    </row>
    <row r="119" spans="2:12" x14ac:dyDescent="0.25">
      <c r="B119" s="2">
        <v>77</v>
      </c>
      <c r="C119" s="1" t="s">
        <v>32</v>
      </c>
      <c r="D119" s="1" t="s">
        <v>14</v>
      </c>
      <c r="E119" s="15" t="s">
        <v>39</v>
      </c>
      <c r="F119" s="15" t="s">
        <v>49</v>
      </c>
      <c r="G119">
        <v>3.1</v>
      </c>
      <c r="H119" s="25">
        <v>3</v>
      </c>
      <c r="I119">
        <f t="shared" si="6"/>
        <v>6</v>
      </c>
      <c r="J119" s="21" t="s">
        <v>49</v>
      </c>
      <c r="K119" s="24">
        <v>3</v>
      </c>
      <c r="L119">
        <f t="shared" si="7"/>
        <v>12</v>
      </c>
    </row>
    <row r="120" spans="2:12" x14ac:dyDescent="0.25">
      <c r="B120" s="2">
        <v>78</v>
      </c>
      <c r="C120" s="1" t="s">
        <v>32</v>
      </c>
      <c r="D120" s="1" t="s">
        <v>14</v>
      </c>
      <c r="E120" s="15" t="s">
        <v>39</v>
      </c>
      <c r="F120" s="15" t="s">
        <v>49</v>
      </c>
      <c r="G120">
        <v>3.1</v>
      </c>
      <c r="H120" s="25">
        <v>3</v>
      </c>
      <c r="I120">
        <f t="shared" si="6"/>
        <v>6</v>
      </c>
      <c r="J120" s="21" t="s">
        <v>49</v>
      </c>
      <c r="K120" s="24">
        <v>3</v>
      </c>
      <c r="L120">
        <f t="shared" si="7"/>
        <v>12</v>
      </c>
    </row>
    <row r="121" spans="2:12" x14ac:dyDescent="0.25">
      <c r="B121" s="2">
        <v>85</v>
      </c>
      <c r="C121" s="1" t="s">
        <v>32</v>
      </c>
      <c r="D121" s="1"/>
      <c r="E121" s="15" t="s">
        <v>39</v>
      </c>
      <c r="F121" s="15" t="s">
        <v>49</v>
      </c>
      <c r="G121">
        <v>4</v>
      </c>
      <c r="H121" s="25">
        <v>3.9</v>
      </c>
      <c r="I121">
        <f t="shared" si="6"/>
        <v>7.8</v>
      </c>
      <c r="J121" s="21" t="s">
        <v>49</v>
      </c>
      <c r="K121" s="25">
        <v>3.9</v>
      </c>
      <c r="L121">
        <f t="shared" si="7"/>
        <v>15.6</v>
      </c>
    </row>
    <row r="122" spans="2:12" x14ac:dyDescent="0.25">
      <c r="B122" s="2">
        <v>94</v>
      </c>
      <c r="C122" s="1" t="s">
        <v>32</v>
      </c>
      <c r="D122" s="1" t="s">
        <v>4</v>
      </c>
      <c r="E122" s="15" t="s">
        <v>39</v>
      </c>
      <c r="F122" s="15" t="s">
        <v>49</v>
      </c>
      <c r="G122">
        <v>2.8</v>
      </c>
      <c r="H122" s="25">
        <v>2.7</v>
      </c>
      <c r="I122">
        <f t="shared" si="6"/>
        <v>5.4</v>
      </c>
      <c r="J122" s="21" t="s">
        <v>49</v>
      </c>
      <c r="K122" s="25">
        <v>2.7</v>
      </c>
      <c r="L122">
        <f t="shared" si="7"/>
        <v>10.8</v>
      </c>
    </row>
    <row r="123" spans="2:12" x14ac:dyDescent="0.25">
      <c r="B123" s="2">
        <v>103</v>
      </c>
      <c r="C123" s="1" t="s">
        <v>32</v>
      </c>
      <c r="D123" s="1"/>
      <c r="E123" s="15" t="s">
        <v>39</v>
      </c>
      <c r="F123" s="15" t="s">
        <v>49</v>
      </c>
      <c r="G123">
        <v>2</v>
      </c>
      <c r="H123" s="25">
        <v>2</v>
      </c>
      <c r="I123">
        <f t="shared" si="6"/>
        <v>4</v>
      </c>
      <c r="J123" s="21" t="s">
        <v>49</v>
      </c>
      <c r="K123" s="25">
        <v>2</v>
      </c>
      <c r="L123">
        <f t="shared" si="7"/>
        <v>8</v>
      </c>
    </row>
    <row r="124" spans="2:12" x14ac:dyDescent="0.25">
      <c r="B124" s="2">
        <v>104</v>
      </c>
      <c r="C124" s="1" t="s">
        <v>32</v>
      </c>
      <c r="D124" s="1"/>
      <c r="E124" s="15" t="s">
        <v>39</v>
      </c>
      <c r="F124" s="15" t="s">
        <v>49</v>
      </c>
      <c r="G124">
        <v>5.6</v>
      </c>
      <c r="H124" s="25">
        <v>6.5</v>
      </c>
      <c r="I124">
        <f t="shared" si="6"/>
        <v>13</v>
      </c>
      <c r="J124" s="21" t="s">
        <v>49</v>
      </c>
      <c r="K124" s="25">
        <v>6.5</v>
      </c>
      <c r="L124">
        <f t="shared" si="7"/>
        <v>26</v>
      </c>
    </row>
    <row r="125" spans="2:12" x14ac:dyDescent="0.25">
      <c r="B125" s="2">
        <v>110</v>
      </c>
      <c r="C125" s="1" t="s">
        <v>32</v>
      </c>
      <c r="D125" s="1"/>
      <c r="E125" s="15" t="s">
        <v>39</v>
      </c>
      <c r="F125" s="15" t="s">
        <v>49</v>
      </c>
      <c r="G125">
        <v>1.6</v>
      </c>
      <c r="H125" s="25">
        <v>1.6</v>
      </c>
      <c r="I125">
        <f t="shared" si="6"/>
        <v>3.2</v>
      </c>
      <c r="J125" s="21" t="s">
        <v>49</v>
      </c>
      <c r="K125" s="25">
        <v>1.6</v>
      </c>
      <c r="L125">
        <f t="shared" si="7"/>
        <v>6.4</v>
      </c>
    </row>
    <row r="126" spans="2:12" x14ac:dyDescent="0.25">
      <c r="B126" s="2">
        <v>127</v>
      </c>
      <c r="C126" s="1" t="s">
        <v>32</v>
      </c>
      <c r="D126" s="1"/>
      <c r="E126" s="15" t="s">
        <v>39</v>
      </c>
      <c r="F126" s="15" t="s">
        <v>49</v>
      </c>
      <c r="G126">
        <v>6.3</v>
      </c>
      <c r="H126" s="25">
        <v>5.5</v>
      </c>
      <c r="I126">
        <f t="shared" si="6"/>
        <v>11</v>
      </c>
      <c r="J126" s="21" t="s">
        <v>49</v>
      </c>
      <c r="K126" s="25">
        <v>5.5</v>
      </c>
      <c r="L126">
        <f t="shared" si="7"/>
        <v>22</v>
      </c>
    </row>
    <row r="127" spans="2:12" x14ac:dyDescent="0.25">
      <c r="B127" s="2">
        <v>137</v>
      </c>
      <c r="C127" s="1" t="s">
        <v>32</v>
      </c>
      <c r="D127" s="1"/>
      <c r="E127" s="15" t="s">
        <v>39</v>
      </c>
      <c r="F127" s="15" t="s">
        <v>49</v>
      </c>
      <c r="G127">
        <v>4.0999999999999996</v>
      </c>
      <c r="H127" s="25">
        <v>4.0999999999999996</v>
      </c>
      <c r="I127">
        <f t="shared" si="6"/>
        <v>8.1999999999999993</v>
      </c>
      <c r="J127" s="21" t="s">
        <v>49</v>
      </c>
      <c r="K127" s="25">
        <v>4.0999999999999996</v>
      </c>
      <c r="L127">
        <f t="shared" si="7"/>
        <v>16.399999999999999</v>
      </c>
    </row>
    <row r="128" spans="2:12" x14ac:dyDescent="0.25">
      <c r="B128" s="2">
        <v>138</v>
      </c>
      <c r="C128" s="1" t="s">
        <v>32</v>
      </c>
      <c r="D128" s="1"/>
      <c r="E128" s="15" t="s">
        <v>39</v>
      </c>
      <c r="F128" s="15" t="s">
        <v>49</v>
      </c>
      <c r="G128">
        <v>5.7</v>
      </c>
      <c r="H128" s="25">
        <v>5.7</v>
      </c>
      <c r="I128">
        <f t="shared" si="6"/>
        <v>11.4</v>
      </c>
      <c r="J128" s="21" t="s">
        <v>49</v>
      </c>
      <c r="K128" s="24">
        <v>5.7</v>
      </c>
      <c r="L128">
        <f t="shared" si="7"/>
        <v>22.8</v>
      </c>
    </row>
    <row r="129" spans="2:12" x14ac:dyDescent="0.25">
      <c r="B129" s="2">
        <v>139</v>
      </c>
      <c r="C129" s="1" t="s">
        <v>32</v>
      </c>
      <c r="D129" s="1"/>
      <c r="E129" s="15" t="s">
        <v>39</v>
      </c>
      <c r="F129" s="15" t="s">
        <v>49</v>
      </c>
      <c r="G129">
        <v>5.7</v>
      </c>
      <c r="H129" s="25">
        <v>5.7</v>
      </c>
      <c r="I129">
        <f t="shared" si="6"/>
        <v>11.4</v>
      </c>
      <c r="J129" s="21" t="s">
        <v>49</v>
      </c>
      <c r="K129" s="24">
        <v>5.7</v>
      </c>
      <c r="L129">
        <f t="shared" si="7"/>
        <v>22.8</v>
      </c>
    </row>
    <row r="130" spans="2:12" x14ac:dyDescent="0.25">
      <c r="B130" s="2">
        <v>142</v>
      </c>
      <c r="C130" s="1" t="s">
        <v>32</v>
      </c>
      <c r="D130" s="1"/>
      <c r="E130" s="15" t="s">
        <v>39</v>
      </c>
      <c r="F130" s="15" t="s">
        <v>49</v>
      </c>
      <c r="G130">
        <v>4.0999999999999996</v>
      </c>
      <c r="H130" s="25">
        <v>4.0999999999999996</v>
      </c>
      <c r="I130">
        <f t="shared" si="6"/>
        <v>8.1999999999999993</v>
      </c>
      <c r="J130" s="21" t="s">
        <v>49</v>
      </c>
      <c r="K130" s="25">
        <v>4.0999999999999996</v>
      </c>
      <c r="L130">
        <f t="shared" si="7"/>
        <v>16.399999999999999</v>
      </c>
    </row>
    <row r="131" spans="2:12" x14ac:dyDescent="0.25">
      <c r="B131" s="2">
        <v>165</v>
      </c>
      <c r="C131" s="1" t="s">
        <v>32</v>
      </c>
      <c r="D131" s="1"/>
      <c r="E131" s="15" t="s">
        <v>39</v>
      </c>
      <c r="F131" s="15" t="s">
        <v>49</v>
      </c>
      <c r="G131">
        <v>3.4</v>
      </c>
      <c r="H131" s="25">
        <v>3.4</v>
      </c>
      <c r="I131">
        <f t="shared" ref="I131:I162" si="8">H131*2</f>
        <v>6.8</v>
      </c>
      <c r="J131" s="21" t="s">
        <v>49</v>
      </c>
      <c r="K131" s="25">
        <v>3.4</v>
      </c>
      <c r="L131">
        <f t="shared" ref="L131:L162" si="9">K131*2*2</f>
        <v>13.6</v>
      </c>
    </row>
    <row r="132" spans="2:12" x14ac:dyDescent="0.25">
      <c r="B132" s="2">
        <v>166</v>
      </c>
      <c r="C132" s="1" t="s">
        <v>32</v>
      </c>
      <c r="D132" s="1"/>
      <c r="E132" s="15" t="s">
        <v>39</v>
      </c>
      <c r="F132" s="15" t="s">
        <v>49</v>
      </c>
      <c r="G132" s="20">
        <v>3.3</v>
      </c>
      <c r="H132" s="25">
        <v>3.3</v>
      </c>
      <c r="I132">
        <f t="shared" si="8"/>
        <v>6.6</v>
      </c>
      <c r="J132" s="21" t="s">
        <v>49</v>
      </c>
      <c r="K132" s="25">
        <v>3.3</v>
      </c>
      <c r="L132">
        <f t="shared" si="9"/>
        <v>13.2</v>
      </c>
    </row>
    <row r="133" spans="2:12" x14ac:dyDescent="0.25">
      <c r="B133" s="2">
        <v>167</v>
      </c>
      <c r="C133" s="1" t="s">
        <v>32</v>
      </c>
      <c r="D133" s="1"/>
      <c r="E133" s="15" t="s">
        <v>39</v>
      </c>
      <c r="F133" s="15" t="s">
        <v>49</v>
      </c>
      <c r="G133">
        <v>5.4</v>
      </c>
      <c r="H133" s="25">
        <v>5.5</v>
      </c>
      <c r="I133">
        <f t="shared" si="8"/>
        <v>11</v>
      </c>
      <c r="J133" s="21" t="s">
        <v>49</v>
      </c>
      <c r="K133" s="25">
        <v>5.5</v>
      </c>
      <c r="L133">
        <f t="shared" si="9"/>
        <v>22</v>
      </c>
    </row>
    <row r="134" spans="2:12" x14ac:dyDescent="0.25">
      <c r="B134" s="12">
        <v>185</v>
      </c>
      <c r="C134" s="7" t="s">
        <v>32</v>
      </c>
      <c r="E134" s="18" t="s">
        <v>39</v>
      </c>
      <c r="F134" s="15" t="s">
        <v>49</v>
      </c>
      <c r="G134">
        <v>6.8</v>
      </c>
      <c r="H134" s="25">
        <v>6.8</v>
      </c>
      <c r="I134">
        <f t="shared" si="8"/>
        <v>13.6</v>
      </c>
      <c r="J134" s="21" t="s">
        <v>49</v>
      </c>
      <c r="K134" s="25">
        <v>6.8</v>
      </c>
      <c r="L134">
        <f t="shared" si="9"/>
        <v>27.2</v>
      </c>
    </row>
    <row r="135" spans="2:12" x14ac:dyDescent="0.25">
      <c r="B135" s="1">
        <v>186</v>
      </c>
      <c r="C135" s="1" t="s">
        <v>32</v>
      </c>
      <c r="D135" s="1"/>
      <c r="E135" s="15" t="s">
        <v>39</v>
      </c>
      <c r="F135" s="15" t="s">
        <v>49</v>
      </c>
      <c r="G135">
        <v>3.1</v>
      </c>
      <c r="H135" s="25">
        <v>3</v>
      </c>
      <c r="I135">
        <f t="shared" si="8"/>
        <v>6</v>
      </c>
      <c r="J135" s="21" t="s">
        <v>49</v>
      </c>
      <c r="K135" s="25">
        <v>3</v>
      </c>
      <c r="L135">
        <f t="shared" si="9"/>
        <v>12</v>
      </c>
    </row>
    <row r="136" spans="2:12" x14ac:dyDescent="0.25">
      <c r="B136" s="2">
        <v>189</v>
      </c>
      <c r="C136" s="7" t="s">
        <v>32</v>
      </c>
      <c r="E136" s="18" t="s">
        <v>39</v>
      </c>
      <c r="F136" s="15" t="s">
        <v>49</v>
      </c>
      <c r="G136">
        <v>4.4000000000000004</v>
      </c>
      <c r="H136" s="25">
        <v>4.4000000000000004</v>
      </c>
      <c r="I136">
        <f t="shared" si="8"/>
        <v>8.8000000000000007</v>
      </c>
      <c r="J136" s="21" t="s">
        <v>49</v>
      </c>
      <c r="K136" s="25">
        <v>4.4000000000000004</v>
      </c>
      <c r="L136">
        <f t="shared" si="9"/>
        <v>17.600000000000001</v>
      </c>
    </row>
    <row r="137" spans="2:12" x14ac:dyDescent="0.25">
      <c r="B137" s="1">
        <v>192</v>
      </c>
      <c r="C137" s="7" t="s">
        <v>32</v>
      </c>
      <c r="E137" s="18" t="s">
        <v>39</v>
      </c>
      <c r="F137" s="15" t="s">
        <v>49</v>
      </c>
      <c r="G137">
        <v>4.2</v>
      </c>
      <c r="H137" s="25">
        <v>4.0999999999999996</v>
      </c>
      <c r="I137">
        <f t="shared" si="8"/>
        <v>8.1999999999999993</v>
      </c>
      <c r="J137" s="21" t="s">
        <v>49</v>
      </c>
      <c r="K137" s="25">
        <v>4.0999999999999996</v>
      </c>
      <c r="L137">
        <f t="shared" si="9"/>
        <v>16.399999999999999</v>
      </c>
    </row>
    <row r="138" spans="2:12" x14ac:dyDescent="0.25">
      <c r="B138" s="2">
        <v>195</v>
      </c>
      <c r="C138" s="7" t="s">
        <v>32</v>
      </c>
      <c r="E138" s="18" t="s">
        <v>39</v>
      </c>
      <c r="F138" s="15" t="s">
        <v>49</v>
      </c>
      <c r="G138">
        <v>3.1</v>
      </c>
      <c r="H138" s="25">
        <v>3</v>
      </c>
      <c r="I138">
        <f t="shared" si="8"/>
        <v>6</v>
      </c>
      <c r="J138" s="21" t="s">
        <v>49</v>
      </c>
      <c r="K138" s="25">
        <v>3</v>
      </c>
      <c r="L138">
        <f t="shared" si="9"/>
        <v>12</v>
      </c>
    </row>
    <row r="139" spans="2:12" x14ac:dyDescent="0.25">
      <c r="B139" s="2">
        <v>75</v>
      </c>
      <c r="C139" s="1" t="s">
        <v>32</v>
      </c>
      <c r="D139" s="1"/>
      <c r="E139" s="15" t="s">
        <v>11</v>
      </c>
      <c r="F139" s="15" t="s">
        <v>45</v>
      </c>
      <c r="G139">
        <v>97.4</v>
      </c>
      <c r="H139" s="25">
        <v>0.5</v>
      </c>
      <c r="I139">
        <f t="shared" si="8"/>
        <v>1</v>
      </c>
      <c r="J139" s="21" t="s">
        <v>67</v>
      </c>
      <c r="K139" s="25">
        <v>0.5</v>
      </c>
      <c r="L139">
        <f t="shared" si="9"/>
        <v>2</v>
      </c>
    </row>
    <row r="140" spans="2:12" ht="31.5" x14ac:dyDescent="0.25">
      <c r="B140" s="2">
        <v>3</v>
      </c>
      <c r="C140" s="1" t="s">
        <v>32</v>
      </c>
      <c r="D140" s="1" t="s">
        <v>17</v>
      </c>
      <c r="E140" s="15" t="s">
        <v>11</v>
      </c>
      <c r="F140" s="15" t="s">
        <v>45</v>
      </c>
      <c r="G140">
        <v>97.5</v>
      </c>
      <c r="H140" s="25">
        <v>0.5</v>
      </c>
      <c r="I140">
        <f t="shared" si="8"/>
        <v>1</v>
      </c>
      <c r="J140" s="21" t="s">
        <v>67</v>
      </c>
      <c r="K140" s="25">
        <v>0.5</v>
      </c>
      <c r="L140">
        <f t="shared" si="9"/>
        <v>2</v>
      </c>
    </row>
    <row r="141" spans="2:12" x14ac:dyDescent="0.25">
      <c r="B141" s="2">
        <v>43</v>
      </c>
      <c r="C141" s="1" t="s">
        <v>32</v>
      </c>
      <c r="D141" s="1" t="s">
        <v>4</v>
      </c>
      <c r="E141" s="15" t="s">
        <v>11</v>
      </c>
      <c r="F141" s="15" t="s">
        <v>45</v>
      </c>
      <c r="G141">
        <v>91</v>
      </c>
      <c r="H141">
        <v>25.4</v>
      </c>
      <c r="I141">
        <f t="shared" si="8"/>
        <v>50.8</v>
      </c>
      <c r="J141" s="21" t="s">
        <v>65</v>
      </c>
      <c r="K141" s="25">
        <v>24.8</v>
      </c>
      <c r="L141">
        <f t="shared" si="9"/>
        <v>99.2</v>
      </c>
    </row>
    <row r="142" spans="2:12" x14ac:dyDescent="0.25">
      <c r="B142" s="2">
        <v>56</v>
      </c>
      <c r="C142" s="1" t="s">
        <v>32</v>
      </c>
      <c r="D142" s="1" t="s">
        <v>4</v>
      </c>
      <c r="E142" s="15" t="s">
        <v>11</v>
      </c>
      <c r="F142" s="15" t="s">
        <v>45</v>
      </c>
      <c r="G142">
        <v>86.9</v>
      </c>
      <c r="H142" s="25">
        <v>18.8</v>
      </c>
      <c r="I142">
        <f t="shared" si="8"/>
        <v>37.6</v>
      </c>
      <c r="J142" s="21" t="s">
        <v>65</v>
      </c>
      <c r="K142" s="25">
        <v>18.600000000000001</v>
      </c>
      <c r="L142">
        <f t="shared" si="9"/>
        <v>74.400000000000006</v>
      </c>
    </row>
    <row r="143" spans="2:12" x14ac:dyDescent="0.25">
      <c r="B143" s="2">
        <v>57</v>
      </c>
      <c r="C143" s="1" t="s">
        <v>32</v>
      </c>
      <c r="D143" s="1" t="s">
        <v>4</v>
      </c>
      <c r="E143" s="15" t="s">
        <v>11</v>
      </c>
      <c r="F143" s="15" t="s">
        <v>45</v>
      </c>
      <c r="G143">
        <v>90.4</v>
      </c>
      <c r="H143" s="25">
        <v>22.4</v>
      </c>
      <c r="I143">
        <f t="shared" si="8"/>
        <v>44.8</v>
      </c>
      <c r="J143" s="21" t="s">
        <v>65</v>
      </c>
      <c r="K143" s="25">
        <v>26.8</v>
      </c>
      <c r="L143">
        <f t="shared" si="9"/>
        <v>107.2</v>
      </c>
    </row>
    <row r="144" spans="2:12" x14ac:dyDescent="0.25">
      <c r="B144" s="2">
        <v>81</v>
      </c>
      <c r="C144" s="1" t="s">
        <v>32</v>
      </c>
      <c r="D144" s="1"/>
      <c r="E144" s="15" t="s">
        <v>11</v>
      </c>
      <c r="F144" s="15" t="s">
        <v>45</v>
      </c>
      <c r="G144">
        <v>96.5</v>
      </c>
      <c r="H144" s="25">
        <v>30.3</v>
      </c>
      <c r="I144">
        <f t="shared" si="8"/>
        <v>60.6</v>
      </c>
      <c r="J144" s="21" t="s">
        <v>65</v>
      </c>
      <c r="K144" s="25">
        <v>30.5</v>
      </c>
      <c r="L144">
        <f t="shared" si="9"/>
        <v>122</v>
      </c>
    </row>
    <row r="145" spans="2:12" x14ac:dyDescent="0.25">
      <c r="B145" s="2">
        <v>95</v>
      </c>
      <c r="C145" s="1" t="s">
        <v>32</v>
      </c>
      <c r="D145" s="1"/>
      <c r="E145" s="15" t="s">
        <v>11</v>
      </c>
      <c r="F145" s="15" t="s">
        <v>45</v>
      </c>
      <c r="G145">
        <v>102</v>
      </c>
      <c r="H145" s="25">
        <v>35.9</v>
      </c>
      <c r="I145">
        <f t="shared" si="8"/>
        <v>71.8</v>
      </c>
      <c r="J145" s="21" t="s">
        <v>65</v>
      </c>
      <c r="K145" s="25">
        <v>39.1</v>
      </c>
      <c r="L145">
        <f t="shared" si="9"/>
        <v>156.4</v>
      </c>
    </row>
    <row r="146" spans="2:12" x14ac:dyDescent="0.25">
      <c r="B146" s="2">
        <v>151</v>
      </c>
      <c r="C146" s="1" t="s">
        <v>32</v>
      </c>
      <c r="D146" s="1"/>
      <c r="E146" s="15" t="s">
        <v>11</v>
      </c>
      <c r="F146" s="15" t="s">
        <v>45</v>
      </c>
      <c r="G146">
        <v>9.8000000000000007</v>
      </c>
      <c r="H146" s="25">
        <v>9.8000000000000007</v>
      </c>
      <c r="I146">
        <f t="shared" si="8"/>
        <v>19.600000000000001</v>
      </c>
      <c r="J146" s="21" t="s">
        <v>65</v>
      </c>
      <c r="K146" s="25">
        <v>7</v>
      </c>
      <c r="L146">
        <f t="shared" si="9"/>
        <v>28</v>
      </c>
    </row>
    <row r="147" spans="2:12" x14ac:dyDescent="0.25">
      <c r="B147" s="2">
        <v>173</v>
      </c>
      <c r="C147" s="1" t="s">
        <v>32</v>
      </c>
      <c r="E147" s="15" t="s">
        <v>11</v>
      </c>
      <c r="F147" s="15" t="s">
        <v>45</v>
      </c>
      <c r="G147">
        <v>102</v>
      </c>
      <c r="H147" s="25">
        <v>36.1</v>
      </c>
      <c r="I147">
        <f t="shared" si="8"/>
        <v>72.2</v>
      </c>
      <c r="J147" s="21" t="s">
        <v>65</v>
      </c>
      <c r="K147" s="25">
        <v>38.6</v>
      </c>
      <c r="L147">
        <f t="shared" si="9"/>
        <v>154.4</v>
      </c>
    </row>
    <row r="148" spans="2:12" x14ac:dyDescent="0.25">
      <c r="B148" s="1">
        <v>194</v>
      </c>
      <c r="C148" s="7" t="s">
        <v>32</v>
      </c>
      <c r="E148" s="15" t="s">
        <v>11</v>
      </c>
      <c r="F148" s="15" t="s">
        <v>45</v>
      </c>
      <c r="G148">
        <v>96.6</v>
      </c>
      <c r="H148" s="25">
        <v>30.4</v>
      </c>
      <c r="I148">
        <f t="shared" si="8"/>
        <v>60.8</v>
      </c>
      <c r="J148" s="21" t="s">
        <v>65</v>
      </c>
      <c r="K148" s="24">
        <v>32.9</v>
      </c>
      <c r="L148">
        <f t="shared" si="9"/>
        <v>131.6</v>
      </c>
    </row>
    <row r="149" spans="2:12" x14ac:dyDescent="0.25">
      <c r="B149" s="1">
        <v>196</v>
      </c>
      <c r="C149" s="7" t="s">
        <v>32</v>
      </c>
      <c r="E149" s="15" t="s">
        <v>11</v>
      </c>
      <c r="F149" s="15" t="s">
        <v>45</v>
      </c>
      <c r="G149">
        <v>112</v>
      </c>
      <c r="H149" s="25">
        <v>30.4</v>
      </c>
      <c r="I149">
        <f t="shared" si="8"/>
        <v>60.8</v>
      </c>
      <c r="J149" s="21" t="s">
        <v>65</v>
      </c>
      <c r="K149" s="24">
        <v>32.9</v>
      </c>
      <c r="L149">
        <f t="shared" si="9"/>
        <v>131.6</v>
      </c>
    </row>
    <row r="150" spans="2:12" x14ac:dyDescent="0.25">
      <c r="B150" s="2">
        <v>6</v>
      </c>
      <c r="C150" s="1" t="s">
        <v>32</v>
      </c>
      <c r="D150" s="1"/>
      <c r="E150" s="15" t="s">
        <v>15</v>
      </c>
      <c r="F150" s="15" t="s">
        <v>46</v>
      </c>
      <c r="G150">
        <v>41.6</v>
      </c>
      <c r="H150" s="25">
        <v>6.8</v>
      </c>
      <c r="I150">
        <f t="shared" si="8"/>
        <v>13.6</v>
      </c>
      <c r="J150" s="21" t="s">
        <v>71</v>
      </c>
      <c r="K150" s="25">
        <v>6.8</v>
      </c>
      <c r="L150">
        <f t="shared" si="9"/>
        <v>27.2</v>
      </c>
    </row>
    <row r="151" spans="2:12" x14ac:dyDescent="0.25">
      <c r="B151" s="2">
        <v>10</v>
      </c>
      <c r="C151" s="1" t="s">
        <v>32</v>
      </c>
      <c r="D151" s="1" t="s">
        <v>4</v>
      </c>
      <c r="E151" s="15" t="s">
        <v>15</v>
      </c>
      <c r="F151" s="15" t="s">
        <v>46</v>
      </c>
      <c r="G151">
        <v>41.6</v>
      </c>
      <c r="H151" s="25">
        <v>6.2</v>
      </c>
      <c r="I151">
        <f t="shared" si="8"/>
        <v>12.4</v>
      </c>
      <c r="J151" s="21" t="s">
        <v>71</v>
      </c>
      <c r="K151" s="25">
        <v>6.2</v>
      </c>
      <c r="L151">
        <f t="shared" si="9"/>
        <v>24.8</v>
      </c>
    </row>
    <row r="152" spans="2:12" x14ac:dyDescent="0.25">
      <c r="B152" s="2">
        <v>29</v>
      </c>
      <c r="C152" s="1" t="s">
        <v>32</v>
      </c>
      <c r="D152" s="1"/>
      <c r="E152" s="15" t="s">
        <v>15</v>
      </c>
      <c r="F152" s="15" t="s">
        <v>46</v>
      </c>
      <c r="G152">
        <v>46.4</v>
      </c>
      <c r="H152" s="25">
        <v>11.1</v>
      </c>
      <c r="I152">
        <f t="shared" si="8"/>
        <v>22.2</v>
      </c>
      <c r="J152" s="21" t="s">
        <v>71</v>
      </c>
      <c r="K152" s="25">
        <v>11.1</v>
      </c>
      <c r="L152">
        <f t="shared" si="9"/>
        <v>44.4</v>
      </c>
    </row>
    <row r="153" spans="2:12" x14ac:dyDescent="0.25">
      <c r="B153" s="2">
        <v>32</v>
      </c>
      <c r="C153" s="1" t="s">
        <v>32</v>
      </c>
      <c r="D153" s="1"/>
      <c r="E153" s="15" t="s">
        <v>15</v>
      </c>
      <c r="F153" s="15" t="s">
        <v>46</v>
      </c>
      <c r="G153">
        <v>41.2</v>
      </c>
      <c r="H153" s="25">
        <v>5.0999999999999996</v>
      </c>
      <c r="I153">
        <f t="shared" si="8"/>
        <v>10.199999999999999</v>
      </c>
      <c r="J153" s="21" t="s">
        <v>71</v>
      </c>
      <c r="K153" s="25">
        <v>5.2</v>
      </c>
      <c r="L153">
        <f t="shared" si="9"/>
        <v>20.8</v>
      </c>
    </row>
    <row r="154" spans="2:12" x14ac:dyDescent="0.25">
      <c r="B154" s="2">
        <v>37</v>
      </c>
      <c r="C154" s="1" t="s">
        <v>32</v>
      </c>
      <c r="D154" s="1" t="s">
        <v>4</v>
      </c>
      <c r="E154" s="15" t="s">
        <v>15</v>
      </c>
      <c r="F154" s="15" t="s">
        <v>46</v>
      </c>
      <c r="G154">
        <v>32.9</v>
      </c>
      <c r="H154" s="25">
        <v>13.1</v>
      </c>
      <c r="I154">
        <f t="shared" si="8"/>
        <v>26.2</v>
      </c>
      <c r="J154" s="21" t="s">
        <v>71</v>
      </c>
      <c r="K154" s="25">
        <v>12.7</v>
      </c>
      <c r="L154">
        <f t="shared" si="9"/>
        <v>50.8</v>
      </c>
    </row>
    <row r="155" spans="2:12" x14ac:dyDescent="0.25">
      <c r="B155" s="2">
        <v>53</v>
      </c>
      <c r="C155" s="1" t="s">
        <v>32</v>
      </c>
      <c r="D155" s="1" t="s">
        <v>4</v>
      </c>
      <c r="E155" s="15" t="s">
        <v>15</v>
      </c>
      <c r="F155" s="15" t="s">
        <v>46</v>
      </c>
      <c r="G155">
        <v>32.6</v>
      </c>
      <c r="H155" s="25">
        <v>12.8</v>
      </c>
      <c r="I155">
        <f t="shared" si="8"/>
        <v>25.6</v>
      </c>
      <c r="J155" s="21" t="s">
        <v>71</v>
      </c>
      <c r="K155" s="25">
        <v>12.8</v>
      </c>
      <c r="L155">
        <f t="shared" si="9"/>
        <v>51.2</v>
      </c>
    </row>
    <row r="156" spans="2:12" x14ac:dyDescent="0.25">
      <c r="B156" s="2">
        <v>65</v>
      </c>
      <c r="C156" s="1" t="s">
        <v>32</v>
      </c>
      <c r="D156" s="1" t="s">
        <v>4</v>
      </c>
      <c r="E156" s="15" t="s">
        <v>15</v>
      </c>
      <c r="F156" s="15" t="s">
        <v>46</v>
      </c>
      <c r="G156">
        <v>50.3</v>
      </c>
      <c r="H156" s="25">
        <v>13</v>
      </c>
      <c r="I156">
        <f t="shared" si="8"/>
        <v>26</v>
      </c>
      <c r="J156" s="21" t="s">
        <v>71</v>
      </c>
      <c r="K156" s="25">
        <v>9.1999999999999993</v>
      </c>
      <c r="L156">
        <f t="shared" si="9"/>
        <v>36.799999999999997</v>
      </c>
    </row>
    <row r="157" spans="2:12" x14ac:dyDescent="0.25">
      <c r="B157" s="2">
        <v>68</v>
      </c>
      <c r="C157" s="1" t="s">
        <v>32</v>
      </c>
      <c r="D157" s="1" t="s">
        <v>14</v>
      </c>
      <c r="E157" s="15" t="s">
        <v>15</v>
      </c>
      <c r="F157" s="15" t="s">
        <v>46</v>
      </c>
      <c r="G157">
        <v>41.6</v>
      </c>
      <c r="H157" s="25">
        <v>8.6999999999999993</v>
      </c>
      <c r="I157">
        <f t="shared" si="8"/>
        <v>17.399999999999999</v>
      </c>
      <c r="J157" s="21" t="s">
        <v>71</v>
      </c>
      <c r="K157" s="25">
        <v>6.8</v>
      </c>
      <c r="L157">
        <f t="shared" si="9"/>
        <v>27.2</v>
      </c>
    </row>
    <row r="158" spans="2:12" x14ac:dyDescent="0.25">
      <c r="B158" s="2">
        <v>79</v>
      </c>
      <c r="C158" s="1" t="s">
        <v>32</v>
      </c>
      <c r="D158" s="1" t="s">
        <v>9</v>
      </c>
      <c r="E158" s="15" t="s">
        <v>15</v>
      </c>
      <c r="F158" s="15" t="s">
        <v>46</v>
      </c>
      <c r="G158">
        <v>55.7</v>
      </c>
      <c r="H158" s="25">
        <v>22.8</v>
      </c>
      <c r="I158">
        <f t="shared" si="8"/>
        <v>45.6</v>
      </c>
      <c r="J158" s="21" t="s">
        <v>71</v>
      </c>
      <c r="K158" s="25">
        <v>15.1</v>
      </c>
      <c r="L158">
        <f t="shared" si="9"/>
        <v>60.4</v>
      </c>
    </row>
    <row r="159" spans="2:12" x14ac:dyDescent="0.25">
      <c r="B159" s="2">
        <v>102</v>
      </c>
      <c r="C159" s="1" t="s">
        <v>32</v>
      </c>
      <c r="D159" s="1"/>
      <c r="E159" s="15" t="s">
        <v>15</v>
      </c>
      <c r="F159" s="15" t="s">
        <v>46</v>
      </c>
      <c r="G159">
        <v>48.3</v>
      </c>
      <c r="H159" s="25">
        <v>14</v>
      </c>
      <c r="I159">
        <f t="shared" si="8"/>
        <v>28</v>
      </c>
      <c r="J159" s="21" t="s">
        <v>71</v>
      </c>
      <c r="K159" s="25">
        <v>6.7</v>
      </c>
      <c r="L159">
        <f t="shared" si="9"/>
        <v>26.8</v>
      </c>
    </row>
    <row r="160" spans="2:12" x14ac:dyDescent="0.25">
      <c r="B160" s="2">
        <v>105</v>
      </c>
      <c r="C160" s="1" t="s">
        <v>32</v>
      </c>
      <c r="D160" s="1"/>
      <c r="E160" s="15" t="s">
        <v>15</v>
      </c>
      <c r="F160" s="15" t="s">
        <v>46</v>
      </c>
      <c r="G160">
        <v>41.8</v>
      </c>
      <c r="H160" s="25">
        <v>8.8000000000000007</v>
      </c>
      <c r="I160">
        <f t="shared" si="8"/>
        <v>17.600000000000001</v>
      </c>
      <c r="J160" s="21" t="s">
        <v>71</v>
      </c>
      <c r="K160" s="25">
        <v>7</v>
      </c>
      <c r="L160">
        <f t="shared" si="9"/>
        <v>28</v>
      </c>
    </row>
    <row r="161" spans="2:12" x14ac:dyDescent="0.25">
      <c r="B161" s="2">
        <v>111</v>
      </c>
      <c r="C161" s="1" t="s">
        <v>32</v>
      </c>
      <c r="D161" s="1"/>
      <c r="E161" s="15" t="s">
        <v>15</v>
      </c>
      <c r="F161" s="15" t="s">
        <v>46</v>
      </c>
      <c r="G161">
        <v>50.3</v>
      </c>
      <c r="H161" s="25">
        <v>12</v>
      </c>
      <c r="I161">
        <f t="shared" si="8"/>
        <v>24</v>
      </c>
      <c r="J161" s="21" t="s">
        <v>71</v>
      </c>
      <c r="K161" s="25">
        <v>9.1</v>
      </c>
      <c r="L161">
        <f t="shared" si="9"/>
        <v>36.4</v>
      </c>
    </row>
    <row r="162" spans="2:12" x14ac:dyDescent="0.25">
      <c r="B162" s="2">
        <v>113</v>
      </c>
      <c r="C162" s="1" t="s">
        <v>32</v>
      </c>
      <c r="D162" s="1"/>
      <c r="E162" s="15" t="s">
        <v>15</v>
      </c>
      <c r="F162" s="15" t="s">
        <v>46</v>
      </c>
      <c r="G162">
        <v>44</v>
      </c>
      <c r="H162" s="25">
        <v>11.1</v>
      </c>
      <c r="I162">
        <f t="shared" si="8"/>
        <v>22.2</v>
      </c>
      <c r="J162" s="21" t="s">
        <v>71</v>
      </c>
      <c r="K162" s="25">
        <v>7.1</v>
      </c>
      <c r="L162">
        <f t="shared" si="9"/>
        <v>28.4</v>
      </c>
    </row>
    <row r="163" spans="2:12" x14ac:dyDescent="0.25">
      <c r="B163" s="2">
        <v>114</v>
      </c>
      <c r="C163" s="1" t="s">
        <v>32</v>
      </c>
      <c r="D163" s="1"/>
      <c r="E163" s="15" t="s">
        <v>15</v>
      </c>
      <c r="F163" s="15" t="s">
        <v>46</v>
      </c>
      <c r="G163">
        <v>47.9</v>
      </c>
      <c r="H163" s="25">
        <v>13.6</v>
      </c>
      <c r="I163">
        <f t="shared" ref="I163:I175" si="10">H163*2</f>
        <v>27.2</v>
      </c>
      <c r="J163" s="21" t="s">
        <v>71</v>
      </c>
      <c r="K163" s="25">
        <v>7.3</v>
      </c>
      <c r="L163">
        <f t="shared" ref="L163:L175" si="11">K163*2*2</f>
        <v>29.2</v>
      </c>
    </row>
    <row r="164" spans="2:12" x14ac:dyDescent="0.25">
      <c r="B164" s="2">
        <v>118</v>
      </c>
      <c r="C164" s="1" t="s">
        <v>32</v>
      </c>
      <c r="D164" s="1"/>
      <c r="E164" s="15" t="s">
        <v>15</v>
      </c>
      <c r="F164" s="15" t="s">
        <v>46</v>
      </c>
      <c r="G164">
        <v>60.9</v>
      </c>
      <c r="H164" s="25">
        <v>28</v>
      </c>
      <c r="I164">
        <f t="shared" si="10"/>
        <v>56</v>
      </c>
      <c r="J164" s="21" t="s">
        <v>71</v>
      </c>
      <c r="K164" s="25">
        <v>20.3</v>
      </c>
      <c r="L164">
        <f t="shared" si="11"/>
        <v>81.2</v>
      </c>
    </row>
    <row r="165" spans="2:12" x14ac:dyDescent="0.25">
      <c r="B165" s="2">
        <v>125</v>
      </c>
      <c r="C165" s="1" t="s">
        <v>32</v>
      </c>
      <c r="D165" s="1"/>
      <c r="E165" s="15" t="s">
        <v>15</v>
      </c>
      <c r="F165" s="15" t="s">
        <v>46</v>
      </c>
      <c r="G165">
        <v>41.8</v>
      </c>
      <c r="H165" s="25">
        <v>8.8000000000000007</v>
      </c>
      <c r="I165">
        <f t="shared" si="10"/>
        <v>17.600000000000001</v>
      </c>
      <c r="J165" s="21" t="s">
        <v>71</v>
      </c>
      <c r="K165" s="25">
        <v>7</v>
      </c>
      <c r="L165">
        <f t="shared" si="11"/>
        <v>28</v>
      </c>
    </row>
    <row r="166" spans="2:12" x14ac:dyDescent="0.25">
      <c r="B166" s="2">
        <v>126</v>
      </c>
      <c r="C166" s="1" t="s">
        <v>32</v>
      </c>
      <c r="D166" s="1"/>
      <c r="E166" s="15" t="s">
        <v>15</v>
      </c>
      <c r="F166" s="15" t="s">
        <v>46</v>
      </c>
      <c r="G166">
        <v>41.3</v>
      </c>
      <c r="H166" s="25">
        <v>8.4</v>
      </c>
      <c r="I166">
        <f t="shared" si="10"/>
        <v>16.8</v>
      </c>
      <c r="J166" s="21" t="s">
        <v>71</v>
      </c>
      <c r="K166" s="25">
        <v>5.2</v>
      </c>
      <c r="L166">
        <f t="shared" si="11"/>
        <v>20.8</v>
      </c>
    </row>
    <row r="167" spans="2:12" x14ac:dyDescent="0.25">
      <c r="B167" s="2">
        <v>130</v>
      </c>
      <c r="C167" s="1" t="s">
        <v>32</v>
      </c>
      <c r="D167" s="1"/>
      <c r="E167" s="15" t="s">
        <v>15</v>
      </c>
      <c r="F167" s="15" t="s">
        <v>46</v>
      </c>
      <c r="G167">
        <v>39.4</v>
      </c>
      <c r="H167" s="25">
        <v>6.5</v>
      </c>
      <c r="I167">
        <f t="shared" si="10"/>
        <v>13</v>
      </c>
      <c r="J167" s="21" t="s">
        <v>71</v>
      </c>
      <c r="K167" s="25">
        <v>3.1</v>
      </c>
      <c r="L167">
        <f t="shared" si="11"/>
        <v>12.4</v>
      </c>
    </row>
    <row r="168" spans="2:12" x14ac:dyDescent="0.25">
      <c r="B168" s="2">
        <v>135</v>
      </c>
      <c r="C168" s="1" t="s">
        <v>32</v>
      </c>
      <c r="D168" s="1"/>
      <c r="E168" s="15" t="s">
        <v>15</v>
      </c>
      <c r="F168" s="15" t="s">
        <v>46</v>
      </c>
      <c r="G168">
        <v>40.5</v>
      </c>
      <c r="H168" s="25">
        <v>7.6</v>
      </c>
      <c r="I168">
        <f t="shared" si="10"/>
        <v>15.2</v>
      </c>
      <c r="J168" s="21" t="s">
        <v>71</v>
      </c>
      <c r="K168" s="25">
        <v>2</v>
      </c>
      <c r="L168">
        <f t="shared" si="11"/>
        <v>8</v>
      </c>
    </row>
    <row r="169" spans="2:12" ht="31.5" x14ac:dyDescent="0.25">
      <c r="B169" s="2">
        <v>146</v>
      </c>
      <c r="C169" s="1" t="s">
        <v>32</v>
      </c>
      <c r="D169" s="19" t="s">
        <v>42</v>
      </c>
      <c r="E169" s="15" t="s">
        <v>15</v>
      </c>
      <c r="F169" s="15" t="s">
        <v>46</v>
      </c>
      <c r="G169">
        <v>43.4</v>
      </c>
      <c r="H169" s="25">
        <v>9.6999999999999993</v>
      </c>
      <c r="I169">
        <f t="shared" si="10"/>
        <v>19.399999999999999</v>
      </c>
      <c r="J169" s="21" t="s">
        <v>71</v>
      </c>
      <c r="K169" s="24">
        <v>3.5</v>
      </c>
      <c r="L169">
        <f t="shared" si="11"/>
        <v>14</v>
      </c>
    </row>
    <row r="170" spans="2:12" ht="31.5" x14ac:dyDescent="0.25">
      <c r="B170" s="2">
        <v>147</v>
      </c>
      <c r="C170" s="1" t="s">
        <v>32</v>
      </c>
      <c r="D170" s="19" t="s">
        <v>42</v>
      </c>
      <c r="E170" s="15" t="s">
        <v>15</v>
      </c>
      <c r="F170" s="15" t="s">
        <v>46</v>
      </c>
      <c r="G170">
        <v>43.4</v>
      </c>
      <c r="H170" s="25">
        <v>9.6999999999999993</v>
      </c>
      <c r="I170">
        <f t="shared" si="10"/>
        <v>19.399999999999999</v>
      </c>
      <c r="J170" s="21" t="s">
        <v>71</v>
      </c>
      <c r="K170" s="24">
        <v>3.5</v>
      </c>
      <c r="L170">
        <f t="shared" si="11"/>
        <v>14</v>
      </c>
    </row>
    <row r="171" spans="2:12" ht="31.5" x14ac:dyDescent="0.25">
      <c r="B171" s="2">
        <v>148</v>
      </c>
      <c r="C171" s="1" t="s">
        <v>32</v>
      </c>
      <c r="D171" s="19" t="s">
        <v>42</v>
      </c>
      <c r="E171" s="15" t="s">
        <v>15</v>
      </c>
      <c r="F171" s="15" t="s">
        <v>46</v>
      </c>
      <c r="G171">
        <v>43.4</v>
      </c>
      <c r="H171" s="25">
        <v>9.6999999999999993</v>
      </c>
      <c r="I171">
        <f t="shared" si="10"/>
        <v>19.399999999999999</v>
      </c>
      <c r="J171" s="21" t="s">
        <v>71</v>
      </c>
      <c r="K171" s="24">
        <v>3.5</v>
      </c>
      <c r="L171">
        <f t="shared" si="11"/>
        <v>14</v>
      </c>
    </row>
    <row r="172" spans="2:12" x14ac:dyDescent="0.25">
      <c r="B172" s="2">
        <v>149</v>
      </c>
      <c r="C172" s="1" t="s">
        <v>32</v>
      </c>
      <c r="D172" s="1"/>
      <c r="E172" s="15" t="s">
        <v>15</v>
      </c>
      <c r="F172" s="15" t="s">
        <v>46</v>
      </c>
      <c r="G172">
        <v>50.5</v>
      </c>
      <c r="H172" s="25">
        <v>19.399999999999999</v>
      </c>
      <c r="I172">
        <f t="shared" si="10"/>
        <v>38.799999999999997</v>
      </c>
      <c r="J172" s="21" t="s">
        <v>71</v>
      </c>
      <c r="K172" s="25">
        <v>12.2</v>
      </c>
      <c r="L172">
        <f t="shared" si="11"/>
        <v>48.8</v>
      </c>
    </row>
    <row r="173" spans="2:12" x14ac:dyDescent="0.25">
      <c r="B173" s="2">
        <v>162</v>
      </c>
      <c r="C173" s="1" t="s">
        <v>32</v>
      </c>
      <c r="D173" s="1"/>
      <c r="E173" s="15" t="s">
        <v>15</v>
      </c>
      <c r="F173" s="15" t="s">
        <v>46</v>
      </c>
      <c r="G173">
        <v>46.5</v>
      </c>
      <c r="H173" s="25">
        <v>16.5</v>
      </c>
      <c r="I173">
        <f t="shared" si="10"/>
        <v>33</v>
      </c>
      <c r="J173" s="21" t="s">
        <v>71</v>
      </c>
      <c r="K173" s="25">
        <v>10.3</v>
      </c>
      <c r="L173">
        <f t="shared" si="11"/>
        <v>41.2</v>
      </c>
    </row>
    <row r="174" spans="2:12" x14ac:dyDescent="0.25">
      <c r="B174" s="7">
        <v>182</v>
      </c>
      <c r="C174" s="7" t="s">
        <v>32</v>
      </c>
      <c r="E174" s="15" t="s">
        <v>15</v>
      </c>
      <c r="F174" s="15" t="s">
        <v>46</v>
      </c>
      <c r="G174">
        <v>44.8</v>
      </c>
      <c r="H174" s="25">
        <v>11.9</v>
      </c>
      <c r="I174">
        <f t="shared" si="10"/>
        <v>23.8</v>
      </c>
      <c r="J174" s="21" t="s">
        <v>71</v>
      </c>
      <c r="K174" s="25">
        <v>9.6</v>
      </c>
      <c r="L174">
        <f t="shared" si="11"/>
        <v>38.4</v>
      </c>
    </row>
    <row r="175" spans="2:12" x14ac:dyDescent="0.25">
      <c r="B175" s="2">
        <v>191</v>
      </c>
      <c r="C175" s="7" t="s">
        <v>32</v>
      </c>
      <c r="E175" s="15" t="s">
        <v>15</v>
      </c>
      <c r="F175" s="15" t="s">
        <v>46</v>
      </c>
      <c r="G175" s="43">
        <v>43.5</v>
      </c>
      <c r="H175" s="44">
        <v>10.6</v>
      </c>
      <c r="I175" s="43">
        <f t="shared" si="10"/>
        <v>21.2</v>
      </c>
      <c r="J175" s="45" t="s">
        <v>71</v>
      </c>
      <c r="K175" s="44">
        <v>6.5</v>
      </c>
      <c r="L175" s="43">
        <f t="shared" si="11"/>
        <v>26</v>
      </c>
    </row>
    <row r="176" spans="2:12" ht="31.5" x14ac:dyDescent="0.25">
      <c r="B176" s="2">
        <v>13</v>
      </c>
      <c r="C176" s="1" t="s">
        <v>32</v>
      </c>
      <c r="D176" s="1" t="s">
        <v>19</v>
      </c>
      <c r="E176" s="15" t="s">
        <v>40</v>
      </c>
      <c r="F176" s="15"/>
      <c r="G176" s="46">
        <f>SUM(G3:G175)</f>
        <v>10398.599999999991</v>
      </c>
      <c r="H176" s="46">
        <f>SUM(H3:H175)</f>
        <v>3342.4000000000028</v>
      </c>
      <c r="I176" s="46">
        <f>SUM(I3:I175)</f>
        <v>6684.8000000000056</v>
      </c>
      <c r="J176" s="42"/>
      <c r="K176" s="46">
        <f>SUM(K3:K175)</f>
        <v>1599.2999999999997</v>
      </c>
      <c r="L176" s="46">
        <f>SUM(L3:L175)</f>
        <v>6397.1999999999989</v>
      </c>
    </row>
    <row r="177" spans="2:6" ht="31.5" x14ac:dyDescent="0.25">
      <c r="B177" s="2">
        <v>14</v>
      </c>
      <c r="C177" s="1" t="s">
        <v>32</v>
      </c>
      <c r="D177" s="1" t="s">
        <v>19</v>
      </c>
      <c r="E177" s="15" t="s">
        <v>40</v>
      </c>
      <c r="F177" s="15"/>
    </row>
    <row r="178" spans="2:6" x14ac:dyDescent="0.25">
      <c r="B178" s="2">
        <v>31</v>
      </c>
      <c r="C178" s="1" t="s">
        <v>32</v>
      </c>
      <c r="D178" s="1"/>
      <c r="E178" s="15" t="s">
        <v>40</v>
      </c>
      <c r="F178" s="15"/>
    </row>
    <row r="179" spans="2:6" x14ac:dyDescent="0.25">
      <c r="B179" s="2">
        <v>39</v>
      </c>
      <c r="C179" s="1" t="s">
        <v>32</v>
      </c>
      <c r="D179" s="1" t="s">
        <v>13</v>
      </c>
      <c r="E179" s="15" t="s">
        <v>40</v>
      </c>
      <c r="F179" s="15"/>
    </row>
    <row r="180" spans="2:6" x14ac:dyDescent="0.25">
      <c r="B180" s="2">
        <v>197</v>
      </c>
    </row>
    <row r="181" spans="2:6" x14ac:dyDescent="0.25">
      <c r="B181" s="1">
        <v>198</v>
      </c>
    </row>
    <row r="182" spans="2:6" x14ac:dyDescent="0.25">
      <c r="B182" s="2">
        <v>199</v>
      </c>
    </row>
    <row r="183" spans="2:6" x14ac:dyDescent="0.25">
      <c r="B183" s="1">
        <v>200</v>
      </c>
    </row>
    <row r="184" spans="2:6" x14ac:dyDescent="0.25">
      <c r="B184" s="2">
        <v>201</v>
      </c>
    </row>
    <row r="185" spans="2:6" x14ac:dyDescent="0.25">
      <c r="B185" s="1">
        <v>202</v>
      </c>
    </row>
    <row r="186" spans="2:6" x14ac:dyDescent="0.25">
      <c r="B186" s="2">
        <v>203</v>
      </c>
    </row>
    <row r="187" spans="2:6" x14ac:dyDescent="0.25">
      <c r="B187" s="1">
        <v>204</v>
      </c>
    </row>
    <row r="188" spans="2:6" x14ac:dyDescent="0.25">
      <c r="B188" s="2">
        <v>205</v>
      </c>
    </row>
    <row r="189" spans="2:6" x14ac:dyDescent="0.25">
      <c r="B189" s="1">
        <v>206</v>
      </c>
    </row>
    <row r="190" spans="2:6" x14ac:dyDescent="0.25">
      <c r="B190" s="2">
        <v>207</v>
      </c>
    </row>
    <row r="191" spans="2:6" x14ac:dyDescent="0.25">
      <c r="B191" s="1">
        <v>208</v>
      </c>
    </row>
    <row r="192" spans="2:6" x14ac:dyDescent="0.25">
      <c r="B192" s="2">
        <v>209</v>
      </c>
    </row>
    <row r="193" spans="2:2" x14ac:dyDescent="0.25">
      <c r="B193" s="1">
        <v>210</v>
      </c>
    </row>
    <row r="194" spans="2:2" x14ac:dyDescent="0.25">
      <c r="B194" s="2">
        <v>211</v>
      </c>
    </row>
    <row r="195" spans="2:2" x14ac:dyDescent="0.25">
      <c r="B195" s="1">
        <v>212</v>
      </c>
    </row>
    <row r="196" spans="2:2" x14ac:dyDescent="0.25">
      <c r="B196" s="2">
        <v>213</v>
      </c>
    </row>
    <row r="197" spans="2:2" x14ac:dyDescent="0.25">
      <c r="B197" s="1">
        <v>214</v>
      </c>
    </row>
    <row r="198" spans="2:2" x14ac:dyDescent="0.25">
      <c r="B198" s="2">
        <v>215</v>
      </c>
    </row>
    <row r="199" spans="2:2" x14ac:dyDescent="0.25">
      <c r="B199" s="1">
        <v>216</v>
      </c>
    </row>
    <row r="200" spans="2:2" x14ac:dyDescent="0.25">
      <c r="B200" s="2">
        <v>217</v>
      </c>
    </row>
    <row r="201" spans="2:2" x14ac:dyDescent="0.25">
      <c r="B201" s="1">
        <v>218</v>
      </c>
    </row>
    <row r="202" spans="2:2" x14ac:dyDescent="0.25">
      <c r="B202" s="2">
        <v>219</v>
      </c>
    </row>
    <row r="203" spans="2:2" x14ac:dyDescent="0.25">
      <c r="B203" s="1">
        <v>220</v>
      </c>
    </row>
    <row r="204" spans="2:2" x14ac:dyDescent="0.25">
      <c r="B204" s="2">
        <v>221</v>
      </c>
    </row>
    <row r="205" spans="2:2" x14ac:dyDescent="0.25">
      <c r="B205" s="1">
        <v>222</v>
      </c>
    </row>
    <row r="206" spans="2:2" x14ac:dyDescent="0.25">
      <c r="B206" s="2">
        <v>223</v>
      </c>
    </row>
    <row r="207" spans="2:2" x14ac:dyDescent="0.25">
      <c r="B207" s="1">
        <v>224</v>
      </c>
    </row>
    <row r="208" spans="2:2" x14ac:dyDescent="0.25">
      <c r="B208" s="2">
        <v>225</v>
      </c>
    </row>
    <row r="209" spans="2:2" x14ac:dyDescent="0.25">
      <c r="B209" s="1">
        <v>226</v>
      </c>
    </row>
    <row r="210" spans="2:2" x14ac:dyDescent="0.25">
      <c r="B210" s="2">
        <v>227</v>
      </c>
    </row>
    <row r="211" spans="2:2" x14ac:dyDescent="0.25">
      <c r="B211" s="1">
        <v>228</v>
      </c>
    </row>
    <row r="212" spans="2:2" x14ac:dyDescent="0.25">
      <c r="B212" s="2">
        <v>229</v>
      </c>
    </row>
    <row r="213" spans="2:2" x14ac:dyDescent="0.25">
      <c r="B213" s="1">
        <v>230</v>
      </c>
    </row>
    <row r="214" spans="2:2" x14ac:dyDescent="0.25">
      <c r="B214" s="2">
        <v>231</v>
      </c>
    </row>
    <row r="215" spans="2:2" x14ac:dyDescent="0.25">
      <c r="B215" s="1">
        <v>232</v>
      </c>
    </row>
    <row r="216" spans="2:2" x14ac:dyDescent="0.25">
      <c r="B216" s="2">
        <v>233</v>
      </c>
    </row>
    <row r="217" spans="2:2" x14ac:dyDescent="0.25">
      <c r="B217" s="1">
        <v>234</v>
      </c>
    </row>
    <row r="218" spans="2:2" x14ac:dyDescent="0.25">
      <c r="B218" s="2">
        <v>235</v>
      </c>
    </row>
    <row r="219" spans="2:2" x14ac:dyDescent="0.25">
      <c r="B219" s="1">
        <v>236</v>
      </c>
    </row>
    <row r="220" spans="2:2" x14ac:dyDescent="0.25">
      <c r="B220" s="2">
        <v>237</v>
      </c>
    </row>
    <row r="221" spans="2:2" x14ac:dyDescent="0.25">
      <c r="B221" s="1">
        <v>238</v>
      </c>
    </row>
    <row r="222" spans="2:2" x14ac:dyDescent="0.25">
      <c r="B222" s="2">
        <v>239</v>
      </c>
    </row>
    <row r="223" spans="2:2" x14ac:dyDescent="0.25">
      <c r="B223" s="1">
        <v>240</v>
      </c>
    </row>
    <row r="224" spans="2:2" x14ac:dyDescent="0.25">
      <c r="B224" s="2">
        <v>241</v>
      </c>
    </row>
    <row r="225" spans="2:2" x14ac:dyDescent="0.25">
      <c r="B225" s="1">
        <v>242</v>
      </c>
    </row>
    <row r="226" spans="2:2" x14ac:dyDescent="0.25">
      <c r="B226" s="2">
        <v>243</v>
      </c>
    </row>
    <row r="227" spans="2:2" x14ac:dyDescent="0.25">
      <c r="B227" s="1">
        <v>244</v>
      </c>
    </row>
    <row r="228" spans="2:2" x14ac:dyDescent="0.25">
      <c r="B228" s="2">
        <v>245</v>
      </c>
    </row>
    <row r="229" spans="2:2" x14ac:dyDescent="0.25">
      <c r="B229" s="1">
        <v>246</v>
      </c>
    </row>
    <row r="230" spans="2:2" x14ac:dyDescent="0.25">
      <c r="B230" s="2">
        <v>247</v>
      </c>
    </row>
    <row r="231" spans="2:2" x14ac:dyDescent="0.25">
      <c r="B231" s="1">
        <v>248</v>
      </c>
    </row>
    <row r="232" spans="2:2" x14ac:dyDescent="0.25">
      <c r="B232" s="2">
        <v>249</v>
      </c>
    </row>
    <row r="233" spans="2:2" x14ac:dyDescent="0.25">
      <c r="B233" s="1">
        <v>250</v>
      </c>
    </row>
    <row r="234" spans="2:2" x14ac:dyDescent="0.25">
      <c r="B234" s="2">
        <v>251</v>
      </c>
    </row>
    <row r="235" spans="2:2" x14ac:dyDescent="0.25">
      <c r="B235" s="1">
        <v>252</v>
      </c>
    </row>
    <row r="236" spans="2:2" x14ac:dyDescent="0.25">
      <c r="B236" s="2">
        <v>253</v>
      </c>
    </row>
    <row r="237" spans="2:2" x14ac:dyDescent="0.25">
      <c r="B237" s="1">
        <v>254</v>
      </c>
    </row>
    <row r="238" spans="2:2" x14ac:dyDescent="0.25">
      <c r="B238" s="2">
        <v>255</v>
      </c>
    </row>
    <row r="239" spans="2:2" x14ac:dyDescent="0.25">
      <c r="B239" s="1">
        <v>256</v>
      </c>
    </row>
    <row r="240" spans="2:2" x14ac:dyDescent="0.25">
      <c r="B240" s="2">
        <v>257</v>
      </c>
    </row>
    <row r="241" spans="2:2" x14ac:dyDescent="0.25">
      <c r="B241" s="1">
        <v>258</v>
      </c>
    </row>
    <row r="242" spans="2:2" x14ac:dyDescent="0.25">
      <c r="B242" s="2">
        <v>259</v>
      </c>
    </row>
  </sheetData>
  <sortState ref="B3:M242">
    <sortCondition ref="E179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2"/>
  <sheetViews>
    <sheetView workbookViewId="0">
      <pane ySplit="2" topLeftCell="A3" activePane="bottomLeft" state="frozen"/>
      <selection pane="bottomLeft" activeCell="C1" sqref="C1:C1048576"/>
    </sheetView>
  </sheetViews>
  <sheetFormatPr defaultRowHeight="15.75" x14ac:dyDescent="0.25"/>
  <cols>
    <col min="1" max="1" width="10.140625" bestFit="1" customWidth="1"/>
    <col min="2" max="2" width="7.140625" style="7" customWidth="1"/>
    <col min="3" max="3" width="13.140625" style="7" bestFit="1" customWidth="1"/>
    <col min="4" max="4" width="14.7109375" style="7" customWidth="1"/>
    <col min="5" max="5" width="14" style="18" bestFit="1" customWidth="1"/>
    <col min="6" max="6" width="10.42578125" style="18" customWidth="1"/>
    <col min="7" max="7" width="17.42578125" customWidth="1"/>
    <col min="8" max="8" width="27" bestFit="1" customWidth="1"/>
    <col min="9" max="9" width="20.7109375" customWidth="1"/>
    <col min="10" max="10" width="19.85546875" bestFit="1" customWidth="1"/>
    <col min="11" max="11" width="11.7109375" customWidth="1"/>
    <col min="12" max="12" width="14.7109375" customWidth="1"/>
    <col min="13" max="13" width="18" bestFit="1" customWidth="1"/>
    <col min="14" max="14" width="8.5703125" bestFit="1" customWidth="1"/>
    <col min="15" max="15" width="16.42578125" bestFit="1" customWidth="1"/>
    <col min="16" max="16" width="16.85546875" bestFit="1" customWidth="1"/>
  </cols>
  <sheetData>
    <row r="1" spans="2:16" thickBot="1" x14ac:dyDescent="0.3">
      <c r="B1"/>
      <c r="C1"/>
      <c r="D1"/>
      <c r="E1"/>
      <c r="F1"/>
      <c r="G1" s="40" t="s">
        <v>41</v>
      </c>
      <c r="H1" s="41"/>
      <c r="J1" t="s">
        <v>52</v>
      </c>
    </row>
    <row r="2" spans="2:16" ht="120" x14ac:dyDescent="0.25">
      <c r="B2" s="7" t="s">
        <v>38</v>
      </c>
      <c r="C2" s="11" t="s">
        <v>29</v>
      </c>
      <c r="D2" s="11" t="s">
        <v>0</v>
      </c>
      <c r="E2" s="14" t="s">
        <v>1</v>
      </c>
      <c r="F2" s="14" t="s">
        <v>43</v>
      </c>
      <c r="G2" s="22" t="s">
        <v>50</v>
      </c>
      <c r="H2" s="22" t="s">
        <v>51</v>
      </c>
      <c r="I2" s="22" t="s">
        <v>77</v>
      </c>
      <c r="J2" s="14" t="s">
        <v>73</v>
      </c>
      <c r="K2" s="14" t="s">
        <v>74</v>
      </c>
      <c r="L2" s="22" t="s">
        <v>78</v>
      </c>
      <c r="M2" s="22"/>
      <c r="N2" s="27" t="s">
        <v>79</v>
      </c>
      <c r="O2" s="28" t="s">
        <v>80</v>
      </c>
      <c r="P2" s="29" t="s">
        <v>72</v>
      </c>
    </row>
    <row r="3" spans="2:16" x14ac:dyDescent="0.25">
      <c r="B3" s="2">
        <v>15</v>
      </c>
      <c r="C3" s="1" t="s">
        <v>32</v>
      </c>
      <c r="D3" s="1" t="s">
        <v>20</v>
      </c>
      <c r="E3" s="15" t="s">
        <v>5</v>
      </c>
      <c r="F3" s="15" t="s">
        <v>48</v>
      </c>
      <c r="G3">
        <v>12.8</v>
      </c>
      <c r="H3">
        <v>2.4</v>
      </c>
      <c r="I3">
        <f t="shared" ref="I3:I25" si="0">H3*2</f>
        <v>4.8</v>
      </c>
      <c r="J3" t="s">
        <v>52</v>
      </c>
      <c r="K3">
        <v>2.9</v>
      </c>
      <c r="L3">
        <f t="shared" ref="L3:L24" si="1">K3*2*2</f>
        <v>11.6</v>
      </c>
      <c r="N3" s="30" t="s">
        <v>5</v>
      </c>
      <c r="O3" s="31" t="s">
        <v>53</v>
      </c>
      <c r="P3" s="32" t="s">
        <v>52</v>
      </c>
    </row>
    <row r="4" spans="2:16" x14ac:dyDescent="0.25">
      <c r="B4" s="2">
        <v>20</v>
      </c>
      <c r="C4" s="1" t="s">
        <v>32</v>
      </c>
      <c r="D4" s="1" t="s">
        <v>4</v>
      </c>
      <c r="E4" s="15" t="s">
        <v>5</v>
      </c>
      <c r="F4" s="15" t="s">
        <v>48</v>
      </c>
      <c r="G4">
        <v>9.5</v>
      </c>
      <c r="H4">
        <v>15.9</v>
      </c>
      <c r="I4">
        <f t="shared" si="0"/>
        <v>31.8</v>
      </c>
      <c r="J4" t="s">
        <v>52</v>
      </c>
      <c r="K4">
        <v>12.2</v>
      </c>
      <c r="L4">
        <f t="shared" si="1"/>
        <v>48.8</v>
      </c>
      <c r="N4" s="30" t="s">
        <v>5</v>
      </c>
      <c r="O4" s="31" t="s">
        <v>75</v>
      </c>
      <c r="P4" s="33" t="s">
        <v>76</v>
      </c>
    </row>
    <row r="5" spans="2:16" x14ac:dyDescent="0.25">
      <c r="B5" s="2">
        <v>21</v>
      </c>
      <c r="C5" s="1" t="s">
        <v>32</v>
      </c>
      <c r="D5" s="1" t="s">
        <v>4</v>
      </c>
      <c r="E5" s="15" t="s">
        <v>5</v>
      </c>
      <c r="F5" s="15" t="s">
        <v>48</v>
      </c>
      <c r="G5">
        <v>9.5</v>
      </c>
      <c r="H5">
        <v>15.9</v>
      </c>
      <c r="I5">
        <f t="shared" si="0"/>
        <v>31.8</v>
      </c>
      <c r="J5" t="s">
        <v>52</v>
      </c>
      <c r="K5">
        <v>12.2</v>
      </c>
      <c r="L5">
        <f t="shared" si="1"/>
        <v>48.8</v>
      </c>
      <c r="N5" s="34" t="s">
        <v>2</v>
      </c>
      <c r="O5" s="35" t="s">
        <v>55</v>
      </c>
      <c r="P5" s="32" t="s">
        <v>54</v>
      </c>
    </row>
    <row r="6" spans="2:16" x14ac:dyDescent="0.25">
      <c r="B6" s="2">
        <v>30</v>
      </c>
      <c r="C6" s="1" t="s">
        <v>32</v>
      </c>
      <c r="D6" s="1" t="s">
        <v>7</v>
      </c>
      <c r="E6" s="15" t="s">
        <v>5</v>
      </c>
      <c r="F6" s="15" t="s">
        <v>48</v>
      </c>
      <c r="G6">
        <v>10.1</v>
      </c>
      <c r="H6">
        <v>7</v>
      </c>
      <c r="I6">
        <f t="shared" si="0"/>
        <v>14</v>
      </c>
      <c r="J6" t="s">
        <v>52</v>
      </c>
      <c r="K6">
        <v>5.0999999999999996</v>
      </c>
      <c r="L6">
        <f t="shared" si="1"/>
        <v>20.399999999999999</v>
      </c>
      <c r="N6" s="34" t="s">
        <v>2</v>
      </c>
      <c r="O6" s="31" t="s">
        <v>57</v>
      </c>
      <c r="P6" s="32" t="s">
        <v>56</v>
      </c>
    </row>
    <row r="7" spans="2:16" ht="31.5" x14ac:dyDescent="0.25">
      <c r="B7" s="2">
        <v>42</v>
      </c>
      <c r="C7" s="1" t="s">
        <v>32</v>
      </c>
      <c r="D7" s="1" t="s">
        <v>4</v>
      </c>
      <c r="E7" s="15" t="s">
        <v>5</v>
      </c>
      <c r="F7" s="15" t="s">
        <v>48</v>
      </c>
      <c r="G7">
        <v>20.7</v>
      </c>
      <c r="H7">
        <v>8.9</v>
      </c>
      <c r="I7">
        <f t="shared" si="0"/>
        <v>17.8</v>
      </c>
      <c r="J7" t="s">
        <v>52</v>
      </c>
      <c r="K7">
        <v>10.6</v>
      </c>
      <c r="L7">
        <f t="shared" si="1"/>
        <v>42.4</v>
      </c>
      <c r="N7" s="34" t="s">
        <v>2</v>
      </c>
      <c r="O7" s="36" t="s">
        <v>58</v>
      </c>
      <c r="P7" s="32" t="s">
        <v>44</v>
      </c>
    </row>
    <row r="8" spans="2:16" x14ac:dyDescent="0.25">
      <c r="B8" s="2">
        <v>46</v>
      </c>
      <c r="C8" s="1" t="s">
        <v>32</v>
      </c>
      <c r="D8" s="1" t="s">
        <v>4</v>
      </c>
      <c r="E8" s="15" t="s">
        <v>5</v>
      </c>
      <c r="F8" s="15" t="s">
        <v>48</v>
      </c>
      <c r="G8">
        <v>10.3</v>
      </c>
      <c r="H8">
        <v>7.7</v>
      </c>
      <c r="I8">
        <f t="shared" si="0"/>
        <v>15.4</v>
      </c>
      <c r="J8" t="s">
        <v>52</v>
      </c>
      <c r="K8">
        <v>2.7</v>
      </c>
      <c r="L8">
        <f t="shared" si="1"/>
        <v>10.8</v>
      </c>
      <c r="N8" s="30" t="s">
        <v>12</v>
      </c>
      <c r="O8" s="36" t="s">
        <v>60</v>
      </c>
      <c r="P8" s="32" t="s">
        <v>59</v>
      </c>
    </row>
    <row r="9" spans="2:16" ht="31.5" x14ac:dyDescent="0.25">
      <c r="B9" s="2">
        <v>58</v>
      </c>
      <c r="C9" s="1" t="s">
        <v>32</v>
      </c>
      <c r="D9" s="1" t="s">
        <v>7</v>
      </c>
      <c r="E9" s="15" t="s">
        <v>5</v>
      </c>
      <c r="F9" s="15" t="s">
        <v>48</v>
      </c>
      <c r="G9">
        <v>40.4</v>
      </c>
      <c r="H9">
        <v>28.6</v>
      </c>
      <c r="I9">
        <f t="shared" si="0"/>
        <v>57.2</v>
      </c>
      <c r="J9" t="s">
        <v>76</v>
      </c>
      <c r="K9">
        <v>11.9</v>
      </c>
      <c r="L9">
        <f t="shared" si="1"/>
        <v>47.6</v>
      </c>
      <c r="N9" s="30" t="s">
        <v>12</v>
      </c>
      <c r="O9" s="36" t="s">
        <v>62</v>
      </c>
      <c r="P9" s="32" t="s">
        <v>61</v>
      </c>
    </row>
    <row r="10" spans="2:16" ht="31.5" x14ac:dyDescent="0.25">
      <c r="B10" s="2">
        <v>60</v>
      </c>
      <c r="C10" s="1" t="s">
        <v>32</v>
      </c>
      <c r="D10" s="1" t="s">
        <v>4</v>
      </c>
      <c r="E10" s="15" t="s">
        <v>5</v>
      </c>
      <c r="F10" s="15" t="s">
        <v>48</v>
      </c>
      <c r="G10">
        <v>32</v>
      </c>
      <c r="H10">
        <v>20.2</v>
      </c>
      <c r="I10">
        <f t="shared" si="0"/>
        <v>40.4</v>
      </c>
      <c r="J10" t="s">
        <v>76</v>
      </c>
      <c r="K10">
        <v>3.3</v>
      </c>
      <c r="L10">
        <f t="shared" si="1"/>
        <v>13.2</v>
      </c>
      <c r="N10" s="30" t="s">
        <v>12</v>
      </c>
      <c r="O10" s="36" t="s">
        <v>64</v>
      </c>
      <c r="P10" s="32" t="s">
        <v>63</v>
      </c>
    </row>
    <row r="11" spans="2:16" x14ac:dyDescent="0.25">
      <c r="B11" s="2">
        <v>67</v>
      </c>
      <c r="C11" s="1" t="s">
        <v>32</v>
      </c>
      <c r="D11" s="1" t="s">
        <v>14</v>
      </c>
      <c r="E11" s="15" t="s">
        <v>5</v>
      </c>
      <c r="F11" s="15" t="s">
        <v>48</v>
      </c>
      <c r="G11">
        <v>21.3</v>
      </c>
      <c r="H11">
        <v>8.4</v>
      </c>
      <c r="I11">
        <f t="shared" si="0"/>
        <v>16.8</v>
      </c>
      <c r="J11" t="s">
        <v>52</v>
      </c>
      <c r="K11">
        <v>9.1999999999999993</v>
      </c>
      <c r="L11">
        <f t="shared" si="1"/>
        <v>36.799999999999997</v>
      </c>
      <c r="N11" s="34" t="s">
        <v>39</v>
      </c>
      <c r="O11" s="36" t="s">
        <v>13</v>
      </c>
      <c r="P11" s="32" t="s">
        <v>49</v>
      </c>
    </row>
    <row r="12" spans="2:16" x14ac:dyDescent="0.25">
      <c r="B12" s="2">
        <v>69</v>
      </c>
      <c r="C12" s="1" t="s">
        <v>32</v>
      </c>
      <c r="D12" s="1" t="s">
        <v>14</v>
      </c>
      <c r="E12" s="15" t="s">
        <v>5</v>
      </c>
      <c r="F12" s="15" t="s">
        <v>48</v>
      </c>
      <c r="G12">
        <v>14.5</v>
      </c>
      <c r="H12">
        <v>1.1000000000000001</v>
      </c>
      <c r="I12">
        <f t="shared" si="0"/>
        <v>2.2000000000000002</v>
      </c>
      <c r="J12" t="s">
        <v>52</v>
      </c>
      <c r="K12">
        <v>4.5999999999999996</v>
      </c>
      <c r="L12">
        <f t="shared" si="1"/>
        <v>18.399999999999999</v>
      </c>
      <c r="N12" s="34" t="s">
        <v>11</v>
      </c>
      <c r="O12" s="36" t="s">
        <v>66</v>
      </c>
      <c r="P12" s="32" t="s">
        <v>65</v>
      </c>
    </row>
    <row r="13" spans="2:16" x14ac:dyDescent="0.25">
      <c r="B13" s="2">
        <v>72</v>
      </c>
      <c r="C13" s="1" t="s">
        <v>32</v>
      </c>
      <c r="D13" s="1" t="s">
        <v>14</v>
      </c>
      <c r="E13" s="15" t="s">
        <v>5</v>
      </c>
      <c r="F13" s="15" t="s">
        <v>48</v>
      </c>
      <c r="G13">
        <v>11.4</v>
      </c>
      <c r="H13">
        <v>4.7</v>
      </c>
      <c r="I13">
        <f t="shared" si="0"/>
        <v>9.4</v>
      </c>
      <c r="J13" t="s">
        <v>52</v>
      </c>
      <c r="K13">
        <v>0.6</v>
      </c>
      <c r="L13">
        <f t="shared" si="1"/>
        <v>2.4</v>
      </c>
      <c r="N13" s="34" t="s">
        <v>11</v>
      </c>
      <c r="O13" s="36" t="s">
        <v>68</v>
      </c>
      <c r="P13" s="32" t="s">
        <v>67</v>
      </c>
    </row>
    <row r="14" spans="2:16" x14ac:dyDescent="0.25">
      <c r="B14" s="2">
        <v>91</v>
      </c>
      <c r="C14" s="1" t="s">
        <v>32</v>
      </c>
      <c r="D14" s="1" t="s">
        <v>4</v>
      </c>
      <c r="E14" s="15" t="s">
        <v>5</v>
      </c>
      <c r="F14" s="15" t="s">
        <v>48</v>
      </c>
      <c r="G14">
        <v>14.5</v>
      </c>
      <c r="H14">
        <v>1.1000000000000001</v>
      </c>
      <c r="I14">
        <f t="shared" si="0"/>
        <v>2.2000000000000002</v>
      </c>
      <c r="J14" t="s">
        <v>52</v>
      </c>
      <c r="K14">
        <v>4.5999999999999996</v>
      </c>
      <c r="L14">
        <f t="shared" si="1"/>
        <v>18.399999999999999</v>
      </c>
      <c r="N14" s="34" t="s">
        <v>11</v>
      </c>
      <c r="O14" s="36" t="s">
        <v>70</v>
      </c>
      <c r="P14" s="32" t="s">
        <v>69</v>
      </c>
    </row>
    <row r="15" spans="2:16" ht="17.25" customHeight="1" thickBot="1" x14ac:dyDescent="0.3">
      <c r="B15" s="2">
        <v>97</v>
      </c>
      <c r="C15" s="1" t="s">
        <v>32</v>
      </c>
      <c r="D15" s="1"/>
      <c r="E15" s="15" t="s">
        <v>5</v>
      </c>
      <c r="F15" s="15" t="s">
        <v>48</v>
      </c>
      <c r="G15">
        <v>13.7</v>
      </c>
      <c r="H15">
        <v>2.8</v>
      </c>
      <c r="I15">
        <f t="shared" si="0"/>
        <v>5.6</v>
      </c>
      <c r="J15" t="s">
        <v>52</v>
      </c>
      <c r="K15">
        <v>3.8</v>
      </c>
      <c r="L15">
        <f t="shared" si="1"/>
        <v>15.2</v>
      </c>
      <c r="N15" s="37" t="s">
        <v>15</v>
      </c>
      <c r="O15" s="38" t="s">
        <v>3</v>
      </c>
      <c r="P15" s="39" t="s">
        <v>71</v>
      </c>
    </row>
    <row r="16" spans="2:16" x14ac:dyDescent="0.25">
      <c r="B16" s="2">
        <v>115</v>
      </c>
      <c r="C16" s="1" t="s">
        <v>32</v>
      </c>
      <c r="D16" s="1"/>
      <c r="E16" s="15" t="s">
        <v>5</v>
      </c>
      <c r="F16" s="15" t="s">
        <v>48</v>
      </c>
      <c r="G16">
        <v>35.9</v>
      </c>
      <c r="H16">
        <v>24.1</v>
      </c>
      <c r="I16">
        <f t="shared" si="0"/>
        <v>48.2</v>
      </c>
      <c r="J16" t="s">
        <v>76</v>
      </c>
      <c r="K16">
        <v>5.6</v>
      </c>
      <c r="L16">
        <f t="shared" si="1"/>
        <v>22.4</v>
      </c>
    </row>
    <row r="17" spans="1:13" x14ac:dyDescent="0.25">
      <c r="B17" s="2">
        <v>116</v>
      </c>
      <c r="C17" s="1" t="s">
        <v>32</v>
      </c>
      <c r="D17" s="1"/>
      <c r="E17" s="15" t="s">
        <v>5</v>
      </c>
      <c r="F17" s="15" t="s">
        <v>48</v>
      </c>
      <c r="G17">
        <v>24.2</v>
      </c>
      <c r="H17">
        <v>10.5</v>
      </c>
      <c r="I17">
        <f t="shared" si="0"/>
        <v>21</v>
      </c>
      <c r="J17" t="s">
        <v>76</v>
      </c>
      <c r="K17">
        <v>9.8000000000000007</v>
      </c>
      <c r="L17">
        <f t="shared" si="1"/>
        <v>39.200000000000003</v>
      </c>
    </row>
    <row r="18" spans="1:13" x14ac:dyDescent="0.25">
      <c r="B18" s="2">
        <v>141</v>
      </c>
      <c r="C18" s="1" t="s">
        <v>32</v>
      </c>
      <c r="D18" s="1"/>
      <c r="E18" s="15" t="s">
        <v>5</v>
      </c>
      <c r="F18" s="15" t="s">
        <v>48</v>
      </c>
      <c r="G18">
        <v>12.8</v>
      </c>
      <c r="H18">
        <v>2.4</v>
      </c>
      <c r="I18">
        <f t="shared" si="0"/>
        <v>4.8</v>
      </c>
      <c r="J18" t="s">
        <v>52</v>
      </c>
      <c r="K18">
        <v>2.9</v>
      </c>
      <c r="L18">
        <f t="shared" si="1"/>
        <v>11.6</v>
      </c>
    </row>
    <row r="19" spans="1:13" x14ac:dyDescent="0.25">
      <c r="B19" s="2">
        <v>145</v>
      </c>
      <c r="C19" s="1" t="s">
        <v>32</v>
      </c>
      <c r="D19" s="1"/>
      <c r="E19" s="15" t="s">
        <v>5</v>
      </c>
      <c r="F19" s="15" t="s">
        <v>48</v>
      </c>
      <c r="G19">
        <v>36.799999999999997</v>
      </c>
      <c r="H19">
        <v>22.2</v>
      </c>
      <c r="I19">
        <f t="shared" si="0"/>
        <v>44.4</v>
      </c>
      <c r="J19" t="s">
        <v>52</v>
      </c>
      <c r="K19">
        <v>24.9</v>
      </c>
      <c r="L19">
        <f t="shared" si="1"/>
        <v>99.6</v>
      </c>
    </row>
    <row r="20" spans="1:13" x14ac:dyDescent="0.25">
      <c r="B20" s="2">
        <v>155</v>
      </c>
      <c r="C20" s="1" t="s">
        <v>32</v>
      </c>
      <c r="D20" s="1"/>
      <c r="E20" s="15" t="s">
        <v>5</v>
      </c>
      <c r="F20" s="15" t="s">
        <v>48</v>
      </c>
      <c r="G20">
        <v>43.2</v>
      </c>
      <c r="H20">
        <v>37.6</v>
      </c>
      <c r="I20">
        <f t="shared" si="0"/>
        <v>75.2</v>
      </c>
      <c r="J20" t="s">
        <v>76</v>
      </c>
      <c r="K20">
        <v>18.8</v>
      </c>
      <c r="L20">
        <f t="shared" si="1"/>
        <v>75.2</v>
      </c>
    </row>
    <row r="21" spans="1:13" x14ac:dyDescent="0.25">
      <c r="B21" s="13">
        <v>161</v>
      </c>
      <c r="C21" s="1" t="s">
        <v>32</v>
      </c>
      <c r="D21" s="1"/>
      <c r="E21" s="15" t="s">
        <v>5</v>
      </c>
      <c r="F21" s="15" t="s">
        <v>48</v>
      </c>
      <c r="G21">
        <v>12.7</v>
      </c>
      <c r="H21">
        <v>4.8</v>
      </c>
      <c r="I21">
        <f t="shared" si="0"/>
        <v>9.6</v>
      </c>
      <c r="J21" t="s">
        <v>52</v>
      </c>
      <c r="K21">
        <v>1.8</v>
      </c>
      <c r="L21">
        <f t="shared" si="1"/>
        <v>7.2</v>
      </c>
    </row>
    <row r="22" spans="1:13" x14ac:dyDescent="0.25">
      <c r="B22" s="2">
        <v>163</v>
      </c>
      <c r="C22" s="1" t="s">
        <v>32</v>
      </c>
      <c r="D22" s="1"/>
      <c r="E22" s="15" t="s">
        <v>5</v>
      </c>
      <c r="F22" s="15" t="s">
        <v>48</v>
      </c>
      <c r="G22">
        <v>16.899999999999999</v>
      </c>
      <c r="H22">
        <v>6.6</v>
      </c>
      <c r="I22">
        <f t="shared" si="0"/>
        <v>13.2</v>
      </c>
      <c r="J22" t="s">
        <v>52</v>
      </c>
      <c r="K22">
        <v>6.4</v>
      </c>
      <c r="L22">
        <f t="shared" si="1"/>
        <v>25.6</v>
      </c>
    </row>
    <row r="23" spans="1:13" x14ac:dyDescent="0.25">
      <c r="B23" s="2">
        <v>168</v>
      </c>
      <c r="C23" s="1" t="s">
        <v>32</v>
      </c>
      <c r="D23" s="1"/>
      <c r="E23" s="15" t="s">
        <v>5</v>
      </c>
      <c r="F23" s="15" t="s">
        <v>48</v>
      </c>
      <c r="G23">
        <v>13.2</v>
      </c>
      <c r="H23" s="23">
        <v>3.2</v>
      </c>
      <c r="I23">
        <f t="shared" si="0"/>
        <v>6.4</v>
      </c>
      <c r="J23" t="s">
        <v>52</v>
      </c>
      <c r="K23">
        <v>3.3</v>
      </c>
      <c r="L23">
        <f t="shared" si="1"/>
        <v>13.2</v>
      </c>
    </row>
    <row r="24" spans="1:13" x14ac:dyDescent="0.25">
      <c r="B24" s="2">
        <v>187</v>
      </c>
      <c r="C24" s="7" t="s">
        <v>32</v>
      </c>
      <c r="E24" s="18" t="s">
        <v>5</v>
      </c>
      <c r="F24" s="15" t="s">
        <v>48</v>
      </c>
      <c r="G24">
        <v>20.5</v>
      </c>
      <c r="H24">
        <v>8.6999999999999993</v>
      </c>
      <c r="I24">
        <f t="shared" si="0"/>
        <v>17.399999999999999</v>
      </c>
      <c r="J24" t="s">
        <v>52</v>
      </c>
      <c r="K24">
        <v>10.4</v>
      </c>
      <c r="L24">
        <f t="shared" si="1"/>
        <v>41.6</v>
      </c>
    </row>
    <row r="25" spans="1:13" ht="16.5" thickBot="1" x14ac:dyDescent="0.3">
      <c r="B25" s="1">
        <v>188</v>
      </c>
      <c r="C25" s="7" t="s">
        <v>32</v>
      </c>
      <c r="E25" s="47" t="s">
        <v>5</v>
      </c>
      <c r="F25" s="48" t="s">
        <v>48</v>
      </c>
      <c r="G25" s="43">
        <v>23.1</v>
      </c>
      <c r="H25" s="43">
        <v>11.3</v>
      </c>
      <c r="I25" s="43">
        <f t="shared" si="0"/>
        <v>22.6</v>
      </c>
      <c r="J25" s="43" t="s">
        <v>76</v>
      </c>
      <c r="K25" s="43">
        <v>7.3</v>
      </c>
      <c r="L25" s="43">
        <f>K25*2*2</f>
        <v>29.2</v>
      </c>
    </row>
    <row r="26" spans="1:13" ht="16.5" thickBot="1" x14ac:dyDescent="0.3">
      <c r="A26" s="80" t="s">
        <v>99</v>
      </c>
      <c r="B26" s="81">
        <v>23</v>
      </c>
      <c r="E26" s="49"/>
      <c r="F26" s="50" t="s">
        <v>37</v>
      </c>
      <c r="G26" s="46">
        <f>SUM(G3:G25)</f>
        <v>459.99999999999994</v>
      </c>
      <c r="H26" s="46">
        <f>SUM(H3:H25)</f>
        <v>256.09999999999997</v>
      </c>
      <c r="I26" s="46">
        <f>SUM(I3:I25)</f>
        <v>512.19999999999993</v>
      </c>
      <c r="J26" s="46"/>
      <c r="K26" s="46">
        <f t="shared" ref="K26:L26" si="2">SUM(K3:K25)</f>
        <v>174.90000000000003</v>
      </c>
      <c r="L26" s="46">
        <f t="shared" si="2"/>
        <v>699.60000000000014</v>
      </c>
    </row>
    <row r="27" spans="1:13" x14ac:dyDescent="0.25">
      <c r="B27" s="1"/>
      <c r="F27" s="51" t="s">
        <v>81</v>
      </c>
      <c r="G27" s="52">
        <f>AVERAGE(G3:G25)</f>
        <v>19.999999999999996</v>
      </c>
      <c r="H27" s="52">
        <f>AVERAGE(H3:H25)</f>
        <v>11.13478260869565</v>
      </c>
      <c r="I27" s="52">
        <f>AVERAGE(I3:I25)</f>
        <v>22.2695652173913</v>
      </c>
      <c r="J27" s="52"/>
      <c r="K27" s="52">
        <f>AVERAGE(K3:K25)</f>
        <v>7.6043478260869577</v>
      </c>
      <c r="L27" s="52">
        <f>AVERAGE(L3:L25)</f>
        <v>30.417391304347831</v>
      </c>
    </row>
    <row r="28" spans="1:13" x14ac:dyDescent="0.25">
      <c r="B28" s="1"/>
      <c r="F28" s="51" t="s">
        <v>85</v>
      </c>
      <c r="G28" s="52">
        <f>MAX(G3:G25)</f>
        <v>43.2</v>
      </c>
      <c r="H28" s="52">
        <f>MAX(H3:H25)</f>
        <v>37.6</v>
      </c>
      <c r="I28" s="52">
        <f>MAX(I3:I25)</f>
        <v>75.2</v>
      </c>
      <c r="J28" s="52"/>
      <c r="K28" s="52">
        <f>MAX(K3:K25)</f>
        <v>24.9</v>
      </c>
      <c r="L28" s="52">
        <f>MAX(L3:L25)</f>
        <v>99.6</v>
      </c>
    </row>
    <row r="29" spans="1:13" x14ac:dyDescent="0.25">
      <c r="B29" s="1"/>
      <c r="F29" s="51" t="s">
        <v>86</v>
      </c>
      <c r="G29" s="52">
        <f>MIN(G3:G25)</f>
        <v>9.5</v>
      </c>
      <c r="H29" s="52">
        <f>MIN(H3:H25)</f>
        <v>1.1000000000000001</v>
      </c>
      <c r="I29" s="52">
        <f>MIN(I3:I25)</f>
        <v>2.2000000000000002</v>
      </c>
      <c r="J29" s="52"/>
      <c r="K29" s="52">
        <f>MIN(K3:K25)</f>
        <v>0.6</v>
      </c>
      <c r="L29" s="52">
        <f>MIN(L3:L25)</f>
        <v>2.4</v>
      </c>
    </row>
    <row r="30" spans="1:13" x14ac:dyDescent="0.25">
      <c r="B30" s="1"/>
      <c r="F30" s="51" t="s">
        <v>82</v>
      </c>
      <c r="G30" s="52">
        <f>(54)+(0.45*G28)</f>
        <v>73.44</v>
      </c>
      <c r="H30" s="52">
        <f>(0.45*H28)</f>
        <v>16.920000000000002</v>
      </c>
      <c r="I30" s="52">
        <f>(0.45*I28)</f>
        <v>33.840000000000003</v>
      </c>
      <c r="J30" s="52"/>
      <c r="K30" s="52"/>
      <c r="L30" s="65">
        <f>((252/(K27))*L28)</f>
        <v>3300.6380789022296</v>
      </c>
    </row>
    <row r="31" spans="1:13" x14ac:dyDescent="0.25">
      <c r="B31" s="1"/>
      <c r="F31" s="51" t="s">
        <v>83</v>
      </c>
      <c r="G31" s="52">
        <f>(54)+(0.45*G29)</f>
        <v>58.274999999999999</v>
      </c>
      <c r="H31" s="52">
        <f>(0.45*H29)</f>
        <v>0.49500000000000005</v>
      </c>
      <c r="I31" s="52">
        <f>(0.45*I29)</f>
        <v>0.9900000000000001</v>
      </c>
      <c r="J31" s="52"/>
      <c r="K31" s="52"/>
      <c r="L31" s="65">
        <f>((252/(K27*2))*L29)</f>
        <v>39.766723842195539</v>
      </c>
    </row>
    <row r="32" spans="1:13" x14ac:dyDescent="0.25">
      <c r="B32" s="1"/>
      <c r="F32" s="59" t="s">
        <v>84</v>
      </c>
      <c r="G32" s="60">
        <f>(54)+(0.45*G27)</f>
        <v>63</v>
      </c>
      <c r="H32" s="60">
        <f>(0.45*H27)</f>
        <v>5.0106521739130425</v>
      </c>
      <c r="I32" s="60">
        <f>(0.45*I27)</f>
        <v>10.021304347826085</v>
      </c>
      <c r="J32" s="60"/>
      <c r="K32" s="60"/>
      <c r="L32" s="60">
        <f>((252/(K27*2))*L27)</f>
        <v>504.00000000000006</v>
      </c>
      <c r="M32" s="43"/>
    </row>
    <row r="33" spans="2:13" ht="32.25" thickBot="1" x14ac:dyDescent="0.3">
      <c r="B33" s="1"/>
      <c r="F33" s="62" t="s">
        <v>88</v>
      </c>
      <c r="G33" s="61">
        <f>(54)+(0.45*G26)</f>
        <v>261</v>
      </c>
      <c r="H33" s="61"/>
      <c r="I33" s="68">
        <f>(0.45*I26)</f>
        <v>230.48999999999998</v>
      </c>
      <c r="J33" s="68"/>
      <c r="K33" s="67" t="s">
        <v>92</v>
      </c>
      <c r="L33" s="63" t="s">
        <v>97</v>
      </c>
      <c r="M33" s="76" t="s">
        <v>96</v>
      </c>
    </row>
    <row r="34" spans="2:13" ht="31.5" customHeight="1" thickBot="1" x14ac:dyDescent="0.3">
      <c r="B34" s="1"/>
      <c r="F34" s="161" t="s">
        <v>89</v>
      </c>
      <c r="G34" s="161"/>
      <c r="H34" s="66" t="s">
        <v>90</v>
      </c>
      <c r="I34" s="69">
        <f>(G33+I33)</f>
        <v>491.49</v>
      </c>
      <c r="J34" s="70" t="s">
        <v>91</v>
      </c>
      <c r="K34" s="71">
        <f>((252/(K27*2))*L26)</f>
        <v>11592.000000000002</v>
      </c>
      <c r="L34" s="72">
        <f>K34/2</f>
        <v>5796.0000000000009</v>
      </c>
      <c r="M34" s="76">
        <f>K34/I34</f>
        <v>23.585423915033878</v>
      </c>
    </row>
    <row r="35" spans="2:13" ht="31.5" customHeight="1" thickBot="1" x14ac:dyDescent="0.3">
      <c r="B35" s="1"/>
      <c r="F35" s="51"/>
      <c r="G35" s="51"/>
      <c r="H35" s="64" t="s">
        <v>93</v>
      </c>
      <c r="I35" s="73">
        <f>I34/G26</f>
        <v>1.0684565217391306</v>
      </c>
      <c r="J35" s="70" t="s">
        <v>94</v>
      </c>
      <c r="K35" s="74">
        <f>K34/L26</f>
        <v>16.569468267581474</v>
      </c>
      <c r="L35" s="75"/>
      <c r="M35" s="77">
        <f>K35/I35</f>
        <v>15.507854489587736</v>
      </c>
    </row>
    <row r="36" spans="2:13" ht="31.5" customHeight="1" thickBot="1" x14ac:dyDescent="0.3">
      <c r="B36" s="1"/>
      <c r="F36" s="51"/>
      <c r="G36" s="51"/>
      <c r="H36" s="64" t="s">
        <v>98</v>
      </c>
      <c r="I36" s="73">
        <f>I34/23</f>
        <v>21.369130434782608</v>
      </c>
      <c r="J36" s="70" t="s">
        <v>91</v>
      </c>
      <c r="K36" s="74">
        <f>K34/23</f>
        <v>504.00000000000006</v>
      </c>
      <c r="L36" s="75">
        <f>K36/2</f>
        <v>252.00000000000003</v>
      </c>
      <c r="M36" s="77">
        <f>K36/I36</f>
        <v>23.585423915033878</v>
      </c>
    </row>
    <row r="37" spans="2:13" ht="31.5" x14ac:dyDescent="0.25">
      <c r="B37" s="2">
        <v>19</v>
      </c>
      <c r="C37" s="1" t="s">
        <v>32</v>
      </c>
      <c r="D37" s="1" t="s">
        <v>21</v>
      </c>
      <c r="E37" s="15" t="s">
        <v>2</v>
      </c>
      <c r="F37" s="15" t="s">
        <v>44</v>
      </c>
      <c r="G37">
        <v>178</v>
      </c>
      <c r="H37">
        <v>1.7</v>
      </c>
      <c r="I37">
        <f t="shared" ref="I37:I68" si="3">H37*2</f>
        <v>3.4</v>
      </c>
      <c r="J37" s="21" t="s">
        <v>44</v>
      </c>
      <c r="K37">
        <v>1.7</v>
      </c>
      <c r="L37">
        <f t="shared" ref="L37:L68" si="4">K37*2*2</f>
        <v>6.8</v>
      </c>
    </row>
    <row r="38" spans="2:13" x14ac:dyDescent="0.25">
      <c r="B38" s="2">
        <v>24</v>
      </c>
      <c r="C38" s="1" t="s">
        <v>32</v>
      </c>
      <c r="D38" s="1" t="s">
        <v>4</v>
      </c>
      <c r="E38" s="15" t="s">
        <v>2</v>
      </c>
      <c r="F38" s="15" t="s">
        <v>44</v>
      </c>
      <c r="G38">
        <v>179</v>
      </c>
      <c r="H38">
        <v>23.2</v>
      </c>
      <c r="I38">
        <f t="shared" si="3"/>
        <v>46.4</v>
      </c>
      <c r="J38" s="21" t="s">
        <v>54</v>
      </c>
      <c r="K38">
        <v>11.4</v>
      </c>
      <c r="L38">
        <f t="shared" si="4"/>
        <v>45.6</v>
      </c>
    </row>
    <row r="39" spans="2:13" x14ac:dyDescent="0.25">
      <c r="B39" s="2">
        <v>25</v>
      </c>
      <c r="C39" s="1" t="s">
        <v>32</v>
      </c>
      <c r="D39" s="1"/>
      <c r="E39" s="15" t="s">
        <v>2</v>
      </c>
      <c r="F39" s="15" t="s">
        <v>44</v>
      </c>
      <c r="G39">
        <v>169</v>
      </c>
      <c r="H39" s="24">
        <v>34.9</v>
      </c>
      <c r="I39">
        <f t="shared" si="3"/>
        <v>69.8</v>
      </c>
      <c r="J39" s="21" t="s">
        <v>54</v>
      </c>
      <c r="K39" s="24">
        <v>2.8</v>
      </c>
      <c r="L39">
        <f t="shared" si="4"/>
        <v>11.2</v>
      </c>
    </row>
    <row r="40" spans="2:13" x14ac:dyDescent="0.25">
      <c r="B40" s="2">
        <v>26</v>
      </c>
      <c r="C40" s="1" t="s">
        <v>32</v>
      </c>
      <c r="D40" s="1" t="s">
        <v>4</v>
      </c>
      <c r="E40" s="15" t="s">
        <v>2</v>
      </c>
      <c r="F40" s="15" t="s">
        <v>44</v>
      </c>
      <c r="G40">
        <v>169</v>
      </c>
      <c r="H40" s="24">
        <v>34.9</v>
      </c>
      <c r="I40">
        <f t="shared" si="3"/>
        <v>69.8</v>
      </c>
      <c r="J40" s="21" t="s">
        <v>54</v>
      </c>
      <c r="K40" s="24">
        <v>2.8</v>
      </c>
      <c r="L40">
        <f t="shared" si="4"/>
        <v>11.2</v>
      </c>
    </row>
    <row r="41" spans="2:13" x14ac:dyDescent="0.25">
      <c r="B41" s="2">
        <v>27</v>
      </c>
      <c r="C41" s="1" t="s">
        <v>32</v>
      </c>
      <c r="D41" s="1" t="s">
        <v>4</v>
      </c>
      <c r="E41" s="15" t="s">
        <v>2</v>
      </c>
      <c r="F41" s="15" t="s">
        <v>44</v>
      </c>
      <c r="G41">
        <v>169</v>
      </c>
      <c r="H41" s="24">
        <v>34.9</v>
      </c>
      <c r="I41">
        <f t="shared" si="3"/>
        <v>69.8</v>
      </c>
      <c r="J41" s="21" t="s">
        <v>54</v>
      </c>
      <c r="K41" s="24">
        <v>2.8</v>
      </c>
      <c r="L41">
        <f t="shared" si="4"/>
        <v>11.2</v>
      </c>
    </row>
    <row r="42" spans="2:13" x14ac:dyDescent="0.25">
      <c r="B42" s="2">
        <v>28</v>
      </c>
      <c r="C42" s="1" t="s">
        <v>32</v>
      </c>
      <c r="D42" s="1"/>
      <c r="E42" s="15" t="s">
        <v>2</v>
      </c>
      <c r="F42" s="15" t="s">
        <v>44</v>
      </c>
      <c r="G42">
        <v>172</v>
      </c>
      <c r="H42">
        <v>35.200000000000003</v>
      </c>
      <c r="I42">
        <f t="shared" si="3"/>
        <v>70.400000000000006</v>
      </c>
      <c r="J42" s="21" t="s">
        <v>54</v>
      </c>
      <c r="K42" s="25">
        <v>5.0999999999999996</v>
      </c>
      <c r="L42">
        <f t="shared" si="4"/>
        <v>20.399999999999999</v>
      </c>
    </row>
    <row r="43" spans="2:13" x14ac:dyDescent="0.25">
      <c r="B43" s="2">
        <v>33</v>
      </c>
      <c r="C43" s="1" t="s">
        <v>32</v>
      </c>
      <c r="D43" s="1" t="s">
        <v>4</v>
      </c>
      <c r="E43" s="15" t="s">
        <v>2</v>
      </c>
      <c r="F43" s="15" t="s">
        <v>44</v>
      </c>
      <c r="G43">
        <v>130</v>
      </c>
      <c r="H43" s="25">
        <v>58.6</v>
      </c>
      <c r="I43">
        <f t="shared" si="3"/>
        <v>117.2</v>
      </c>
      <c r="J43" s="21" t="s">
        <v>56</v>
      </c>
      <c r="K43" s="24">
        <v>18.2</v>
      </c>
      <c r="L43">
        <f t="shared" si="4"/>
        <v>72.8</v>
      </c>
    </row>
    <row r="44" spans="2:13" x14ac:dyDescent="0.25">
      <c r="B44" s="2">
        <v>34</v>
      </c>
      <c r="C44" s="1" t="s">
        <v>32</v>
      </c>
      <c r="D44" s="1" t="s">
        <v>4</v>
      </c>
      <c r="E44" s="15" t="s">
        <v>2</v>
      </c>
      <c r="F44" s="15" t="s">
        <v>44</v>
      </c>
      <c r="G44">
        <v>130</v>
      </c>
      <c r="H44" s="25">
        <v>58.6</v>
      </c>
      <c r="I44">
        <f t="shared" si="3"/>
        <v>117.2</v>
      </c>
      <c r="J44" s="21" t="s">
        <v>56</v>
      </c>
      <c r="K44" s="24">
        <v>18.2</v>
      </c>
      <c r="L44">
        <f t="shared" si="4"/>
        <v>72.8</v>
      </c>
    </row>
    <row r="45" spans="2:13" x14ac:dyDescent="0.25">
      <c r="B45" s="2">
        <v>44</v>
      </c>
      <c r="C45" s="1" t="s">
        <v>32</v>
      </c>
      <c r="D45" s="1" t="s">
        <v>4</v>
      </c>
      <c r="E45" s="15" t="s">
        <v>2</v>
      </c>
      <c r="F45" s="15" t="s">
        <v>44</v>
      </c>
      <c r="G45">
        <v>151</v>
      </c>
      <c r="H45" s="25">
        <v>47</v>
      </c>
      <c r="I45">
        <f t="shared" si="3"/>
        <v>94</v>
      </c>
      <c r="J45" s="21" t="s">
        <v>54</v>
      </c>
      <c r="K45" s="24">
        <v>14.6</v>
      </c>
      <c r="L45">
        <f t="shared" si="4"/>
        <v>58.4</v>
      </c>
    </row>
    <row r="46" spans="2:13" x14ac:dyDescent="0.25">
      <c r="B46" s="2">
        <v>45</v>
      </c>
      <c r="C46" s="1" t="s">
        <v>32</v>
      </c>
      <c r="D46" s="1" t="s">
        <v>4</v>
      </c>
      <c r="E46" s="15" t="s">
        <v>2</v>
      </c>
      <c r="F46" s="15" t="s">
        <v>44</v>
      </c>
      <c r="G46">
        <v>151</v>
      </c>
      <c r="H46" s="25">
        <v>47</v>
      </c>
      <c r="I46">
        <f t="shared" si="3"/>
        <v>94</v>
      </c>
      <c r="J46" s="21" t="s">
        <v>54</v>
      </c>
      <c r="K46" s="24">
        <v>14.6</v>
      </c>
      <c r="L46">
        <f t="shared" si="4"/>
        <v>58.4</v>
      </c>
    </row>
    <row r="47" spans="2:13" x14ac:dyDescent="0.25">
      <c r="B47" s="2">
        <v>52</v>
      </c>
      <c r="C47" s="1" t="s">
        <v>32</v>
      </c>
      <c r="D47" s="1" t="s">
        <v>4</v>
      </c>
      <c r="E47" s="15" t="s">
        <v>2</v>
      </c>
      <c r="F47" s="15" t="s">
        <v>44</v>
      </c>
      <c r="G47">
        <v>168</v>
      </c>
      <c r="H47" s="25">
        <v>35.5</v>
      </c>
      <c r="I47">
        <f t="shared" si="3"/>
        <v>71</v>
      </c>
      <c r="J47" s="21" t="s">
        <v>54</v>
      </c>
      <c r="K47" s="25">
        <v>3.8</v>
      </c>
      <c r="L47">
        <f t="shared" si="4"/>
        <v>15.2</v>
      </c>
    </row>
    <row r="48" spans="2:13" x14ac:dyDescent="0.25">
      <c r="B48" s="2">
        <v>73</v>
      </c>
      <c r="C48" s="1" t="s">
        <v>32</v>
      </c>
      <c r="D48" s="1" t="s">
        <v>14</v>
      </c>
      <c r="E48" s="15" t="s">
        <v>2</v>
      </c>
      <c r="F48" s="15" t="s">
        <v>44</v>
      </c>
      <c r="G48">
        <v>159</v>
      </c>
      <c r="H48" s="25">
        <v>44.2</v>
      </c>
      <c r="I48">
        <f t="shared" si="3"/>
        <v>88.4</v>
      </c>
      <c r="J48" s="21" t="s">
        <v>54</v>
      </c>
      <c r="K48" s="24">
        <v>12.6</v>
      </c>
      <c r="L48">
        <f t="shared" si="4"/>
        <v>50.4</v>
      </c>
    </row>
    <row r="49" spans="2:12" x14ac:dyDescent="0.25">
      <c r="B49" s="2">
        <v>74</v>
      </c>
      <c r="C49" s="1" t="s">
        <v>32</v>
      </c>
      <c r="D49" s="1" t="s">
        <v>14</v>
      </c>
      <c r="E49" s="15" t="s">
        <v>2</v>
      </c>
      <c r="F49" s="15" t="s">
        <v>44</v>
      </c>
      <c r="G49">
        <v>159</v>
      </c>
      <c r="H49" s="25">
        <v>44.2</v>
      </c>
      <c r="I49">
        <f t="shared" si="3"/>
        <v>88.4</v>
      </c>
      <c r="J49" s="21" t="s">
        <v>54</v>
      </c>
      <c r="K49" s="24">
        <v>12.6</v>
      </c>
      <c r="L49">
        <f t="shared" si="4"/>
        <v>50.4</v>
      </c>
    </row>
    <row r="50" spans="2:12" x14ac:dyDescent="0.25">
      <c r="B50" s="2">
        <v>76</v>
      </c>
      <c r="C50" s="1" t="s">
        <v>32</v>
      </c>
      <c r="D50" s="1"/>
      <c r="E50" s="15" t="s">
        <v>2</v>
      </c>
      <c r="F50" s="15" t="s">
        <v>44</v>
      </c>
      <c r="G50">
        <v>159</v>
      </c>
      <c r="H50" s="25">
        <v>44.3</v>
      </c>
      <c r="I50">
        <f t="shared" si="3"/>
        <v>88.6</v>
      </c>
      <c r="J50" s="21" t="s">
        <v>54</v>
      </c>
      <c r="K50" s="24">
        <v>12.6</v>
      </c>
      <c r="L50">
        <f t="shared" si="4"/>
        <v>50.4</v>
      </c>
    </row>
    <row r="51" spans="2:12" x14ac:dyDescent="0.25">
      <c r="B51" s="2">
        <v>83</v>
      </c>
      <c r="C51" s="1" t="s">
        <v>32</v>
      </c>
      <c r="D51" s="1"/>
      <c r="E51" s="15" t="s">
        <v>2</v>
      </c>
      <c r="F51" s="15" t="s">
        <v>44</v>
      </c>
      <c r="G51">
        <v>159</v>
      </c>
      <c r="H51" s="25">
        <v>44.3</v>
      </c>
      <c r="I51">
        <f t="shared" si="3"/>
        <v>88.6</v>
      </c>
      <c r="J51" s="21" t="s">
        <v>54</v>
      </c>
      <c r="K51" s="24">
        <v>12.6</v>
      </c>
      <c r="L51">
        <f t="shared" si="4"/>
        <v>50.4</v>
      </c>
    </row>
    <row r="52" spans="2:12" x14ac:dyDescent="0.25">
      <c r="B52" s="2">
        <v>87</v>
      </c>
      <c r="C52" s="1" t="s">
        <v>32</v>
      </c>
      <c r="D52" s="1"/>
      <c r="E52" s="15" t="s">
        <v>2</v>
      </c>
      <c r="F52" s="15" t="s">
        <v>44</v>
      </c>
      <c r="G52">
        <v>131</v>
      </c>
      <c r="H52" s="25">
        <v>58.7</v>
      </c>
      <c r="I52">
        <f t="shared" si="3"/>
        <v>117.4</v>
      </c>
      <c r="J52" s="21" t="s">
        <v>56</v>
      </c>
      <c r="K52" s="25">
        <v>9.4</v>
      </c>
      <c r="L52">
        <f t="shared" si="4"/>
        <v>37.6</v>
      </c>
    </row>
    <row r="53" spans="2:12" x14ac:dyDescent="0.25">
      <c r="B53" s="2">
        <v>92</v>
      </c>
      <c r="C53" s="1" t="s">
        <v>32</v>
      </c>
      <c r="D53" s="1" t="s">
        <v>8</v>
      </c>
      <c r="E53" s="15" t="s">
        <v>2</v>
      </c>
      <c r="F53" s="15" t="s">
        <v>44</v>
      </c>
      <c r="G53">
        <v>136</v>
      </c>
      <c r="H53" s="25">
        <v>63.4</v>
      </c>
      <c r="I53">
        <f t="shared" si="3"/>
        <v>126.8</v>
      </c>
      <c r="J53" s="21" t="s">
        <v>56</v>
      </c>
      <c r="K53" s="25">
        <v>3.5</v>
      </c>
      <c r="L53">
        <f t="shared" si="4"/>
        <v>14</v>
      </c>
    </row>
    <row r="54" spans="2:12" x14ac:dyDescent="0.25">
      <c r="B54" s="2">
        <v>98</v>
      </c>
      <c r="C54" s="1" t="s">
        <v>32</v>
      </c>
      <c r="D54" s="1"/>
      <c r="E54" s="15" t="s">
        <v>2</v>
      </c>
      <c r="F54" s="15" t="s">
        <v>44</v>
      </c>
      <c r="G54">
        <v>152</v>
      </c>
      <c r="H54" s="25">
        <v>54.3</v>
      </c>
      <c r="I54">
        <f t="shared" si="3"/>
        <v>108.6</v>
      </c>
      <c r="J54" s="21" t="s">
        <v>56</v>
      </c>
      <c r="K54" s="24">
        <v>13.8</v>
      </c>
      <c r="L54">
        <f t="shared" si="4"/>
        <v>55.2</v>
      </c>
    </row>
    <row r="55" spans="2:12" x14ac:dyDescent="0.25">
      <c r="B55" s="2">
        <v>99</v>
      </c>
      <c r="C55" s="1" t="s">
        <v>32</v>
      </c>
      <c r="D55" s="1"/>
      <c r="E55" s="15" t="s">
        <v>2</v>
      </c>
      <c r="F55" s="15" t="s">
        <v>44</v>
      </c>
      <c r="G55">
        <v>152</v>
      </c>
      <c r="H55" s="25">
        <v>54.3</v>
      </c>
      <c r="I55">
        <f t="shared" si="3"/>
        <v>108.6</v>
      </c>
      <c r="J55" s="21" t="s">
        <v>56</v>
      </c>
      <c r="K55" s="24">
        <v>13.8</v>
      </c>
      <c r="L55">
        <f t="shared" si="4"/>
        <v>55.2</v>
      </c>
    </row>
    <row r="56" spans="2:12" x14ac:dyDescent="0.25">
      <c r="B56" s="2">
        <v>101</v>
      </c>
      <c r="C56" s="1" t="s">
        <v>32</v>
      </c>
      <c r="D56" s="1"/>
      <c r="E56" s="15" t="s">
        <v>2</v>
      </c>
      <c r="F56" s="15" t="s">
        <v>44</v>
      </c>
      <c r="G56">
        <v>170</v>
      </c>
      <c r="H56" s="25">
        <v>38.4</v>
      </c>
      <c r="I56">
        <f t="shared" si="3"/>
        <v>76.8</v>
      </c>
      <c r="J56" s="21" t="s">
        <v>54</v>
      </c>
      <c r="K56" s="25">
        <v>6</v>
      </c>
      <c r="L56">
        <f t="shared" si="4"/>
        <v>24</v>
      </c>
    </row>
    <row r="57" spans="2:12" x14ac:dyDescent="0.25">
      <c r="B57" s="2">
        <v>107</v>
      </c>
      <c r="C57" s="1" t="s">
        <v>32</v>
      </c>
      <c r="D57" s="1"/>
      <c r="E57" s="15" t="s">
        <v>2</v>
      </c>
      <c r="F57" s="15" t="s">
        <v>44</v>
      </c>
      <c r="G57">
        <v>172</v>
      </c>
      <c r="H57" s="25">
        <v>33.4</v>
      </c>
      <c r="I57">
        <f t="shared" si="3"/>
        <v>66.8</v>
      </c>
      <c r="J57" s="21" t="s">
        <v>54</v>
      </c>
      <c r="K57" s="25">
        <v>3.5</v>
      </c>
      <c r="L57">
        <f t="shared" si="4"/>
        <v>14</v>
      </c>
    </row>
    <row r="58" spans="2:12" x14ac:dyDescent="0.25">
      <c r="B58" s="2">
        <v>108</v>
      </c>
      <c r="C58" s="1" t="s">
        <v>32</v>
      </c>
      <c r="D58" s="1"/>
      <c r="E58" s="15" t="s">
        <v>2</v>
      </c>
      <c r="F58" s="15" t="s">
        <v>44</v>
      </c>
      <c r="G58">
        <v>172</v>
      </c>
      <c r="H58" s="25">
        <v>33.4</v>
      </c>
      <c r="I58">
        <f t="shared" si="3"/>
        <v>66.8</v>
      </c>
      <c r="J58" s="21" t="s">
        <v>54</v>
      </c>
      <c r="K58" s="25">
        <v>3.5</v>
      </c>
      <c r="L58">
        <f t="shared" si="4"/>
        <v>14</v>
      </c>
    </row>
    <row r="59" spans="2:12" x14ac:dyDescent="0.25">
      <c r="B59" s="2">
        <v>109</v>
      </c>
      <c r="C59" s="1" t="s">
        <v>32</v>
      </c>
      <c r="D59" s="1"/>
      <c r="E59" s="15" t="s">
        <v>2</v>
      </c>
      <c r="F59" s="15" t="s">
        <v>44</v>
      </c>
      <c r="G59">
        <v>136</v>
      </c>
      <c r="H59" s="25">
        <v>64.900000000000006</v>
      </c>
      <c r="I59">
        <f t="shared" si="3"/>
        <v>129.80000000000001</v>
      </c>
      <c r="J59" s="21" t="s">
        <v>56</v>
      </c>
      <c r="K59" s="25">
        <v>0.5</v>
      </c>
      <c r="L59">
        <f t="shared" si="4"/>
        <v>2</v>
      </c>
    </row>
    <row r="60" spans="2:12" x14ac:dyDescent="0.25">
      <c r="B60" s="2">
        <v>117</v>
      </c>
      <c r="C60" s="1" t="s">
        <v>32</v>
      </c>
      <c r="D60" s="1"/>
      <c r="E60" s="15" t="s">
        <v>2</v>
      </c>
      <c r="F60" s="15" t="s">
        <v>44</v>
      </c>
      <c r="G60">
        <v>132</v>
      </c>
      <c r="H60" s="25">
        <v>68.099999999999994</v>
      </c>
      <c r="I60">
        <f t="shared" si="3"/>
        <v>136.19999999999999</v>
      </c>
      <c r="J60" s="21" t="s">
        <v>56</v>
      </c>
      <c r="K60" s="25">
        <v>4.0999999999999996</v>
      </c>
      <c r="L60">
        <f t="shared" si="4"/>
        <v>16.399999999999999</v>
      </c>
    </row>
    <row r="61" spans="2:12" x14ac:dyDescent="0.25">
      <c r="B61" s="2">
        <v>119</v>
      </c>
      <c r="C61" s="1" t="s">
        <v>32</v>
      </c>
      <c r="D61" s="1"/>
      <c r="E61" s="15" t="s">
        <v>2</v>
      </c>
      <c r="F61" s="15" t="s">
        <v>44</v>
      </c>
      <c r="G61">
        <v>144</v>
      </c>
      <c r="H61" s="25">
        <v>53.7</v>
      </c>
      <c r="I61">
        <f t="shared" si="3"/>
        <v>107.4</v>
      </c>
      <c r="J61" s="21" t="s">
        <v>56</v>
      </c>
      <c r="K61" s="25">
        <v>11.7</v>
      </c>
      <c r="L61">
        <f t="shared" si="4"/>
        <v>46.8</v>
      </c>
    </row>
    <row r="62" spans="2:12" x14ac:dyDescent="0.25">
      <c r="B62" s="2">
        <v>122</v>
      </c>
      <c r="C62" s="1" t="s">
        <v>32</v>
      </c>
      <c r="D62" s="1"/>
      <c r="E62" s="15" t="s">
        <v>2</v>
      </c>
      <c r="F62" s="15" t="s">
        <v>44</v>
      </c>
      <c r="G62">
        <v>171</v>
      </c>
      <c r="H62" s="25">
        <v>35.700000000000003</v>
      </c>
      <c r="I62">
        <f t="shared" si="3"/>
        <v>71.400000000000006</v>
      </c>
      <c r="J62" s="21" t="s">
        <v>54</v>
      </c>
      <c r="K62" s="25">
        <v>3.6</v>
      </c>
      <c r="L62">
        <f t="shared" si="4"/>
        <v>14.4</v>
      </c>
    </row>
    <row r="63" spans="2:12" x14ac:dyDescent="0.25">
      <c r="B63" s="2">
        <v>123</v>
      </c>
      <c r="C63" s="1" t="s">
        <v>32</v>
      </c>
      <c r="D63" s="1"/>
      <c r="E63" s="15" t="s">
        <v>2</v>
      </c>
      <c r="F63" s="15" t="s">
        <v>44</v>
      </c>
      <c r="G63">
        <v>138</v>
      </c>
      <c r="H63" s="25">
        <v>69.400000000000006</v>
      </c>
      <c r="I63">
        <f t="shared" si="3"/>
        <v>138.80000000000001</v>
      </c>
      <c r="J63" s="21" t="s">
        <v>56</v>
      </c>
      <c r="K63" s="25">
        <v>2.8</v>
      </c>
      <c r="L63">
        <f t="shared" si="4"/>
        <v>11.2</v>
      </c>
    </row>
    <row r="64" spans="2:12" x14ac:dyDescent="0.25">
      <c r="B64" s="2">
        <v>124</v>
      </c>
      <c r="C64" s="1" t="s">
        <v>32</v>
      </c>
      <c r="D64" s="1"/>
      <c r="E64" s="15" t="s">
        <v>2</v>
      </c>
      <c r="F64" s="15" t="s">
        <v>44</v>
      </c>
      <c r="G64">
        <v>159</v>
      </c>
      <c r="H64" s="25">
        <v>44.9</v>
      </c>
      <c r="I64">
        <f t="shared" si="3"/>
        <v>89.8</v>
      </c>
      <c r="J64" s="21" t="s">
        <v>54</v>
      </c>
      <c r="K64" s="25">
        <v>13.3</v>
      </c>
      <c r="L64">
        <f t="shared" si="4"/>
        <v>53.2</v>
      </c>
    </row>
    <row r="65" spans="2:12" x14ac:dyDescent="0.25">
      <c r="B65" s="2">
        <v>132</v>
      </c>
      <c r="C65" s="1" t="s">
        <v>32</v>
      </c>
      <c r="D65" s="1" t="s">
        <v>4</v>
      </c>
      <c r="E65" s="15" t="s">
        <v>2</v>
      </c>
      <c r="F65" s="15" t="s">
        <v>44</v>
      </c>
      <c r="G65">
        <v>182</v>
      </c>
      <c r="H65" s="25">
        <v>23.2</v>
      </c>
      <c r="I65">
        <f t="shared" si="3"/>
        <v>46.4</v>
      </c>
      <c r="J65" s="21" t="s">
        <v>54</v>
      </c>
      <c r="K65" s="25">
        <v>13.3</v>
      </c>
      <c r="L65">
        <f t="shared" si="4"/>
        <v>53.2</v>
      </c>
    </row>
    <row r="66" spans="2:12" x14ac:dyDescent="0.25">
      <c r="B66" s="2">
        <v>134</v>
      </c>
      <c r="C66" s="1" t="s">
        <v>32</v>
      </c>
      <c r="D66" s="1" t="s">
        <v>7</v>
      </c>
      <c r="E66" s="15" t="s">
        <v>2</v>
      </c>
      <c r="F66" s="15" t="s">
        <v>44</v>
      </c>
      <c r="G66">
        <v>183</v>
      </c>
      <c r="H66" s="25">
        <v>24.6</v>
      </c>
      <c r="I66">
        <f t="shared" si="3"/>
        <v>49.2</v>
      </c>
      <c r="J66" s="21" t="s">
        <v>54</v>
      </c>
      <c r="K66" s="25">
        <v>14.3</v>
      </c>
      <c r="L66">
        <f t="shared" si="4"/>
        <v>57.2</v>
      </c>
    </row>
    <row r="67" spans="2:12" x14ac:dyDescent="0.25">
      <c r="B67" s="2">
        <v>143</v>
      </c>
      <c r="C67" s="1" t="s">
        <v>32</v>
      </c>
      <c r="D67" s="1"/>
      <c r="E67" s="15" t="s">
        <v>2</v>
      </c>
      <c r="F67" s="15" t="s">
        <v>44</v>
      </c>
      <c r="G67">
        <v>174</v>
      </c>
      <c r="H67" s="25">
        <v>6.9</v>
      </c>
      <c r="I67">
        <f t="shared" si="3"/>
        <v>13.8</v>
      </c>
      <c r="J67" s="21" t="s">
        <v>44</v>
      </c>
      <c r="K67" s="25">
        <v>6.9</v>
      </c>
      <c r="L67">
        <f t="shared" si="4"/>
        <v>27.6</v>
      </c>
    </row>
    <row r="68" spans="2:12" x14ac:dyDescent="0.25">
      <c r="B68" s="2">
        <v>157</v>
      </c>
      <c r="C68" s="1" t="s">
        <v>32</v>
      </c>
      <c r="D68" s="1"/>
      <c r="E68" s="15" t="s">
        <v>2</v>
      </c>
      <c r="F68" s="15" t="s">
        <v>44</v>
      </c>
      <c r="G68">
        <v>198</v>
      </c>
      <c r="H68" s="25">
        <v>22.9</v>
      </c>
      <c r="I68">
        <f t="shared" si="3"/>
        <v>45.8</v>
      </c>
      <c r="J68" s="21" t="s">
        <v>44</v>
      </c>
      <c r="K68" s="24">
        <v>22.9</v>
      </c>
      <c r="L68">
        <f t="shared" si="4"/>
        <v>91.6</v>
      </c>
    </row>
    <row r="69" spans="2:12" x14ac:dyDescent="0.25">
      <c r="B69" s="2">
        <v>158</v>
      </c>
      <c r="C69" s="1" t="s">
        <v>32</v>
      </c>
      <c r="D69" s="1"/>
      <c r="E69" s="15" t="s">
        <v>2</v>
      </c>
      <c r="F69" s="15" t="s">
        <v>44</v>
      </c>
      <c r="G69">
        <v>198</v>
      </c>
      <c r="H69" s="25">
        <v>22.9</v>
      </c>
      <c r="I69">
        <f t="shared" ref="I69:I112" si="5">H69*2</f>
        <v>45.8</v>
      </c>
      <c r="J69" s="21" t="s">
        <v>44</v>
      </c>
      <c r="K69" s="24">
        <v>22.9</v>
      </c>
      <c r="L69">
        <f t="shared" ref="L69:L112" si="6">K69*2*2</f>
        <v>91.6</v>
      </c>
    </row>
    <row r="70" spans="2:12" x14ac:dyDescent="0.25">
      <c r="B70" s="2">
        <v>164</v>
      </c>
      <c r="C70" s="1" t="s">
        <v>32</v>
      </c>
      <c r="D70" s="1"/>
      <c r="E70" s="15" t="s">
        <v>2</v>
      </c>
      <c r="F70" s="15" t="s">
        <v>44</v>
      </c>
      <c r="G70">
        <v>178</v>
      </c>
      <c r="H70" s="25">
        <v>1.5</v>
      </c>
      <c r="I70">
        <f t="shared" si="5"/>
        <v>3</v>
      </c>
      <c r="J70" s="21" t="s">
        <v>44</v>
      </c>
      <c r="K70" s="25">
        <v>1.5</v>
      </c>
      <c r="L70">
        <f t="shared" si="6"/>
        <v>6</v>
      </c>
    </row>
    <row r="71" spans="2:12" x14ac:dyDescent="0.25">
      <c r="B71" s="2">
        <v>169</v>
      </c>
      <c r="C71" s="1" t="s">
        <v>32</v>
      </c>
      <c r="D71" s="9"/>
      <c r="E71" s="16" t="s">
        <v>2</v>
      </c>
      <c r="F71" s="15" t="s">
        <v>44</v>
      </c>
      <c r="G71">
        <v>158</v>
      </c>
      <c r="H71" s="25">
        <v>45.5</v>
      </c>
      <c r="I71">
        <f t="shared" si="5"/>
        <v>91</v>
      </c>
      <c r="J71" s="21" t="s">
        <v>54</v>
      </c>
      <c r="K71" s="25">
        <v>13.9</v>
      </c>
      <c r="L71">
        <f t="shared" si="6"/>
        <v>55.6</v>
      </c>
    </row>
    <row r="72" spans="2:12" x14ac:dyDescent="0.25">
      <c r="B72" s="2">
        <v>170</v>
      </c>
      <c r="C72" s="1" t="s">
        <v>32</v>
      </c>
      <c r="D72" s="9"/>
      <c r="E72" s="16" t="s">
        <v>2</v>
      </c>
      <c r="F72" s="15" t="s">
        <v>44</v>
      </c>
      <c r="G72">
        <v>170</v>
      </c>
      <c r="H72" s="25">
        <v>38.700000000000003</v>
      </c>
      <c r="I72">
        <f t="shared" si="5"/>
        <v>77.400000000000006</v>
      </c>
      <c r="J72" s="21" t="s">
        <v>54</v>
      </c>
      <c r="K72" s="25">
        <v>6.6</v>
      </c>
      <c r="L72">
        <f t="shared" si="6"/>
        <v>26.4</v>
      </c>
    </row>
    <row r="73" spans="2:12" x14ac:dyDescent="0.25">
      <c r="B73" s="1">
        <v>174</v>
      </c>
      <c r="C73" s="7" t="s">
        <v>32</v>
      </c>
      <c r="E73" s="18" t="s">
        <v>2</v>
      </c>
      <c r="F73" s="15" t="s">
        <v>44</v>
      </c>
      <c r="G73">
        <v>210</v>
      </c>
      <c r="H73" s="25">
        <v>112</v>
      </c>
      <c r="I73">
        <f t="shared" si="5"/>
        <v>224</v>
      </c>
      <c r="J73" s="21" t="s">
        <v>56</v>
      </c>
      <c r="K73" s="25">
        <v>65.5</v>
      </c>
      <c r="L73">
        <f t="shared" si="6"/>
        <v>262</v>
      </c>
    </row>
    <row r="74" spans="2:12" x14ac:dyDescent="0.25">
      <c r="B74" s="2">
        <v>175</v>
      </c>
      <c r="C74" s="7" t="s">
        <v>32</v>
      </c>
      <c r="E74" s="18" t="s">
        <v>2</v>
      </c>
      <c r="F74" s="15" t="s">
        <v>44</v>
      </c>
      <c r="G74">
        <v>112</v>
      </c>
      <c r="H74" s="25">
        <v>67.7</v>
      </c>
      <c r="I74">
        <f t="shared" si="5"/>
        <v>135.4</v>
      </c>
      <c r="J74" s="21" t="s">
        <v>67</v>
      </c>
      <c r="K74" s="24">
        <v>21.1</v>
      </c>
      <c r="L74">
        <f t="shared" si="6"/>
        <v>84.4</v>
      </c>
    </row>
    <row r="75" spans="2:12" x14ac:dyDescent="0.25">
      <c r="B75" s="1">
        <v>176</v>
      </c>
      <c r="C75" s="7" t="s">
        <v>32</v>
      </c>
      <c r="E75" s="18" t="s">
        <v>2</v>
      </c>
      <c r="F75" s="15" t="s">
        <v>44</v>
      </c>
      <c r="G75">
        <v>112</v>
      </c>
      <c r="H75" s="25">
        <v>67.7</v>
      </c>
      <c r="I75">
        <f t="shared" si="5"/>
        <v>135.4</v>
      </c>
      <c r="J75" s="21" t="s">
        <v>67</v>
      </c>
      <c r="K75" s="24">
        <v>21.1</v>
      </c>
      <c r="L75">
        <f t="shared" si="6"/>
        <v>84.4</v>
      </c>
    </row>
    <row r="76" spans="2:12" x14ac:dyDescent="0.25">
      <c r="B76" s="2">
        <v>177</v>
      </c>
      <c r="C76" s="7" t="s">
        <v>32</v>
      </c>
      <c r="E76" s="18" t="s">
        <v>2</v>
      </c>
      <c r="F76" s="15" t="s">
        <v>44</v>
      </c>
      <c r="G76">
        <v>139</v>
      </c>
      <c r="H76" s="25">
        <v>64.900000000000006</v>
      </c>
      <c r="I76">
        <f t="shared" si="5"/>
        <v>129.80000000000001</v>
      </c>
      <c r="J76" s="21" t="s">
        <v>56</v>
      </c>
      <c r="K76" s="24">
        <v>0.5</v>
      </c>
      <c r="L76">
        <f t="shared" si="6"/>
        <v>2</v>
      </c>
    </row>
    <row r="77" spans="2:12" x14ac:dyDescent="0.25">
      <c r="B77" s="1">
        <v>178</v>
      </c>
      <c r="C77" s="7" t="s">
        <v>32</v>
      </c>
      <c r="E77" s="18" t="s">
        <v>2</v>
      </c>
      <c r="F77" s="15" t="s">
        <v>44</v>
      </c>
      <c r="G77">
        <v>139</v>
      </c>
      <c r="H77" s="25">
        <v>64.900000000000006</v>
      </c>
      <c r="I77">
        <f t="shared" si="5"/>
        <v>129.80000000000001</v>
      </c>
      <c r="J77" s="21" t="s">
        <v>56</v>
      </c>
      <c r="K77" s="24">
        <v>0.5</v>
      </c>
      <c r="L77">
        <f t="shared" si="6"/>
        <v>2</v>
      </c>
    </row>
    <row r="78" spans="2:12" x14ac:dyDescent="0.25">
      <c r="B78" s="2">
        <v>179</v>
      </c>
      <c r="C78" s="7" t="s">
        <v>32</v>
      </c>
      <c r="E78" s="18" t="s">
        <v>2</v>
      </c>
      <c r="F78" s="15" t="s">
        <v>44</v>
      </c>
      <c r="G78">
        <v>139</v>
      </c>
      <c r="H78" s="25">
        <v>64.900000000000006</v>
      </c>
      <c r="I78">
        <f t="shared" si="5"/>
        <v>129.80000000000001</v>
      </c>
      <c r="J78" s="21" t="s">
        <v>56</v>
      </c>
      <c r="K78" s="24">
        <v>0.5</v>
      </c>
      <c r="L78">
        <f t="shared" si="6"/>
        <v>2</v>
      </c>
    </row>
    <row r="79" spans="2:12" x14ac:dyDescent="0.25">
      <c r="B79" s="1">
        <v>180</v>
      </c>
      <c r="C79" s="7" t="s">
        <v>32</v>
      </c>
      <c r="E79" s="18" t="s">
        <v>2</v>
      </c>
      <c r="F79" s="15" t="s">
        <v>44</v>
      </c>
      <c r="G79">
        <v>139</v>
      </c>
      <c r="H79" s="25">
        <v>64.900000000000006</v>
      </c>
      <c r="I79">
        <f t="shared" si="5"/>
        <v>129.80000000000001</v>
      </c>
      <c r="J79" s="21" t="s">
        <v>56</v>
      </c>
      <c r="K79" s="24">
        <v>0.5</v>
      </c>
      <c r="L79">
        <f t="shared" si="6"/>
        <v>2</v>
      </c>
    </row>
    <row r="80" spans="2:12" x14ac:dyDescent="0.25">
      <c r="B80" s="1">
        <v>190</v>
      </c>
      <c r="C80" s="7" t="s">
        <v>32</v>
      </c>
      <c r="E80" s="18" t="s">
        <v>2</v>
      </c>
      <c r="F80" s="15" t="s">
        <v>44</v>
      </c>
      <c r="G80">
        <v>145</v>
      </c>
      <c r="H80" s="25">
        <v>56.8</v>
      </c>
      <c r="I80">
        <f t="shared" si="5"/>
        <v>113.6</v>
      </c>
      <c r="J80" s="21" t="s">
        <v>56</v>
      </c>
      <c r="K80" s="25">
        <v>8.6999999999999993</v>
      </c>
      <c r="L80">
        <f t="shared" si="6"/>
        <v>34.799999999999997</v>
      </c>
    </row>
    <row r="81" spans="1:13" ht="16.5" thickBot="1" x14ac:dyDescent="0.3">
      <c r="B81" s="26">
        <v>184</v>
      </c>
      <c r="C81" s="7" t="s">
        <v>32</v>
      </c>
      <c r="E81" s="47" t="s">
        <v>2</v>
      </c>
      <c r="F81" s="48" t="s">
        <v>44</v>
      </c>
      <c r="G81" s="43">
        <v>173</v>
      </c>
      <c r="H81" s="44">
        <v>29.4</v>
      </c>
      <c r="I81" s="43">
        <f t="shared" si="5"/>
        <v>58.8</v>
      </c>
      <c r="J81" s="45" t="s">
        <v>54</v>
      </c>
      <c r="K81" s="44">
        <v>5.2</v>
      </c>
      <c r="L81" s="43">
        <f t="shared" si="6"/>
        <v>20.8</v>
      </c>
    </row>
    <row r="82" spans="1:13" ht="16.5" thickBot="1" x14ac:dyDescent="0.3">
      <c r="A82" s="80" t="s">
        <v>99</v>
      </c>
      <c r="B82" s="81">
        <v>45</v>
      </c>
      <c r="E82" s="49"/>
      <c r="F82" s="50" t="s">
        <v>37</v>
      </c>
      <c r="G82" s="46">
        <f>SUM(G37:G81)</f>
        <v>7116</v>
      </c>
      <c r="H82" s="46">
        <f t="shared" ref="H82:I82" si="7">SUM(H37:H81)</f>
        <v>2040.5000000000007</v>
      </c>
      <c r="I82" s="46">
        <f t="shared" si="7"/>
        <v>4081.0000000000014</v>
      </c>
      <c r="J82" s="46"/>
      <c r="K82" s="46">
        <f>SUM(K37:K81)</f>
        <v>461.79999999999995</v>
      </c>
      <c r="L82" s="46">
        <f>SUM(L37:L81)</f>
        <v>1847.1999999999998</v>
      </c>
    </row>
    <row r="83" spans="1:13" x14ac:dyDescent="0.25">
      <c r="B83" s="26"/>
      <c r="F83" s="51" t="s">
        <v>81</v>
      </c>
      <c r="G83" s="52">
        <f>AVERAGE(G37:G81)</f>
        <v>158.13333333333333</v>
      </c>
      <c r="H83" s="52">
        <f t="shared" ref="H83:I83" si="8">AVERAGE(H37:H81)</f>
        <v>45.344444444444463</v>
      </c>
      <c r="I83" s="52">
        <f t="shared" si="8"/>
        <v>90.688888888888926</v>
      </c>
      <c r="J83" s="52"/>
      <c r="K83" s="52">
        <f>AVERAGE(K37:K81)</f>
        <v>10.262222222222221</v>
      </c>
      <c r="L83" s="52">
        <f>AVERAGE(L37:L81)</f>
        <v>41.048888888888882</v>
      </c>
    </row>
    <row r="84" spans="1:13" x14ac:dyDescent="0.25">
      <c r="B84" s="26"/>
      <c r="F84" s="51" t="s">
        <v>85</v>
      </c>
      <c r="G84" s="52">
        <f>MAX(G37:G81)</f>
        <v>210</v>
      </c>
      <c r="H84" s="52">
        <f>MAX(H37:H81)</f>
        <v>112</v>
      </c>
      <c r="I84" s="52">
        <f>MAX(I37:I81)</f>
        <v>224</v>
      </c>
      <c r="J84" s="52"/>
      <c r="K84" s="52">
        <f>MAX(K37:K81)</f>
        <v>65.5</v>
      </c>
      <c r="L84" s="52">
        <f>MAX(L37:L81)</f>
        <v>262</v>
      </c>
    </row>
    <row r="85" spans="1:13" x14ac:dyDescent="0.25">
      <c r="B85" s="26"/>
      <c r="F85" s="51" t="s">
        <v>86</v>
      </c>
      <c r="G85" s="52">
        <f>MIN(G37:G81)</f>
        <v>112</v>
      </c>
      <c r="H85" s="52">
        <f>MIN(H37:H81)</f>
        <v>1.5</v>
      </c>
      <c r="I85" s="52">
        <f>MIN(I37:I81)</f>
        <v>3</v>
      </c>
      <c r="J85" s="52"/>
      <c r="K85" s="52">
        <f>MIN(K37:K81)</f>
        <v>0.5</v>
      </c>
      <c r="L85" s="52">
        <f>MIN(L37:L81)</f>
        <v>2</v>
      </c>
    </row>
    <row r="86" spans="1:13" x14ac:dyDescent="0.25">
      <c r="B86" s="26"/>
      <c r="F86" s="51" t="s">
        <v>82</v>
      </c>
      <c r="G86" s="52">
        <f>(54)+(0.45*G84)</f>
        <v>148.5</v>
      </c>
      <c r="H86" s="52">
        <f>(0.45*H84)</f>
        <v>50.4</v>
      </c>
      <c r="I86" s="52">
        <f>(0.45*I84)</f>
        <v>100.8</v>
      </c>
      <c r="J86" s="52"/>
      <c r="K86" s="52"/>
      <c r="L86" s="65">
        <f>((252/(K83))*L84)</f>
        <v>6433.6942399307063</v>
      </c>
    </row>
    <row r="87" spans="1:13" x14ac:dyDescent="0.25">
      <c r="B87" s="26"/>
      <c r="F87" s="51" t="s">
        <v>83</v>
      </c>
      <c r="G87" s="52">
        <f>(54)+(0.45*G85)</f>
        <v>104.4</v>
      </c>
      <c r="H87" s="52">
        <f>(0.45*H85)</f>
        <v>0.67500000000000004</v>
      </c>
      <c r="I87" s="52">
        <f>(0.45*I85)</f>
        <v>1.35</v>
      </c>
      <c r="J87" s="52"/>
      <c r="K87" s="52"/>
      <c r="L87" s="65">
        <f>((252/(K83*2))*L85)</f>
        <v>24.556084885231705</v>
      </c>
    </row>
    <row r="88" spans="1:13" x14ac:dyDescent="0.25">
      <c r="B88" s="26"/>
      <c r="F88" s="51" t="s">
        <v>84</v>
      </c>
      <c r="G88" s="52">
        <f>(54)+(0.45*G83)</f>
        <v>125.16</v>
      </c>
      <c r="H88" s="52">
        <f>(0.45*H83)</f>
        <v>20.405000000000008</v>
      </c>
      <c r="I88" s="52">
        <f>(0.45*I83)</f>
        <v>40.810000000000016</v>
      </c>
      <c r="J88" s="52"/>
      <c r="K88" s="60"/>
      <c r="L88" s="60">
        <f>((252/(K83*2))*L83)</f>
        <v>504</v>
      </c>
      <c r="M88" s="43"/>
    </row>
    <row r="89" spans="1:13" ht="32.25" thickBot="1" x14ac:dyDescent="0.3">
      <c r="B89" s="26"/>
      <c r="F89" s="62" t="s">
        <v>88</v>
      </c>
      <c r="G89" s="61">
        <f>(54)+(0.45*G82)</f>
        <v>3256.2000000000003</v>
      </c>
      <c r="H89" s="61"/>
      <c r="I89" s="68">
        <f>(0.45*I82)</f>
        <v>1836.4500000000007</v>
      </c>
      <c r="J89" s="68"/>
      <c r="K89" s="67" t="s">
        <v>92</v>
      </c>
      <c r="L89" s="63" t="s">
        <v>97</v>
      </c>
      <c r="M89" s="76" t="s">
        <v>96</v>
      </c>
    </row>
    <row r="90" spans="1:13" ht="30.75" customHeight="1" thickBot="1" x14ac:dyDescent="0.3">
      <c r="B90" s="26"/>
      <c r="F90" s="161" t="s">
        <v>89</v>
      </c>
      <c r="G90" s="161"/>
      <c r="H90" s="66" t="s">
        <v>90</v>
      </c>
      <c r="I90" s="69">
        <f>(G89+I89)</f>
        <v>5092.6500000000015</v>
      </c>
      <c r="J90" s="70" t="s">
        <v>91</v>
      </c>
      <c r="K90" s="71">
        <f>((252/(K83*2))*L82)</f>
        <v>22680</v>
      </c>
      <c r="L90" s="72">
        <f>K90/2</f>
        <v>11340</v>
      </c>
      <c r="M90" s="76">
        <f>K90/I90</f>
        <v>4.4534770698948476</v>
      </c>
    </row>
    <row r="91" spans="1:13" ht="16.5" thickBot="1" x14ac:dyDescent="0.3">
      <c r="B91" s="26"/>
      <c r="F91" s="51"/>
      <c r="G91" s="51"/>
      <c r="H91" s="64" t="s">
        <v>93</v>
      </c>
      <c r="I91" s="73">
        <f>I90/G82</f>
        <v>0.71566188870151792</v>
      </c>
      <c r="J91" s="70" t="s">
        <v>94</v>
      </c>
      <c r="K91" s="74">
        <f>K90/L82</f>
        <v>12.278042442615853</v>
      </c>
      <c r="L91" s="75"/>
      <c r="M91" s="77">
        <f>K91/I91</f>
        <v>17.156205516117225</v>
      </c>
    </row>
    <row r="92" spans="1:13" ht="16.5" thickBot="1" x14ac:dyDescent="0.3">
      <c r="B92" s="26"/>
      <c r="F92" s="51"/>
      <c r="G92" s="52"/>
      <c r="H92" s="64" t="s">
        <v>98</v>
      </c>
      <c r="I92" s="73">
        <f>I90/45</f>
        <v>113.17000000000003</v>
      </c>
      <c r="J92" s="70" t="s">
        <v>91</v>
      </c>
      <c r="K92" s="74">
        <f>K90/45</f>
        <v>504</v>
      </c>
      <c r="L92" s="75">
        <f>K92/2</f>
        <v>252</v>
      </c>
      <c r="M92" s="77">
        <f>K92/I92</f>
        <v>4.4534770698948476</v>
      </c>
    </row>
    <row r="93" spans="1:13" x14ac:dyDescent="0.25">
      <c r="B93" s="26"/>
      <c r="F93" s="51"/>
      <c r="G93" s="52"/>
      <c r="H93" s="52"/>
      <c r="I93" s="52"/>
      <c r="J93" s="52"/>
      <c r="K93" s="52"/>
      <c r="L93" s="52"/>
    </row>
    <row r="94" spans="1:13" s="54" customFormat="1" x14ac:dyDescent="0.25">
      <c r="B94" s="2">
        <v>36</v>
      </c>
      <c r="C94" s="1" t="s">
        <v>32</v>
      </c>
      <c r="D94" s="1" t="s">
        <v>16</v>
      </c>
      <c r="E94" s="15" t="s">
        <v>12</v>
      </c>
      <c r="F94" s="15" t="s">
        <v>47</v>
      </c>
      <c r="G94" s="54">
        <v>12.8</v>
      </c>
      <c r="H94" s="55">
        <v>2.7</v>
      </c>
      <c r="I94" s="54">
        <f t="shared" si="5"/>
        <v>5.4</v>
      </c>
      <c r="J94" s="21" t="s">
        <v>63</v>
      </c>
      <c r="K94" s="55">
        <v>9.1</v>
      </c>
      <c r="L94" s="54">
        <f t="shared" si="6"/>
        <v>36.4</v>
      </c>
    </row>
    <row r="95" spans="1:13" s="54" customFormat="1" x14ac:dyDescent="0.25">
      <c r="B95" s="2">
        <v>40</v>
      </c>
      <c r="C95" s="1" t="s">
        <v>32</v>
      </c>
      <c r="D95" s="1" t="s">
        <v>4</v>
      </c>
      <c r="E95" s="15" t="s">
        <v>12</v>
      </c>
      <c r="F95" s="15" t="s">
        <v>47</v>
      </c>
      <c r="G95" s="54">
        <v>18.2</v>
      </c>
      <c r="H95" s="55">
        <v>4.3</v>
      </c>
      <c r="I95" s="54">
        <f t="shared" si="5"/>
        <v>8.6</v>
      </c>
      <c r="J95" s="21" t="s">
        <v>63</v>
      </c>
      <c r="K95" s="55">
        <v>14.4</v>
      </c>
      <c r="L95" s="54">
        <f t="shared" si="6"/>
        <v>57.6</v>
      </c>
    </row>
    <row r="96" spans="1:13" x14ac:dyDescent="0.25">
      <c r="B96" s="2">
        <v>41</v>
      </c>
      <c r="C96" s="1" t="s">
        <v>32</v>
      </c>
      <c r="D96" s="1" t="s">
        <v>4</v>
      </c>
      <c r="E96" s="15" t="s">
        <v>12</v>
      </c>
      <c r="F96" s="15" t="s">
        <v>47</v>
      </c>
      <c r="G96">
        <v>13.4</v>
      </c>
      <c r="H96" s="25">
        <v>3.8</v>
      </c>
      <c r="I96">
        <f t="shared" si="5"/>
        <v>7.6</v>
      </c>
      <c r="J96" s="21" t="s">
        <v>63</v>
      </c>
      <c r="K96" s="25">
        <v>9.1</v>
      </c>
      <c r="L96">
        <f t="shared" si="6"/>
        <v>36.4</v>
      </c>
    </row>
    <row r="97" spans="2:12" x14ac:dyDescent="0.25">
      <c r="B97" s="2">
        <v>47</v>
      </c>
      <c r="C97" s="1" t="s">
        <v>32</v>
      </c>
      <c r="D97" s="1" t="s">
        <v>7</v>
      </c>
      <c r="E97" s="15" t="s">
        <v>12</v>
      </c>
      <c r="F97" s="15" t="s">
        <v>47</v>
      </c>
      <c r="G97">
        <v>19</v>
      </c>
      <c r="H97" s="25">
        <v>10.8</v>
      </c>
      <c r="I97">
        <f t="shared" si="5"/>
        <v>21.6</v>
      </c>
      <c r="J97" s="21" t="s">
        <v>63</v>
      </c>
      <c r="K97" s="25">
        <v>9.5</v>
      </c>
      <c r="L97">
        <f t="shared" si="6"/>
        <v>38</v>
      </c>
    </row>
    <row r="98" spans="2:12" x14ac:dyDescent="0.25">
      <c r="B98" s="2">
        <v>48</v>
      </c>
      <c r="C98" s="1" t="s">
        <v>32</v>
      </c>
      <c r="D98" s="1" t="s">
        <v>4</v>
      </c>
      <c r="E98" s="15" t="s">
        <v>12</v>
      </c>
      <c r="F98" s="15" t="s">
        <v>47</v>
      </c>
      <c r="G98">
        <v>10.5</v>
      </c>
      <c r="H98" s="25">
        <v>4.5</v>
      </c>
      <c r="I98">
        <f t="shared" si="5"/>
        <v>9</v>
      </c>
      <c r="J98" s="21" t="s">
        <v>63</v>
      </c>
      <c r="K98" s="25">
        <v>7.1</v>
      </c>
      <c r="L98">
        <f t="shared" si="6"/>
        <v>28.4</v>
      </c>
    </row>
    <row r="99" spans="2:12" x14ac:dyDescent="0.25">
      <c r="B99" s="2">
        <v>54</v>
      </c>
      <c r="C99" s="1" t="s">
        <v>32</v>
      </c>
      <c r="D99" s="1" t="s">
        <v>4</v>
      </c>
      <c r="E99" s="15" t="s">
        <v>12</v>
      </c>
      <c r="F99" s="15" t="s">
        <v>47</v>
      </c>
      <c r="G99">
        <v>10.4</v>
      </c>
      <c r="H99" s="25">
        <v>7.7</v>
      </c>
      <c r="I99">
        <f t="shared" si="5"/>
        <v>15.4</v>
      </c>
      <c r="J99" s="21" t="s">
        <v>63</v>
      </c>
      <c r="K99" s="25">
        <v>5</v>
      </c>
      <c r="L99">
        <f t="shared" si="6"/>
        <v>20</v>
      </c>
    </row>
    <row r="100" spans="2:12" x14ac:dyDescent="0.25">
      <c r="B100" s="2">
        <v>55</v>
      </c>
      <c r="C100" s="1" t="s">
        <v>32</v>
      </c>
      <c r="D100" s="1" t="s">
        <v>4</v>
      </c>
      <c r="E100" s="15" t="s">
        <v>12</v>
      </c>
      <c r="F100" s="15" t="s">
        <v>47</v>
      </c>
      <c r="G100">
        <v>12.8</v>
      </c>
      <c r="H100" s="25">
        <v>2.7</v>
      </c>
      <c r="I100">
        <f t="shared" si="5"/>
        <v>5.4</v>
      </c>
      <c r="J100" s="21" t="s">
        <v>63</v>
      </c>
      <c r="K100" s="25">
        <v>9.1</v>
      </c>
      <c r="L100">
        <f t="shared" si="6"/>
        <v>36.4</v>
      </c>
    </row>
    <row r="101" spans="2:12" x14ac:dyDescent="0.25">
      <c r="B101" s="2">
        <v>59</v>
      </c>
      <c r="C101" s="1" t="s">
        <v>32</v>
      </c>
      <c r="D101" s="1" t="s">
        <v>4</v>
      </c>
      <c r="E101" s="15" t="s">
        <v>12</v>
      </c>
      <c r="F101" s="15" t="s">
        <v>47</v>
      </c>
      <c r="G101">
        <v>26.1</v>
      </c>
      <c r="H101" s="25">
        <v>23.3</v>
      </c>
      <c r="I101">
        <f t="shared" si="5"/>
        <v>46.6</v>
      </c>
      <c r="J101" s="21" t="s">
        <v>63</v>
      </c>
      <c r="K101" s="25">
        <v>16.8</v>
      </c>
      <c r="L101">
        <f t="shared" si="6"/>
        <v>67.2</v>
      </c>
    </row>
    <row r="102" spans="2:12" x14ac:dyDescent="0.25">
      <c r="B102" s="2">
        <v>64</v>
      </c>
      <c r="C102" s="1" t="s">
        <v>32</v>
      </c>
      <c r="D102" s="1" t="s">
        <v>4</v>
      </c>
      <c r="E102" s="15" t="s">
        <v>12</v>
      </c>
      <c r="F102" s="15" t="s">
        <v>47</v>
      </c>
      <c r="G102">
        <v>22.4</v>
      </c>
      <c r="H102" s="25">
        <v>16.8</v>
      </c>
      <c r="I102">
        <f t="shared" si="5"/>
        <v>33.6</v>
      </c>
      <c r="J102" s="21" t="s">
        <v>63</v>
      </c>
      <c r="K102" s="25">
        <v>10.7</v>
      </c>
      <c r="L102">
        <f t="shared" si="6"/>
        <v>42.8</v>
      </c>
    </row>
    <row r="103" spans="2:12" x14ac:dyDescent="0.25">
      <c r="B103" s="2">
        <v>82</v>
      </c>
      <c r="C103" s="1" t="s">
        <v>32</v>
      </c>
      <c r="D103" s="1"/>
      <c r="E103" s="15" t="s">
        <v>12</v>
      </c>
      <c r="F103" s="15" t="s">
        <v>47</v>
      </c>
      <c r="G103">
        <v>20.5</v>
      </c>
      <c r="H103" s="25">
        <v>19.3</v>
      </c>
      <c r="I103">
        <f t="shared" si="5"/>
        <v>38.6</v>
      </c>
      <c r="J103" s="21" t="s">
        <v>63</v>
      </c>
      <c r="K103" s="25">
        <v>12.5</v>
      </c>
      <c r="L103">
        <f t="shared" si="6"/>
        <v>50</v>
      </c>
    </row>
    <row r="104" spans="2:12" x14ac:dyDescent="0.25">
      <c r="B104" s="2">
        <v>88</v>
      </c>
      <c r="C104" s="1" t="s">
        <v>32</v>
      </c>
      <c r="D104" s="1"/>
      <c r="E104" s="15" t="s">
        <v>12</v>
      </c>
      <c r="F104" s="15" t="s">
        <v>47</v>
      </c>
      <c r="G104">
        <v>10.8</v>
      </c>
      <c r="H104" s="25">
        <v>4.8</v>
      </c>
      <c r="I104">
        <f t="shared" si="5"/>
        <v>9.6</v>
      </c>
      <c r="J104" s="21" t="s">
        <v>63</v>
      </c>
      <c r="K104" s="25">
        <v>7.7</v>
      </c>
      <c r="L104">
        <f t="shared" si="6"/>
        <v>30.8</v>
      </c>
    </row>
    <row r="105" spans="2:12" x14ac:dyDescent="0.25">
      <c r="B105" s="2">
        <v>90</v>
      </c>
      <c r="C105" s="1" t="s">
        <v>32</v>
      </c>
      <c r="D105" s="1" t="s">
        <v>4</v>
      </c>
      <c r="E105" s="15" t="s">
        <v>12</v>
      </c>
      <c r="F105" s="15" t="s">
        <v>47</v>
      </c>
      <c r="G105">
        <v>11.3</v>
      </c>
      <c r="H105" s="25">
        <v>9.6</v>
      </c>
      <c r="I105">
        <f t="shared" si="5"/>
        <v>19.2</v>
      </c>
      <c r="J105" s="21" t="s">
        <v>63</v>
      </c>
      <c r="K105" s="25">
        <v>1.5</v>
      </c>
      <c r="L105">
        <f t="shared" si="6"/>
        <v>6</v>
      </c>
    </row>
    <row r="106" spans="2:12" x14ac:dyDescent="0.25">
      <c r="B106" s="2">
        <v>96</v>
      </c>
      <c r="C106" s="1" t="s">
        <v>32</v>
      </c>
      <c r="D106" s="1"/>
      <c r="E106" s="15" t="s">
        <v>12</v>
      </c>
      <c r="F106" s="15" t="s">
        <v>47</v>
      </c>
      <c r="G106">
        <v>24.9</v>
      </c>
      <c r="H106" s="25">
        <v>19.600000000000001</v>
      </c>
      <c r="I106">
        <f t="shared" si="5"/>
        <v>39.200000000000003</v>
      </c>
      <c r="J106" s="21" t="s">
        <v>63</v>
      </c>
      <c r="K106" s="25">
        <v>13.4</v>
      </c>
      <c r="L106">
        <f t="shared" si="6"/>
        <v>53.6</v>
      </c>
    </row>
    <row r="107" spans="2:12" x14ac:dyDescent="0.25">
      <c r="B107" s="2">
        <v>120</v>
      </c>
      <c r="C107" s="1" t="s">
        <v>32</v>
      </c>
      <c r="D107" s="1"/>
      <c r="E107" s="15" t="s">
        <v>12</v>
      </c>
      <c r="F107" s="15" t="s">
        <v>47</v>
      </c>
      <c r="G107">
        <v>16.100000000000001</v>
      </c>
      <c r="H107" s="25">
        <v>9.3000000000000007</v>
      </c>
      <c r="I107">
        <f t="shared" si="5"/>
        <v>18.600000000000001</v>
      </c>
      <c r="J107" s="21" t="s">
        <v>63</v>
      </c>
      <c r="K107" s="25">
        <v>4.7</v>
      </c>
      <c r="L107">
        <f t="shared" si="6"/>
        <v>18.8</v>
      </c>
    </row>
    <row r="108" spans="2:12" x14ac:dyDescent="0.25">
      <c r="B108" s="2">
        <v>121</v>
      </c>
      <c r="C108" s="1" t="s">
        <v>32</v>
      </c>
      <c r="D108" s="1"/>
      <c r="E108" s="15" t="s">
        <v>12</v>
      </c>
      <c r="F108" s="15" t="s">
        <v>47</v>
      </c>
      <c r="G108">
        <v>12.9</v>
      </c>
      <c r="H108" s="25">
        <v>3.6</v>
      </c>
      <c r="I108">
        <f t="shared" si="5"/>
        <v>7.2</v>
      </c>
      <c r="J108" s="21" t="s">
        <v>63</v>
      </c>
      <c r="K108" s="25">
        <v>8.6</v>
      </c>
      <c r="L108">
        <f t="shared" si="6"/>
        <v>34.4</v>
      </c>
    </row>
    <row r="109" spans="2:12" x14ac:dyDescent="0.25">
      <c r="B109" s="2">
        <v>128</v>
      </c>
      <c r="C109" s="1" t="s">
        <v>32</v>
      </c>
      <c r="D109" s="1"/>
      <c r="E109" s="15" t="s">
        <v>12</v>
      </c>
      <c r="F109" s="15" t="s">
        <v>47</v>
      </c>
      <c r="G109">
        <v>12.7</v>
      </c>
      <c r="H109" s="25">
        <v>3.2</v>
      </c>
      <c r="I109">
        <f t="shared" si="5"/>
        <v>6.4</v>
      </c>
      <c r="J109" s="21" t="s">
        <v>63</v>
      </c>
      <c r="K109" s="25">
        <v>8.5</v>
      </c>
      <c r="L109">
        <f t="shared" si="6"/>
        <v>34</v>
      </c>
    </row>
    <row r="110" spans="2:12" x14ac:dyDescent="0.25">
      <c r="B110" s="2">
        <v>129</v>
      </c>
      <c r="C110" s="1" t="s">
        <v>32</v>
      </c>
      <c r="D110" s="1"/>
      <c r="E110" s="15" t="s">
        <v>12</v>
      </c>
      <c r="F110" s="15" t="s">
        <v>47</v>
      </c>
      <c r="G110">
        <v>8.5</v>
      </c>
      <c r="H110" s="25">
        <v>9.4</v>
      </c>
      <c r="I110">
        <f t="shared" si="5"/>
        <v>18.8</v>
      </c>
      <c r="J110" s="21" t="s">
        <v>63</v>
      </c>
      <c r="K110" s="25">
        <v>11.6</v>
      </c>
      <c r="L110">
        <f t="shared" si="6"/>
        <v>46.4</v>
      </c>
    </row>
    <row r="111" spans="2:12" ht="31.5" x14ac:dyDescent="0.25">
      <c r="B111" s="2">
        <v>133</v>
      </c>
      <c r="C111" s="1" t="s">
        <v>32</v>
      </c>
      <c r="D111" s="1" t="s">
        <v>6</v>
      </c>
      <c r="E111" s="15" t="s">
        <v>12</v>
      </c>
      <c r="F111" s="15" t="s">
        <v>47</v>
      </c>
      <c r="G111">
        <v>9.9</v>
      </c>
      <c r="H111" s="25">
        <v>6.9</v>
      </c>
      <c r="I111">
        <f t="shared" si="5"/>
        <v>13.8</v>
      </c>
      <c r="J111" s="21" t="s">
        <v>63</v>
      </c>
      <c r="K111" s="25">
        <v>10.199999999999999</v>
      </c>
      <c r="L111">
        <f t="shared" si="6"/>
        <v>40.799999999999997</v>
      </c>
    </row>
    <row r="112" spans="2:12" x14ac:dyDescent="0.25">
      <c r="B112" s="2">
        <v>140</v>
      </c>
      <c r="C112" s="1" t="s">
        <v>32</v>
      </c>
      <c r="D112" s="1"/>
      <c r="E112" s="15" t="s">
        <v>12</v>
      </c>
      <c r="F112" s="15" t="s">
        <v>47</v>
      </c>
      <c r="G112">
        <v>12.9</v>
      </c>
      <c r="H112" s="25">
        <v>3.6</v>
      </c>
      <c r="I112">
        <f t="shared" si="5"/>
        <v>7.2</v>
      </c>
      <c r="J112" s="21" t="s">
        <v>63</v>
      </c>
      <c r="K112" s="25">
        <v>8.6</v>
      </c>
      <c r="L112">
        <f t="shared" si="6"/>
        <v>34.4</v>
      </c>
    </row>
    <row r="113" spans="1:13" x14ac:dyDescent="0.25">
      <c r="B113" s="2">
        <v>144</v>
      </c>
      <c r="C113" s="1" t="s">
        <v>32</v>
      </c>
      <c r="D113" s="1"/>
      <c r="E113" s="15" t="s">
        <v>12</v>
      </c>
      <c r="F113" s="15" t="s">
        <v>47</v>
      </c>
      <c r="G113">
        <v>20.9</v>
      </c>
      <c r="H113" s="25">
        <v>19.7</v>
      </c>
      <c r="I113">
        <f t="shared" ref="I113:I156" si="9">H113*2</f>
        <v>39.4</v>
      </c>
      <c r="J113" s="21" t="s">
        <v>63</v>
      </c>
      <c r="K113" s="25">
        <v>13.5</v>
      </c>
      <c r="L113">
        <f t="shared" ref="L113:L156" si="10">K113*2*2</f>
        <v>54</v>
      </c>
    </row>
    <row r="114" spans="1:13" x14ac:dyDescent="0.25">
      <c r="B114" s="2">
        <v>152</v>
      </c>
      <c r="C114" s="1" t="s">
        <v>32</v>
      </c>
      <c r="D114" s="1"/>
      <c r="E114" s="15" t="s">
        <v>12</v>
      </c>
      <c r="F114" s="15" t="s">
        <v>47</v>
      </c>
      <c r="G114">
        <v>13.8</v>
      </c>
      <c r="H114" s="25">
        <v>14.9</v>
      </c>
      <c r="I114">
        <f t="shared" si="9"/>
        <v>29.8</v>
      </c>
      <c r="J114" s="21" t="s">
        <v>63</v>
      </c>
      <c r="K114" s="25">
        <v>4.2</v>
      </c>
      <c r="L114">
        <f t="shared" si="10"/>
        <v>16.8</v>
      </c>
    </row>
    <row r="115" spans="1:13" x14ac:dyDescent="0.25">
      <c r="B115" s="2">
        <v>154</v>
      </c>
      <c r="C115" s="1" t="s">
        <v>32</v>
      </c>
      <c r="D115" s="1"/>
      <c r="E115" s="15" t="s">
        <v>12</v>
      </c>
      <c r="F115" s="15" t="s">
        <v>47</v>
      </c>
      <c r="G115">
        <v>6.2</v>
      </c>
      <c r="H115" s="25">
        <v>9.6999999999999993</v>
      </c>
      <c r="I115">
        <f t="shared" si="9"/>
        <v>19.399999999999999</v>
      </c>
      <c r="J115" s="21" t="s">
        <v>63</v>
      </c>
      <c r="K115" s="25">
        <v>10.7</v>
      </c>
      <c r="L115">
        <f t="shared" si="10"/>
        <v>42.8</v>
      </c>
    </row>
    <row r="116" spans="1:13" x14ac:dyDescent="0.25">
      <c r="B116" s="2">
        <v>156</v>
      </c>
      <c r="C116" s="1" t="s">
        <v>32</v>
      </c>
      <c r="D116" s="1"/>
      <c r="E116" s="15" t="s">
        <v>12</v>
      </c>
      <c r="F116" s="15" t="s">
        <v>47</v>
      </c>
      <c r="G116">
        <v>8.9</v>
      </c>
      <c r="H116" s="25">
        <v>5.4</v>
      </c>
      <c r="I116">
        <f t="shared" si="9"/>
        <v>10.8</v>
      </c>
      <c r="J116" s="21" t="s">
        <v>63</v>
      </c>
      <c r="K116" s="25">
        <v>8.1</v>
      </c>
      <c r="L116">
        <f t="shared" si="10"/>
        <v>32.4</v>
      </c>
    </row>
    <row r="117" spans="1:13" x14ac:dyDescent="0.25">
      <c r="B117" s="13">
        <v>171</v>
      </c>
      <c r="C117" s="1" t="s">
        <v>32</v>
      </c>
      <c r="D117" s="8"/>
      <c r="E117" s="17" t="s">
        <v>12</v>
      </c>
      <c r="F117" s="15" t="s">
        <v>47</v>
      </c>
      <c r="G117">
        <v>18.899999999999999</v>
      </c>
      <c r="H117" s="25">
        <v>4.5</v>
      </c>
      <c r="I117">
        <f t="shared" si="9"/>
        <v>9</v>
      </c>
      <c r="J117" s="21" t="s">
        <v>63</v>
      </c>
      <c r="K117" s="25">
        <v>15.1</v>
      </c>
      <c r="L117">
        <f t="shared" si="10"/>
        <v>60.4</v>
      </c>
    </row>
    <row r="118" spans="1:13" x14ac:dyDescent="0.25">
      <c r="B118" s="1">
        <v>172</v>
      </c>
      <c r="C118" s="1" t="s">
        <v>32</v>
      </c>
      <c r="E118" s="18" t="s">
        <v>12</v>
      </c>
      <c r="F118" s="15" t="s">
        <v>47</v>
      </c>
      <c r="G118">
        <v>21.1</v>
      </c>
      <c r="H118" s="25">
        <v>13.1</v>
      </c>
      <c r="I118">
        <f t="shared" si="9"/>
        <v>26.2</v>
      </c>
      <c r="J118" s="21" t="s">
        <v>63</v>
      </c>
      <c r="K118" s="25">
        <v>11.5</v>
      </c>
      <c r="L118">
        <f t="shared" si="10"/>
        <v>46</v>
      </c>
    </row>
    <row r="119" spans="1:13" x14ac:dyDescent="0.25">
      <c r="B119" s="2">
        <v>193</v>
      </c>
      <c r="C119" s="7" t="s">
        <v>32</v>
      </c>
      <c r="E119" s="18" t="s">
        <v>12</v>
      </c>
      <c r="F119" s="15" t="s">
        <v>47</v>
      </c>
      <c r="G119">
        <v>26</v>
      </c>
      <c r="H119" s="25">
        <v>30</v>
      </c>
      <c r="I119">
        <f t="shared" si="9"/>
        <v>60</v>
      </c>
      <c r="J119" s="21" t="s">
        <v>63</v>
      </c>
      <c r="K119" s="25">
        <v>18</v>
      </c>
      <c r="L119">
        <f t="shared" si="10"/>
        <v>72</v>
      </c>
    </row>
    <row r="120" spans="1:13" ht="16.5" thickBot="1" x14ac:dyDescent="0.3">
      <c r="B120" s="2">
        <v>11</v>
      </c>
      <c r="C120" s="1" t="s">
        <v>32</v>
      </c>
      <c r="D120" s="1" t="s">
        <v>18</v>
      </c>
      <c r="E120" s="56" t="s">
        <v>12</v>
      </c>
      <c r="F120" s="48" t="s">
        <v>47</v>
      </c>
      <c r="G120" s="43">
        <v>25</v>
      </c>
      <c r="H120" s="44">
        <v>22.2</v>
      </c>
      <c r="I120" s="43">
        <f t="shared" si="9"/>
        <v>44.4</v>
      </c>
      <c r="J120" s="45" t="s">
        <v>63</v>
      </c>
      <c r="K120" s="44">
        <v>16.2</v>
      </c>
      <c r="L120" s="43">
        <f t="shared" si="10"/>
        <v>64.8</v>
      </c>
    </row>
    <row r="121" spans="1:13" ht="16.5" thickBot="1" x14ac:dyDescent="0.3">
      <c r="A121" s="80" t="s">
        <v>99</v>
      </c>
      <c r="B121" s="81">
        <v>27</v>
      </c>
      <c r="C121" s="1"/>
      <c r="D121" s="1"/>
      <c r="E121" s="15"/>
      <c r="F121" s="50" t="s">
        <v>37</v>
      </c>
      <c r="G121" s="46">
        <f>SUM(G94:G120)</f>
        <v>426.9</v>
      </c>
      <c r="H121" s="46">
        <f>SUM(H94:H120)</f>
        <v>285.39999999999998</v>
      </c>
      <c r="I121" s="46">
        <f>SUM(I94:I120)</f>
        <v>570.79999999999995</v>
      </c>
      <c r="J121" s="46"/>
      <c r="K121" s="46">
        <f>SUM(K94:K120)</f>
        <v>275.39999999999992</v>
      </c>
      <c r="L121" s="46">
        <f>SUM(L94:L120)</f>
        <v>1101.5999999999997</v>
      </c>
    </row>
    <row r="122" spans="1:13" x14ac:dyDescent="0.25">
      <c r="B122" s="2"/>
      <c r="C122" s="1"/>
      <c r="D122" s="1"/>
      <c r="E122" s="15"/>
      <c r="F122" s="51" t="s">
        <v>81</v>
      </c>
      <c r="G122" s="52">
        <f>AVERAGE(G94:G120)</f>
        <v>15.81111111111111</v>
      </c>
      <c r="H122" s="52">
        <f>AVERAGE(H94:H120)</f>
        <v>10.57037037037037</v>
      </c>
      <c r="I122" s="52">
        <f>AVERAGE(I94:I120)</f>
        <v>21.140740740740739</v>
      </c>
      <c r="J122" s="52"/>
      <c r="K122" s="52">
        <f>AVERAGE(K94:K120)</f>
        <v>10.199999999999998</v>
      </c>
      <c r="L122" s="52">
        <f>AVERAGE(L94:L120)</f>
        <v>40.79999999999999</v>
      </c>
    </row>
    <row r="123" spans="1:13" x14ac:dyDescent="0.25">
      <c r="B123" s="2"/>
      <c r="C123" s="1"/>
      <c r="D123" s="1"/>
      <c r="E123" s="15"/>
      <c r="F123" s="51" t="s">
        <v>85</v>
      </c>
      <c r="G123" s="52">
        <f>MAX(G94:G120)</f>
        <v>26.1</v>
      </c>
      <c r="H123" s="52">
        <f>MAX(H94:H120)</f>
        <v>30</v>
      </c>
      <c r="I123" s="52">
        <f>MAX(I94:I120)</f>
        <v>60</v>
      </c>
      <c r="J123" s="52"/>
      <c r="K123" s="52">
        <f>MAX(K94:K120)</f>
        <v>18</v>
      </c>
      <c r="L123" s="52">
        <f>MAX(L94:L120)</f>
        <v>72</v>
      </c>
    </row>
    <row r="124" spans="1:13" x14ac:dyDescent="0.25">
      <c r="B124" s="2"/>
      <c r="C124" s="1"/>
      <c r="D124" s="1"/>
      <c r="E124" s="15"/>
      <c r="F124" s="51" t="s">
        <v>86</v>
      </c>
      <c r="G124" s="52">
        <f>MIN(G94:G120)</f>
        <v>6.2</v>
      </c>
      <c r="H124" s="52">
        <f>MIN(H94:H120)</f>
        <v>2.7</v>
      </c>
      <c r="I124" s="52">
        <f>MIN(I94:I120)</f>
        <v>5.4</v>
      </c>
      <c r="J124" s="52"/>
      <c r="K124" s="52">
        <f>MIN(K94:K120)</f>
        <v>1.5</v>
      </c>
      <c r="L124" s="52">
        <f>MIN(L94:L120)</f>
        <v>6</v>
      </c>
    </row>
    <row r="125" spans="1:13" x14ac:dyDescent="0.25">
      <c r="B125" s="2"/>
      <c r="C125" s="1"/>
      <c r="D125" s="1"/>
      <c r="E125" s="15"/>
      <c r="F125" s="51" t="s">
        <v>82</v>
      </c>
      <c r="G125" s="52">
        <f>(54)+(0.45*G123)</f>
        <v>65.745000000000005</v>
      </c>
      <c r="H125" s="52">
        <f>(0.45*H123)</f>
        <v>13.5</v>
      </c>
      <c r="I125" s="52">
        <f>(0.45*I123)</f>
        <v>27</v>
      </c>
      <c r="J125" s="52"/>
      <c r="K125" s="52"/>
      <c r="L125" s="65">
        <f>((252/(K122))*L123)</f>
        <v>1778.8235294117651</v>
      </c>
    </row>
    <row r="126" spans="1:13" x14ac:dyDescent="0.25">
      <c r="B126" s="2"/>
      <c r="C126" s="1"/>
      <c r="D126" s="1"/>
      <c r="E126" s="15"/>
      <c r="F126" s="51" t="s">
        <v>83</v>
      </c>
      <c r="G126" s="52">
        <f>(54)+(0.45*G124)</f>
        <v>56.79</v>
      </c>
      <c r="H126" s="52">
        <f>(0.45*H124)</f>
        <v>1.2150000000000001</v>
      </c>
      <c r="I126" s="52">
        <f>(0.45*I124)</f>
        <v>2.4300000000000002</v>
      </c>
      <c r="J126" s="52"/>
      <c r="K126" s="52"/>
      <c r="L126" s="65">
        <f>((252/(K122*2))*L124)</f>
        <v>74.117647058823536</v>
      </c>
    </row>
    <row r="127" spans="1:13" x14ac:dyDescent="0.25">
      <c r="B127" s="2"/>
      <c r="C127" s="1"/>
      <c r="D127" s="1"/>
      <c r="E127" s="15"/>
      <c r="F127" s="51" t="s">
        <v>84</v>
      </c>
      <c r="G127" s="52">
        <f>(54)+(0.45*G122)</f>
        <v>61.115000000000002</v>
      </c>
      <c r="H127" s="52">
        <f>(0.45*H122)</f>
        <v>4.7566666666666668</v>
      </c>
      <c r="I127" s="52">
        <f>(0.45*I122)</f>
        <v>9.5133333333333336</v>
      </c>
      <c r="J127" s="52"/>
      <c r="K127" s="60"/>
      <c r="L127" s="60">
        <f>((252/(K122*2))*L122)</f>
        <v>503.99999999999994</v>
      </c>
      <c r="M127" s="43"/>
    </row>
    <row r="128" spans="1:13" ht="32.25" thickBot="1" x14ac:dyDescent="0.3">
      <c r="B128" s="2"/>
      <c r="C128" s="1"/>
      <c r="D128" s="1"/>
      <c r="E128" s="15"/>
      <c r="F128" s="62" t="s">
        <v>88</v>
      </c>
      <c r="G128" s="61">
        <f>(54)+(0.45*G121)</f>
        <v>246.10499999999999</v>
      </c>
      <c r="H128" s="61"/>
      <c r="I128" s="68">
        <f>(0.45*I121)</f>
        <v>256.86</v>
      </c>
      <c r="J128" s="68"/>
      <c r="K128" s="67" t="s">
        <v>92</v>
      </c>
      <c r="L128" s="63" t="s">
        <v>97</v>
      </c>
      <c r="M128" s="76" t="s">
        <v>96</v>
      </c>
    </row>
    <row r="129" spans="2:13" ht="30.75" customHeight="1" thickBot="1" x14ac:dyDescent="0.3">
      <c r="B129" s="2"/>
      <c r="C129" s="1"/>
      <c r="D129" s="1"/>
      <c r="E129" s="15"/>
      <c r="F129" s="161" t="s">
        <v>89</v>
      </c>
      <c r="G129" s="161"/>
      <c r="H129" s="66" t="s">
        <v>90</v>
      </c>
      <c r="I129" s="69">
        <f>(G128+I128)</f>
        <v>502.96500000000003</v>
      </c>
      <c r="J129" s="70" t="s">
        <v>91</v>
      </c>
      <c r="K129" s="71">
        <f>((252/(K122*2))*L121)</f>
        <v>13607.999999999998</v>
      </c>
      <c r="L129" s="72">
        <f>K129/2</f>
        <v>6803.9999999999991</v>
      </c>
      <c r="M129" s="76">
        <f>K129/I129</f>
        <v>27.055560526080338</v>
      </c>
    </row>
    <row r="130" spans="2:13" ht="16.5" thickBot="1" x14ac:dyDescent="0.3">
      <c r="B130" s="2"/>
      <c r="C130" s="1"/>
      <c r="D130" s="1"/>
      <c r="E130" s="15"/>
      <c r="F130" s="51"/>
      <c r="G130" s="51"/>
      <c r="H130" s="64" t="s">
        <v>93</v>
      </c>
      <c r="I130" s="73">
        <f>I129/G121</f>
        <v>1.1781799016163037</v>
      </c>
      <c r="J130" s="70" t="s">
        <v>94</v>
      </c>
      <c r="K130" s="74">
        <f>K129/L121</f>
        <v>12.352941176470591</v>
      </c>
      <c r="L130" s="75"/>
      <c r="M130" s="77">
        <f>K130/I130</f>
        <v>10.484766511060004</v>
      </c>
    </row>
    <row r="131" spans="2:13" ht="16.5" thickBot="1" x14ac:dyDescent="0.3">
      <c r="B131" s="2"/>
      <c r="C131" s="1"/>
      <c r="D131" s="1"/>
      <c r="E131" s="15"/>
      <c r="F131" s="15"/>
      <c r="H131" s="64" t="s">
        <v>98</v>
      </c>
      <c r="I131" s="73">
        <f>I129/27</f>
        <v>18.628333333333334</v>
      </c>
      <c r="J131" s="70" t="s">
        <v>91</v>
      </c>
      <c r="K131" s="74">
        <f>K129/27</f>
        <v>503.99999999999994</v>
      </c>
      <c r="L131" s="75">
        <f>K131/2</f>
        <v>251.99999999999997</v>
      </c>
      <c r="M131" s="77">
        <f>K131/I131</f>
        <v>27.055560526080338</v>
      </c>
    </row>
    <row r="132" spans="2:13" x14ac:dyDescent="0.25">
      <c r="B132" s="2"/>
      <c r="C132" s="1"/>
      <c r="D132" s="1"/>
      <c r="E132" s="15"/>
      <c r="F132" s="15"/>
      <c r="H132" s="25"/>
      <c r="J132" s="21"/>
      <c r="K132" s="25"/>
    </row>
    <row r="133" spans="2:13" x14ac:dyDescent="0.25">
      <c r="B133" s="2">
        <v>49</v>
      </c>
      <c r="C133" s="1" t="s">
        <v>32</v>
      </c>
      <c r="D133" s="1" t="s">
        <v>7</v>
      </c>
      <c r="E133" s="15" t="s">
        <v>39</v>
      </c>
      <c r="F133" s="15" t="s">
        <v>49</v>
      </c>
      <c r="G133">
        <v>10.4</v>
      </c>
      <c r="H133" s="25">
        <v>10.4</v>
      </c>
      <c r="I133">
        <f t="shared" si="9"/>
        <v>20.8</v>
      </c>
      <c r="J133" s="15" t="s">
        <v>49</v>
      </c>
      <c r="K133" s="24">
        <v>10.4</v>
      </c>
      <c r="L133">
        <f t="shared" si="10"/>
        <v>41.6</v>
      </c>
    </row>
    <row r="134" spans="2:13" x14ac:dyDescent="0.25">
      <c r="B134" s="2">
        <v>50</v>
      </c>
      <c r="C134" s="1" t="s">
        <v>32</v>
      </c>
      <c r="D134" s="1" t="s">
        <v>7</v>
      </c>
      <c r="E134" s="15" t="s">
        <v>39</v>
      </c>
      <c r="F134" s="15" t="s">
        <v>49</v>
      </c>
      <c r="G134">
        <v>10.4</v>
      </c>
      <c r="H134" s="25">
        <v>10.4</v>
      </c>
      <c r="I134">
        <f t="shared" si="9"/>
        <v>20.8</v>
      </c>
      <c r="J134" s="15" t="s">
        <v>49</v>
      </c>
      <c r="K134" s="24">
        <v>10.4</v>
      </c>
      <c r="L134">
        <f t="shared" si="10"/>
        <v>41.6</v>
      </c>
    </row>
    <row r="135" spans="2:13" x14ac:dyDescent="0.25">
      <c r="B135" s="2">
        <v>66</v>
      </c>
      <c r="C135" s="1" t="s">
        <v>32</v>
      </c>
      <c r="D135" s="1" t="s">
        <v>14</v>
      </c>
      <c r="E135" s="15" t="s">
        <v>39</v>
      </c>
      <c r="F135" s="15" t="s">
        <v>49</v>
      </c>
      <c r="G135">
        <v>11.3</v>
      </c>
      <c r="H135" s="25">
        <v>11.3</v>
      </c>
      <c r="I135">
        <f t="shared" si="9"/>
        <v>22.6</v>
      </c>
      <c r="J135" s="15" t="s">
        <v>49</v>
      </c>
      <c r="K135" s="25">
        <v>11.3</v>
      </c>
      <c r="L135">
        <f t="shared" si="10"/>
        <v>45.2</v>
      </c>
    </row>
    <row r="136" spans="2:13" x14ac:dyDescent="0.25">
      <c r="B136" s="2">
        <v>80</v>
      </c>
      <c r="C136" s="1" t="s">
        <v>32</v>
      </c>
      <c r="D136" s="1"/>
      <c r="E136" s="15" t="s">
        <v>39</v>
      </c>
      <c r="F136" s="15" t="s">
        <v>49</v>
      </c>
      <c r="G136">
        <v>41.9</v>
      </c>
      <c r="H136" s="25">
        <v>11.9</v>
      </c>
      <c r="I136">
        <f t="shared" si="9"/>
        <v>23.8</v>
      </c>
      <c r="J136" s="15" t="s">
        <v>49</v>
      </c>
      <c r="K136" s="25">
        <v>11.9</v>
      </c>
      <c r="L136">
        <f t="shared" si="10"/>
        <v>47.6</v>
      </c>
    </row>
    <row r="137" spans="2:13" x14ac:dyDescent="0.25">
      <c r="B137" s="2">
        <v>84</v>
      </c>
      <c r="C137" s="1" t="s">
        <v>32</v>
      </c>
      <c r="D137" s="1"/>
      <c r="E137" s="15" t="s">
        <v>39</v>
      </c>
      <c r="F137" s="15" t="s">
        <v>49</v>
      </c>
      <c r="G137">
        <v>3</v>
      </c>
      <c r="H137" s="25">
        <v>2.9</v>
      </c>
      <c r="I137">
        <f t="shared" si="9"/>
        <v>5.8</v>
      </c>
      <c r="J137" s="15" t="s">
        <v>49</v>
      </c>
      <c r="K137" s="25">
        <v>2.9</v>
      </c>
      <c r="L137">
        <f t="shared" si="10"/>
        <v>11.6</v>
      </c>
    </row>
    <row r="138" spans="2:13" x14ac:dyDescent="0.25">
      <c r="B138" s="2">
        <v>93</v>
      </c>
      <c r="C138" s="1" t="s">
        <v>32</v>
      </c>
      <c r="D138" s="1" t="s">
        <v>4</v>
      </c>
      <c r="E138" s="15" t="s">
        <v>39</v>
      </c>
      <c r="F138" s="15" t="s">
        <v>49</v>
      </c>
      <c r="G138">
        <v>10</v>
      </c>
      <c r="H138" s="25">
        <v>10</v>
      </c>
      <c r="I138">
        <f t="shared" si="9"/>
        <v>20</v>
      </c>
      <c r="J138" s="15" t="s">
        <v>49</v>
      </c>
      <c r="K138" s="25">
        <v>10</v>
      </c>
      <c r="L138">
        <f t="shared" si="10"/>
        <v>40</v>
      </c>
    </row>
    <row r="139" spans="2:13" x14ac:dyDescent="0.25">
      <c r="B139" s="2">
        <v>106</v>
      </c>
      <c r="C139" s="1" t="s">
        <v>32</v>
      </c>
      <c r="D139" s="1"/>
      <c r="E139" s="15" t="s">
        <v>39</v>
      </c>
      <c r="F139" s="15" t="s">
        <v>49</v>
      </c>
      <c r="G139">
        <v>14.5</v>
      </c>
      <c r="H139" s="25">
        <v>14.4</v>
      </c>
      <c r="I139">
        <f t="shared" si="9"/>
        <v>28.8</v>
      </c>
      <c r="J139" s="15" t="s">
        <v>49</v>
      </c>
      <c r="K139" s="25">
        <v>14.4</v>
      </c>
      <c r="L139">
        <f t="shared" si="10"/>
        <v>57.6</v>
      </c>
    </row>
    <row r="140" spans="2:13" x14ac:dyDescent="0.25">
      <c r="B140" s="2">
        <v>112</v>
      </c>
      <c r="C140" s="1" t="s">
        <v>32</v>
      </c>
      <c r="D140" s="1"/>
      <c r="E140" s="15" t="s">
        <v>39</v>
      </c>
      <c r="F140" s="15" t="s">
        <v>49</v>
      </c>
      <c r="G140">
        <v>7.6</v>
      </c>
      <c r="H140" s="25">
        <v>7.5</v>
      </c>
      <c r="I140">
        <f t="shared" si="9"/>
        <v>15</v>
      </c>
      <c r="J140" s="15" t="s">
        <v>49</v>
      </c>
      <c r="K140" s="25">
        <v>7.5</v>
      </c>
      <c r="L140">
        <f t="shared" si="10"/>
        <v>30</v>
      </c>
    </row>
    <row r="141" spans="2:13" x14ac:dyDescent="0.25">
      <c r="B141" s="2">
        <v>150</v>
      </c>
      <c r="C141" s="1" t="s">
        <v>32</v>
      </c>
      <c r="D141" s="1"/>
      <c r="E141" s="15" t="s">
        <v>39</v>
      </c>
      <c r="F141" s="15" t="s">
        <v>49</v>
      </c>
      <c r="G141">
        <v>14.4</v>
      </c>
      <c r="H141" s="25">
        <v>14.3</v>
      </c>
      <c r="I141">
        <f t="shared" si="9"/>
        <v>28.6</v>
      </c>
      <c r="J141" s="15" t="s">
        <v>49</v>
      </c>
      <c r="K141" s="25">
        <v>14.3</v>
      </c>
      <c r="L141">
        <f t="shared" si="10"/>
        <v>57.2</v>
      </c>
    </row>
    <row r="142" spans="2:13" x14ac:dyDescent="0.25">
      <c r="B142" s="2">
        <v>159</v>
      </c>
      <c r="C142" s="1" t="s">
        <v>32</v>
      </c>
      <c r="D142" s="1"/>
      <c r="E142" s="15" t="s">
        <v>39</v>
      </c>
      <c r="F142" s="15" t="s">
        <v>49</v>
      </c>
      <c r="G142">
        <v>10.7</v>
      </c>
      <c r="H142" s="25">
        <v>10.6</v>
      </c>
      <c r="I142">
        <f t="shared" si="9"/>
        <v>21.2</v>
      </c>
      <c r="J142" s="15" t="s">
        <v>49</v>
      </c>
      <c r="K142" s="25">
        <v>10.6</v>
      </c>
      <c r="L142">
        <f t="shared" si="10"/>
        <v>42.4</v>
      </c>
    </row>
    <row r="143" spans="2:13" x14ac:dyDescent="0.25">
      <c r="B143" s="2">
        <v>181</v>
      </c>
      <c r="C143" s="1" t="s">
        <v>32</v>
      </c>
      <c r="D143" s="1"/>
      <c r="E143" s="15" t="s">
        <v>39</v>
      </c>
      <c r="F143" s="15" t="s">
        <v>49</v>
      </c>
      <c r="G143">
        <v>9.1999999999999993</v>
      </c>
      <c r="H143" s="25">
        <v>7.7</v>
      </c>
      <c r="I143">
        <f t="shared" si="9"/>
        <v>15.4</v>
      </c>
      <c r="J143" s="15" t="s">
        <v>49</v>
      </c>
      <c r="K143" s="25">
        <v>7.7</v>
      </c>
      <c r="L143">
        <f t="shared" si="10"/>
        <v>30.8</v>
      </c>
    </row>
    <row r="144" spans="2:13" x14ac:dyDescent="0.25">
      <c r="B144" s="2">
        <v>38</v>
      </c>
      <c r="C144" s="1" t="s">
        <v>32</v>
      </c>
      <c r="D144" s="1"/>
      <c r="E144" s="15" t="s">
        <v>39</v>
      </c>
      <c r="F144" s="15" t="s">
        <v>49</v>
      </c>
      <c r="G144">
        <v>2.2000000000000002</v>
      </c>
      <c r="H144" s="25">
        <v>2.1</v>
      </c>
      <c r="I144">
        <f t="shared" si="9"/>
        <v>4.2</v>
      </c>
      <c r="J144" s="21" t="s">
        <v>49</v>
      </c>
      <c r="K144" s="25">
        <v>2.1</v>
      </c>
      <c r="L144">
        <f t="shared" si="10"/>
        <v>8.4</v>
      </c>
    </row>
    <row r="145" spans="2:12" x14ac:dyDescent="0.25">
      <c r="B145" s="2">
        <v>12</v>
      </c>
      <c r="C145" s="1" t="s">
        <v>32</v>
      </c>
      <c r="D145" s="1" t="s">
        <v>13</v>
      </c>
      <c r="E145" s="15" t="s">
        <v>39</v>
      </c>
      <c r="F145" s="15" t="s">
        <v>49</v>
      </c>
      <c r="G145">
        <v>3.8</v>
      </c>
      <c r="H145" s="25">
        <v>3.8</v>
      </c>
      <c r="I145">
        <f t="shared" si="9"/>
        <v>7.6</v>
      </c>
      <c r="J145" s="21" t="s">
        <v>49</v>
      </c>
      <c r="K145" s="25">
        <v>3.5</v>
      </c>
      <c r="L145">
        <f t="shared" si="10"/>
        <v>14</v>
      </c>
    </row>
    <row r="146" spans="2:12" x14ac:dyDescent="0.25">
      <c r="B146" s="2">
        <v>17</v>
      </c>
      <c r="C146" s="1" t="s">
        <v>32</v>
      </c>
      <c r="D146" s="1" t="s">
        <v>4</v>
      </c>
      <c r="E146" s="15" t="s">
        <v>39</v>
      </c>
      <c r="F146" s="15" t="s">
        <v>49</v>
      </c>
      <c r="G146">
        <v>1.8</v>
      </c>
      <c r="H146" s="25">
        <v>1.8</v>
      </c>
      <c r="I146">
        <f t="shared" si="9"/>
        <v>3.6</v>
      </c>
      <c r="J146" s="21" t="s">
        <v>49</v>
      </c>
      <c r="K146" s="25">
        <v>1.8</v>
      </c>
      <c r="L146">
        <f t="shared" si="10"/>
        <v>7.2</v>
      </c>
    </row>
    <row r="147" spans="2:12" x14ac:dyDescent="0.25">
      <c r="B147" s="2">
        <v>18</v>
      </c>
      <c r="C147" s="1" t="s">
        <v>32</v>
      </c>
      <c r="D147" s="1" t="s">
        <v>4</v>
      </c>
      <c r="E147" s="15" t="s">
        <v>39</v>
      </c>
      <c r="F147" s="15" t="s">
        <v>49</v>
      </c>
      <c r="G147">
        <v>5.5</v>
      </c>
      <c r="H147" s="25">
        <v>5.5</v>
      </c>
      <c r="I147">
        <f t="shared" si="9"/>
        <v>11</v>
      </c>
      <c r="J147" s="21" t="s">
        <v>49</v>
      </c>
      <c r="K147" s="25">
        <v>5.5</v>
      </c>
      <c r="L147">
        <f t="shared" si="10"/>
        <v>22</v>
      </c>
    </row>
    <row r="148" spans="2:12" x14ac:dyDescent="0.25">
      <c r="B148" s="2">
        <v>22</v>
      </c>
      <c r="C148" s="1" t="s">
        <v>32</v>
      </c>
      <c r="D148" s="1" t="s">
        <v>4</v>
      </c>
      <c r="E148" s="15" t="s">
        <v>39</v>
      </c>
      <c r="F148" s="15" t="s">
        <v>49</v>
      </c>
      <c r="G148">
        <v>5</v>
      </c>
      <c r="H148" s="25">
        <v>5</v>
      </c>
      <c r="I148">
        <f t="shared" si="9"/>
        <v>10</v>
      </c>
      <c r="J148" s="21" t="s">
        <v>49</v>
      </c>
      <c r="K148" s="24">
        <v>5</v>
      </c>
      <c r="L148">
        <f t="shared" si="10"/>
        <v>20</v>
      </c>
    </row>
    <row r="149" spans="2:12" x14ac:dyDescent="0.25">
      <c r="B149" s="2">
        <v>23</v>
      </c>
      <c r="C149" s="1" t="s">
        <v>32</v>
      </c>
      <c r="D149" s="1" t="s">
        <v>4</v>
      </c>
      <c r="E149" s="15" t="s">
        <v>39</v>
      </c>
      <c r="F149" s="15" t="s">
        <v>49</v>
      </c>
      <c r="G149">
        <v>5</v>
      </c>
      <c r="H149" s="25">
        <v>5</v>
      </c>
      <c r="I149">
        <f t="shared" si="9"/>
        <v>10</v>
      </c>
      <c r="J149" s="21" t="s">
        <v>49</v>
      </c>
      <c r="K149" s="24">
        <v>5</v>
      </c>
      <c r="L149">
        <f t="shared" si="10"/>
        <v>20</v>
      </c>
    </row>
    <row r="150" spans="2:12" x14ac:dyDescent="0.25">
      <c r="B150" s="2">
        <v>35</v>
      </c>
      <c r="C150" s="1" t="s">
        <v>32</v>
      </c>
      <c r="D150" s="1" t="s">
        <v>4</v>
      </c>
      <c r="E150" s="15" t="s">
        <v>39</v>
      </c>
      <c r="F150" s="15" t="s">
        <v>49</v>
      </c>
      <c r="G150">
        <v>3</v>
      </c>
      <c r="H150" s="25">
        <v>3</v>
      </c>
      <c r="I150">
        <f t="shared" si="9"/>
        <v>6</v>
      </c>
      <c r="J150" s="21" t="s">
        <v>49</v>
      </c>
      <c r="K150" s="25">
        <v>3</v>
      </c>
      <c r="L150">
        <f t="shared" si="10"/>
        <v>12</v>
      </c>
    </row>
    <row r="151" spans="2:12" x14ac:dyDescent="0.25">
      <c r="B151" s="2">
        <v>61</v>
      </c>
      <c r="C151" s="1" t="s">
        <v>32</v>
      </c>
      <c r="D151" s="1" t="s">
        <v>4</v>
      </c>
      <c r="E151" s="15" t="s">
        <v>39</v>
      </c>
      <c r="F151" s="15" t="s">
        <v>49</v>
      </c>
      <c r="G151">
        <v>1.5</v>
      </c>
      <c r="H151" s="25">
        <v>1.4</v>
      </c>
      <c r="I151">
        <f t="shared" si="9"/>
        <v>2.8</v>
      </c>
      <c r="J151" s="21" t="s">
        <v>49</v>
      </c>
      <c r="K151" s="25">
        <v>1.4</v>
      </c>
      <c r="L151">
        <f t="shared" si="10"/>
        <v>5.6</v>
      </c>
    </row>
    <row r="152" spans="2:12" x14ac:dyDescent="0.25">
      <c r="B152" s="2">
        <v>62</v>
      </c>
      <c r="C152" s="1" t="s">
        <v>32</v>
      </c>
      <c r="D152" s="1" t="s">
        <v>4</v>
      </c>
      <c r="E152" s="15" t="s">
        <v>39</v>
      </c>
      <c r="F152" s="15" t="s">
        <v>49</v>
      </c>
      <c r="G152">
        <v>2.5</v>
      </c>
      <c r="H152" s="25">
        <v>2.5</v>
      </c>
      <c r="I152">
        <f t="shared" si="9"/>
        <v>5</v>
      </c>
      <c r="J152" s="21" t="s">
        <v>49</v>
      </c>
      <c r="K152" s="24">
        <v>2.5</v>
      </c>
      <c r="L152">
        <f t="shared" si="10"/>
        <v>10</v>
      </c>
    </row>
    <row r="153" spans="2:12" x14ac:dyDescent="0.25">
      <c r="B153" s="2">
        <v>63</v>
      </c>
      <c r="C153" s="1" t="s">
        <v>32</v>
      </c>
      <c r="D153" s="1" t="s">
        <v>4</v>
      </c>
      <c r="E153" s="15" t="s">
        <v>39</v>
      </c>
      <c r="F153" s="15" t="s">
        <v>49</v>
      </c>
      <c r="G153">
        <v>2.5</v>
      </c>
      <c r="H153" s="25">
        <v>2.5</v>
      </c>
      <c r="I153">
        <f t="shared" si="9"/>
        <v>5</v>
      </c>
      <c r="J153" s="21" t="s">
        <v>49</v>
      </c>
      <c r="K153" s="24">
        <v>2.5</v>
      </c>
      <c r="L153">
        <f t="shared" si="10"/>
        <v>10</v>
      </c>
    </row>
    <row r="154" spans="2:12" x14ac:dyDescent="0.25">
      <c r="B154" s="2">
        <v>77</v>
      </c>
      <c r="C154" s="1" t="s">
        <v>32</v>
      </c>
      <c r="D154" s="1" t="s">
        <v>14</v>
      </c>
      <c r="E154" s="15" t="s">
        <v>39</v>
      </c>
      <c r="F154" s="15" t="s">
        <v>49</v>
      </c>
      <c r="G154">
        <v>3.1</v>
      </c>
      <c r="H154" s="25">
        <v>3</v>
      </c>
      <c r="I154">
        <f t="shared" si="9"/>
        <v>6</v>
      </c>
      <c r="J154" s="21" t="s">
        <v>49</v>
      </c>
      <c r="K154" s="24">
        <v>3</v>
      </c>
      <c r="L154">
        <f t="shared" si="10"/>
        <v>12</v>
      </c>
    </row>
    <row r="155" spans="2:12" x14ac:dyDescent="0.25">
      <c r="B155" s="2">
        <v>78</v>
      </c>
      <c r="C155" s="1" t="s">
        <v>32</v>
      </c>
      <c r="D155" s="1" t="s">
        <v>14</v>
      </c>
      <c r="E155" s="15" t="s">
        <v>39</v>
      </c>
      <c r="F155" s="15" t="s">
        <v>49</v>
      </c>
      <c r="G155">
        <v>3.1</v>
      </c>
      <c r="H155" s="25">
        <v>3</v>
      </c>
      <c r="I155">
        <f t="shared" si="9"/>
        <v>6</v>
      </c>
      <c r="J155" s="21" t="s">
        <v>49</v>
      </c>
      <c r="K155" s="24">
        <v>3</v>
      </c>
      <c r="L155">
        <f t="shared" si="10"/>
        <v>12</v>
      </c>
    </row>
    <row r="156" spans="2:12" x14ac:dyDescent="0.25">
      <c r="B156" s="2">
        <v>85</v>
      </c>
      <c r="C156" s="1" t="s">
        <v>32</v>
      </c>
      <c r="D156" s="1"/>
      <c r="E156" s="15" t="s">
        <v>39</v>
      </c>
      <c r="F156" s="15" t="s">
        <v>49</v>
      </c>
      <c r="G156">
        <v>4</v>
      </c>
      <c r="H156" s="25">
        <v>3.9</v>
      </c>
      <c r="I156">
        <f t="shared" si="9"/>
        <v>7.8</v>
      </c>
      <c r="J156" s="21" t="s">
        <v>49</v>
      </c>
      <c r="K156" s="25">
        <v>3.9</v>
      </c>
      <c r="L156">
        <f t="shared" si="10"/>
        <v>15.6</v>
      </c>
    </row>
    <row r="157" spans="2:12" x14ac:dyDescent="0.25">
      <c r="B157" s="2">
        <v>94</v>
      </c>
      <c r="C157" s="1" t="s">
        <v>32</v>
      </c>
      <c r="D157" s="1" t="s">
        <v>4</v>
      </c>
      <c r="E157" s="15" t="s">
        <v>39</v>
      </c>
      <c r="F157" s="15" t="s">
        <v>49</v>
      </c>
      <c r="G157">
        <v>2.8</v>
      </c>
      <c r="H157" s="25">
        <v>2.7</v>
      </c>
      <c r="I157">
        <f t="shared" ref="I157:I211" si="11">H157*2</f>
        <v>5.4</v>
      </c>
      <c r="J157" s="21" t="s">
        <v>49</v>
      </c>
      <c r="K157" s="25">
        <v>2.7</v>
      </c>
      <c r="L157">
        <f t="shared" ref="L157:L211" si="12">K157*2*2</f>
        <v>10.8</v>
      </c>
    </row>
    <row r="158" spans="2:12" x14ac:dyDescent="0.25">
      <c r="B158" s="2">
        <v>103</v>
      </c>
      <c r="C158" s="1" t="s">
        <v>32</v>
      </c>
      <c r="D158" s="1"/>
      <c r="E158" s="15" t="s">
        <v>39</v>
      </c>
      <c r="F158" s="15" t="s">
        <v>49</v>
      </c>
      <c r="G158">
        <v>2</v>
      </c>
      <c r="H158" s="25">
        <v>2</v>
      </c>
      <c r="I158">
        <f t="shared" si="11"/>
        <v>4</v>
      </c>
      <c r="J158" s="21" t="s">
        <v>49</v>
      </c>
      <c r="K158" s="25">
        <v>2</v>
      </c>
      <c r="L158">
        <f t="shared" si="12"/>
        <v>8</v>
      </c>
    </row>
    <row r="159" spans="2:12" x14ac:dyDescent="0.25">
      <c r="B159" s="2">
        <v>104</v>
      </c>
      <c r="C159" s="1" t="s">
        <v>32</v>
      </c>
      <c r="D159" s="1"/>
      <c r="E159" s="15" t="s">
        <v>39</v>
      </c>
      <c r="F159" s="15" t="s">
        <v>49</v>
      </c>
      <c r="G159">
        <v>5.6</v>
      </c>
      <c r="H159" s="25">
        <v>6.5</v>
      </c>
      <c r="I159">
        <f t="shared" si="11"/>
        <v>13</v>
      </c>
      <c r="J159" s="21" t="s">
        <v>49</v>
      </c>
      <c r="K159" s="25">
        <v>6.5</v>
      </c>
      <c r="L159">
        <f t="shared" si="12"/>
        <v>26</v>
      </c>
    </row>
    <row r="160" spans="2:12" x14ac:dyDescent="0.25">
      <c r="B160" s="2">
        <v>110</v>
      </c>
      <c r="C160" s="1" t="s">
        <v>32</v>
      </c>
      <c r="D160" s="1"/>
      <c r="E160" s="15" t="s">
        <v>39</v>
      </c>
      <c r="F160" s="15" t="s">
        <v>49</v>
      </c>
      <c r="G160">
        <v>1.6</v>
      </c>
      <c r="H160" s="25">
        <v>1.6</v>
      </c>
      <c r="I160">
        <f t="shared" si="11"/>
        <v>3.2</v>
      </c>
      <c r="J160" s="21" t="s">
        <v>49</v>
      </c>
      <c r="K160" s="25">
        <v>1.6</v>
      </c>
      <c r="L160">
        <f t="shared" si="12"/>
        <v>6.4</v>
      </c>
    </row>
    <row r="161" spans="1:12" x14ac:dyDescent="0.25">
      <c r="B161" s="2">
        <v>127</v>
      </c>
      <c r="C161" s="1" t="s">
        <v>32</v>
      </c>
      <c r="D161" s="1"/>
      <c r="E161" s="15" t="s">
        <v>39</v>
      </c>
      <c r="F161" s="15" t="s">
        <v>49</v>
      </c>
      <c r="G161">
        <v>6.3</v>
      </c>
      <c r="H161" s="25">
        <v>5.5</v>
      </c>
      <c r="I161">
        <f t="shared" si="11"/>
        <v>11</v>
      </c>
      <c r="J161" s="21" t="s">
        <v>49</v>
      </c>
      <c r="K161" s="25">
        <v>5.5</v>
      </c>
      <c r="L161">
        <f t="shared" si="12"/>
        <v>22</v>
      </c>
    </row>
    <row r="162" spans="1:12" x14ac:dyDescent="0.25">
      <c r="B162" s="2">
        <v>137</v>
      </c>
      <c r="C162" s="1" t="s">
        <v>32</v>
      </c>
      <c r="D162" s="1"/>
      <c r="E162" s="15" t="s">
        <v>39</v>
      </c>
      <c r="F162" s="15" t="s">
        <v>49</v>
      </c>
      <c r="G162">
        <v>4.0999999999999996</v>
      </c>
      <c r="H162" s="25">
        <v>4.0999999999999996</v>
      </c>
      <c r="I162">
        <f t="shared" si="11"/>
        <v>8.1999999999999993</v>
      </c>
      <c r="J162" s="21" t="s">
        <v>49</v>
      </c>
      <c r="K162" s="25">
        <v>4.0999999999999996</v>
      </c>
      <c r="L162">
        <f t="shared" si="12"/>
        <v>16.399999999999999</v>
      </c>
    </row>
    <row r="163" spans="1:12" x14ac:dyDescent="0.25">
      <c r="B163" s="2">
        <v>138</v>
      </c>
      <c r="C163" s="1" t="s">
        <v>32</v>
      </c>
      <c r="D163" s="1"/>
      <c r="E163" s="15" t="s">
        <v>39</v>
      </c>
      <c r="F163" s="15" t="s">
        <v>49</v>
      </c>
      <c r="G163">
        <v>5.7</v>
      </c>
      <c r="H163" s="25">
        <v>5.7</v>
      </c>
      <c r="I163">
        <f t="shared" si="11"/>
        <v>11.4</v>
      </c>
      <c r="J163" s="21" t="s">
        <v>49</v>
      </c>
      <c r="K163" s="24">
        <v>5.7</v>
      </c>
      <c r="L163">
        <f t="shared" si="12"/>
        <v>22.8</v>
      </c>
    </row>
    <row r="164" spans="1:12" x14ac:dyDescent="0.25">
      <c r="B164" s="2">
        <v>139</v>
      </c>
      <c r="C164" s="1" t="s">
        <v>32</v>
      </c>
      <c r="D164" s="1"/>
      <c r="E164" s="15" t="s">
        <v>39</v>
      </c>
      <c r="F164" s="15" t="s">
        <v>49</v>
      </c>
      <c r="G164">
        <v>5.7</v>
      </c>
      <c r="H164" s="25">
        <v>5.7</v>
      </c>
      <c r="I164">
        <f t="shared" si="11"/>
        <v>11.4</v>
      </c>
      <c r="J164" s="21" t="s">
        <v>49</v>
      </c>
      <c r="K164" s="24">
        <v>5.7</v>
      </c>
      <c r="L164">
        <f t="shared" si="12"/>
        <v>22.8</v>
      </c>
    </row>
    <row r="165" spans="1:12" x14ac:dyDescent="0.25">
      <c r="B165" s="2">
        <v>142</v>
      </c>
      <c r="C165" s="1" t="s">
        <v>32</v>
      </c>
      <c r="D165" s="1"/>
      <c r="E165" s="15" t="s">
        <v>39</v>
      </c>
      <c r="F165" s="15" t="s">
        <v>49</v>
      </c>
      <c r="G165">
        <v>4.0999999999999996</v>
      </c>
      <c r="H165" s="25">
        <v>4.0999999999999996</v>
      </c>
      <c r="I165">
        <f t="shared" si="11"/>
        <v>8.1999999999999993</v>
      </c>
      <c r="J165" s="21" t="s">
        <v>49</v>
      </c>
      <c r="K165" s="25">
        <v>4.0999999999999996</v>
      </c>
      <c r="L165">
        <f t="shared" si="12"/>
        <v>16.399999999999999</v>
      </c>
    </row>
    <row r="166" spans="1:12" x14ac:dyDescent="0.25">
      <c r="B166" s="2">
        <v>165</v>
      </c>
      <c r="C166" s="1" t="s">
        <v>32</v>
      </c>
      <c r="D166" s="1"/>
      <c r="E166" s="15" t="s">
        <v>39</v>
      </c>
      <c r="F166" s="15" t="s">
        <v>49</v>
      </c>
      <c r="G166">
        <v>3.4</v>
      </c>
      <c r="H166" s="25">
        <v>3.4</v>
      </c>
      <c r="I166">
        <f t="shared" si="11"/>
        <v>6.8</v>
      </c>
      <c r="J166" s="21" t="s">
        <v>49</v>
      </c>
      <c r="K166" s="25">
        <v>3.4</v>
      </c>
      <c r="L166">
        <f t="shared" si="12"/>
        <v>13.6</v>
      </c>
    </row>
    <row r="167" spans="1:12" x14ac:dyDescent="0.25">
      <c r="B167" s="2">
        <v>166</v>
      </c>
      <c r="C167" s="1" t="s">
        <v>32</v>
      </c>
      <c r="D167" s="1"/>
      <c r="E167" s="15" t="s">
        <v>39</v>
      </c>
      <c r="F167" s="15" t="s">
        <v>49</v>
      </c>
      <c r="G167" s="20">
        <v>3.3</v>
      </c>
      <c r="H167" s="25">
        <v>3.3</v>
      </c>
      <c r="I167">
        <f t="shared" si="11"/>
        <v>6.6</v>
      </c>
      <c r="J167" s="21" t="s">
        <v>49</v>
      </c>
      <c r="K167" s="25">
        <v>3.3</v>
      </c>
      <c r="L167">
        <f t="shared" si="12"/>
        <v>13.2</v>
      </c>
    </row>
    <row r="168" spans="1:12" x14ac:dyDescent="0.25">
      <c r="B168" s="2">
        <v>167</v>
      </c>
      <c r="C168" s="1" t="s">
        <v>32</v>
      </c>
      <c r="D168" s="1"/>
      <c r="E168" s="15" t="s">
        <v>39</v>
      </c>
      <c r="F168" s="15" t="s">
        <v>49</v>
      </c>
      <c r="G168">
        <v>5.4</v>
      </c>
      <c r="H168" s="25">
        <v>5.5</v>
      </c>
      <c r="I168">
        <f t="shared" si="11"/>
        <v>11</v>
      </c>
      <c r="J168" s="21" t="s">
        <v>49</v>
      </c>
      <c r="K168" s="25">
        <v>5.5</v>
      </c>
      <c r="L168">
        <f t="shared" si="12"/>
        <v>22</v>
      </c>
    </row>
    <row r="169" spans="1:12" x14ac:dyDescent="0.25">
      <c r="B169" s="12">
        <v>185</v>
      </c>
      <c r="C169" s="7" t="s">
        <v>32</v>
      </c>
      <c r="E169" s="18" t="s">
        <v>39</v>
      </c>
      <c r="F169" s="15" t="s">
        <v>49</v>
      </c>
      <c r="G169">
        <v>6.8</v>
      </c>
      <c r="H169" s="25">
        <v>6.8</v>
      </c>
      <c r="I169">
        <f t="shared" si="11"/>
        <v>13.6</v>
      </c>
      <c r="J169" s="21" t="s">
        <v>49</v>
      </c>
      <c r="K169" s="25">
        <v>6.8</v>
      </c>
      <c r="L169">
        <f t="shared" si="12"/>
        <v>27.2</v>
      </c>
    </row>
    <row r="170" spans="1:12" x14ac:dyDescent="0.25">
      <c r="B170" s="1">
        <v>186</v>
      </c>
      <c r="C170" s="1" t="s">
        <v>32</v>
      </c>
      <c r="D170" s="1"/>
      <c r="E170" s="15" t="s">
        <v>39</v>
      </c>
      <c r="F170" s="15" t="s">
        <v>49</v>
      </c>
      <c r="G170">
        <v>3.1</v>
      </c>
      <c r="H170" s="25">
        <v>3</v>
      </c>
      <c r="I170">
        <f t="shared" si="11"/>
        <v>6</v>
      </c>
      <c r="J170" s="21" t="s">
        <v>49</v>
      </c>
      <c r="K170" s="25">
        <v>3</v>
      </c>
      <c r="L170">
        <f t="shared" si="12"/>
        <v>12</v>
      </c>
    </row>
    <row r="171" spans="1:12" x14ac:dyDescent="0.25">
      <c r="B171" s="2">
        <v>189</v>
      </c>
      <c r="C171" s="7" t="s">
        <v>32</v>
      </c>
      <c r="E171" s="18" t="s">
        <v>39</v>
      </c>
      <c r="F171" s="15" t="s">
        <v>49</v>
      </c>
      <c r="G171">
        <v>4.4000000000000004</v>
      </c>
      <c r="H171" s="25">
        <v>4.4000000000000004</v>
      </c>
      <c r="I171">
        <f t="shared" si="11"/>
        <v>8.8000000000000007</v>
      </c>
      <c r="J171" s="21" t="s">
        <v>49</v>
      </c>
      <c r="K171" s="25">
        <v>4.4000000000000004</v>
      </c>
      <c r="L171">
        <f t="shared" si="12"/>
        <v>17.600000000000001</v>
      </c>
    </row>
    <row r="172" spans="1:12" x14ac:dyDescent="0.25">
      <c r="B172" s="1">
        <v>192</v>
      </c>
      <c r="C172" s="7" t="s">
        <v>32</v>
      </c>
      <c r="E172" s="18" t="s">
        <v>39</v>
      </c>
      <c r="F172" s="15" t="s">
        <v>49</v>
      </c>
      <c r="G172">
        <v>4.2</v>
      </c>
      <c r="H172" s="25">
        <v>4.0999999999999996</v>
      </c>
      <c r="I172">
        <f t="shared" si="11"/>
        <v>8.1999999999999993</v>
      </c>
      <c r="J172" s="21" t="s">
        <v>49</v>
      </c>
      <c r="K172" s="25">
        <v>4.0999999999999996</v>
      </c>
      <c r="L172">
        <f t="shared" si="12"/>
        <v>16.399999999999999</v>
      </c>
    </row>
    <row r="173" spans="1:12" ht="16.5" thickBot="1" x14ac:dyDescent="0.3">
      <c r="B173" s="2">
        <v>195</v>
      </c>
      <c r="C173" s="7" t="s">
        <v>32</v>
      </c>
      <c r="E173" s="47" t="s">
        <v>39</v>
      </c>
      <c r="F173" s="48" t="s">
        <v>49</v>
      </c>
      <c r="G173" s="43">
        <v>3.1</v>
      </c>
      <c r="H173" s="44">
        <v>3</v>
      </c>
      <c r="I173" s="43">
        <f t="shared" si="11"/>
        <v>6</v>
      </c>
      <c r="J173" s="45" t="s">
        <v>49</v>
      </c>
      <c r="K173" s="44">
        <v>3</v>
      </c>
      <c r="L173" s="43">
        <f>K173*2*2</f>
        <v>12</v>
      </c>
    </row>
    <row r="174" spans="1:12" ht="16.5" thickBot="1" x14ac:dyDescent="0.3">
      <c r="A174" s="80" t="s">
        <v>99</v>
      </c>
      <c r="B174" s="81">
        <v>41</v>
      </c>
      <c r="F174" s="50" t="s">
        <v>37</v>
      </c>
      <c r="G174" s="46">
        <f>SUM(G133:G173)</f>
        <v>258</v>
      </c>
      <c r="H174" s="46">
        <f>SUM(H133:H173)</f>
        <v>225.29999999999995</v>
      </c>
      <c r="I174" s="46">
        <f>SUM(I133:I173)</f>
        <v>450.59999999999991</v>
      </c>
      <c r="J174" s="46"/>
      <c r="K174" s="46">
        <f>SUM(K133:K173)</f>
        <v>224.99999999999997</v>
      </c>
      <c r="L174" s="46">
        <f>SUM(L133:L173)</f>
        <v>899.99999999999989</v>
      </c>
    </row>
    <row r="175" spans="1:12" x14ac:dyDescent="0.25">
      <c r="B175" s="2"/>
      <c r="F175" s="51" t="s">
        <v>81</v>
      </c>
      <c r="G175" s="52">
        <f>AVERAGE(G133:G173)</f>
        <v>6.2926829268292686</v>
      </c>
      <c r="H175" s="52">
        <f>AVERAGE(H133:H173)</f>
        <v>5.4951219512195113</v>
      </c>
      <c r="I175" s="52">
        <f>AVERAGE(I133:I173)</f>
        <v>10.990243902439023</v>
      </c>
      <c r="J175" s="52"/>
      <c r="K175" s="52">
        <f>AVERAGE(K133:K173)</f>
        <v>5.48780487804878</v>
      </c>
      <c r="L175" s="52">
        <f>AVERAGE(L133:L173)</f>
        <v>21.95121951219512</v>
      </c>
    </row>
    <row r="176" spans="1:12" x14ac:dyDescent="0.25">
      <c r="B176" s="2"/>
      <c r="F176" s="51" t="s">
        <v>85</v>
      </c>
      <c r="G176" s="52">
        <f>MAX(G133:G173)</f>
        <v>41.9</v>
      </c>
      <c r="H176" s="52">
        <f>MAX(H133:H173)</f>
        <v>14.4</v>
      </c>
      <c r="I176" s="52">
        <f>MAX(I133:I173)</f>
        <v>28.8</v>
      </c>
      <c r="J176" s="52"/>
      <c r="K176" s="52">
        <f>MAX(K133:K173)</f>
        <v>14.4</v>
      </c>
      <c r="L176" s="52">
        <f>MAX(L133:L173)</f>
        <v>57.6</v>
      </c>
    </row>
    <row r="177" spans="2:13" x14ac:dyDescent="0.25">
      <c r="B177" s="2"/>
      <c r="F177" s="51" t="s">
        <v>86</v>
      </c>
      <c r="G177" s="52">
        <f>MIN(G133:G173)</f>
        <v>1.5</v>
      </c>
      <c r="H177" s="52">
        <f>MIN(H133:H173)</f>
        <v>1.4</v>
      </c>
      <c r="I177" s="52">
        <f>MIN(I133:I173)</f>
        <v>2.8</v>
      </c>
      <c r="J177" s="52"/>
      <c r="K177" s="52">
        <f>MIN(K133:K173)</f>
        <v>1.4</v>
      </c>
      <c r="L177" s="52">
        <f>MIN(L133:L173)</f>
        <v>5.6</v>
      </c>
    </row>
    <row r="178" spans="2:13" x14ac:dyDescent="0.25">
      <c r="B178" s="2"/>
      <c r="F178" s="51" t="s">
        <v>82</v>
      </c>
      <c r="G178" s="52">
        <f>(54)+(0.45*G176)</f>
        <v>72.855000000000004</v>
      </c>
      <c r="H178" s="52">
        <f>(0.45*H176)</f>
        <v>6.48</v>
      </c>
      <c r="I178" s="52">
        <f>(0.45*I176)</f>
        <v>12.96</v>
      </c>
      <c r="J178" s="52"/>
      <c r="K178" s="52"/>
      <c r="L178" s="65">
        <f>((252/(K175))*L176)</f>
        <v>2644.9920000000002</v>
      </c>
    </row>
    <row r="179" spans="2:13" x14ac:dyDescent="0.25">
      <c r="B179" s="2"/>
      <c r="F179" s="51" t="s">
        <v>83</v>
      </c>
      <c r="G179" s="52">
        <f>(54)+(0.45*G177)</f>
        <v>54.674999999999997</v>
      </c>
      <c r="H179" s="52">
        <f>(0.45*H177)</f>
        <v>0.63</v>
      </c>
      <c r="I179" s="52">
        <f>(0.45*I177)</f>
        <v>1.26</v>
      </c>
      <c r="J179" s="52"/>
      <c r="K179" s="52"/>
      <c r="L179" s="65">
        <f>((252/(K175*2))*L177)</f>
        <v>128.57599999999999</v>
      </c>
    </row>
    <row r="180" spans="2:13" x14ac:dyDescent="0.25">
      <c r="B180" s="2"/>
      <c r="F180" s="51" t="s">
        <v>84</v>
      </c>
      <c r="G180" s="52">
        <f>(54)+(0.45*G175)</f>
        <v>56.831707317073167</v>
      </c>
      <c r="H180" s="52">
        <f>(0.45*H175)</f>
        <v>2.4728048780487804</v>
      </c>
      <c r="I180" s="52">
        <f>(0.45*I175)</f>
        <v>4.9456097560975607</v>
      </c>
      <c r="J180" s="52"/>
      <c r="K180" s="60"/>
      <c r="L180" s="60">
        <f>((252/(K175*2))*L175)</f>
        <v>504</v>
      </c>
      <c r="M180" s="43"/>
    </row>
    <row r="181" spans="2:13" ht="32.25" thickBot="1" x14ac:dyDescent="0.3">
      <c r="B181" s="2"/>
      <c r="F181" s="62" t="s">
        <v>88</v>
      </c>
      <c r="G181" s="61">
        <f>(54)+(0.45*G174)</f>
        <v>170.10000000000002</v>
      </c>
      <c r="H181" s="61"/>
      <c r="I181" s="68">
        <f>(0.45*I174)</f>
        <v>202.76999999999995</v>
      </c>
      <c r="J181" s="68"/>
      <c r="K181" s="67" t="s">
        <v>92</v>
      </c>
      <c r="L181" s="63" t="s">
        <v>97</v>
      </c>
      <c r="M181" s="76" t="s">
        <v>96</v>
      </c>
    </row>
    <row r="182" spans="2:13" ht="30.75" customHeight="1" thickBot="1" x14ac:dyDescent="0.3">
      <c r="B182" s="2"/>
      <c r="F182" s="161" t="s">
        <v>89</v>
      </c>
      <c r="G182" s="161"/>
      <c r="H182" s="66" t="s">
        <v>90</v>
      </c>
      <c r="I182" s="69">
        <f>(G181+I181)</f>
        <v>372.87</v>
      </c>
      <c r="J182" s="70" t="s">
        <v>91</v>
      </c>
      <c r="K182" s="71">
        <f>((252/(K175*2))*L174)</f>
        <v>20663.999999999996</v>
      </c>
      <c r="L182" s="72">
        <f>K182/2</f>
        <v>10331.999999999998</v>
      </c>
      <c r="M182" s="76">
        <f>K182/I182</f>
        <v>55.418778662804719</v>
      </c>
    </row>
    <row r="183" spans="2:13" ht="16.5" thickBot="1" x14ac:dyDescent="0.3">
      <c r="B183" s="2"/>
      <c r="F183" s="51"/>
      <c r="G183" s="51"/>
      <c r="H183" s="64" t="s">
        <v>93</v>
      </c>
      <c r="I183" s="73">
        <f>I182/G174</f>
        <v>1.4452325581395349</v>
      </c>
      <c r="J183" s="70" t="s">
        <v>94</v>
      </c>
      <c r="K183" s="74">
        <f>K182/L174</f>
        <v>22.959999999999997</v>
      </c>
      <c r="L183" s="75"/>
      <c r="M183" s="77">
        <f>K183/I183</f>
        <v>15.886716550004021</v>
      </c>
    </row>
    <row r="184" spans="2:13" ht="16.5" thickBot="1" x14ac:dyDescent="0.3">
      <c r="B184" s="2"/>
      <c r="F184" s="15"/>
      <c r="H184" s="64" t="s">
        <v>98</v>
      </c>
      <c r="I184" s="73">
        <f>I182/41</f>
        <v>9.0943902439024384</v>
      </c>
      <c r="J184" s="70" t="s">
        <v>91</v>
      </c>
      <c r="K184" s="74">
        <f>K182/41</f>
        <v>503.99999999999989</v>
      </c>
      <c r="L184" s="75">
        <f>K184/2</f>
        <v>251.99999999999994</v>
      </c>
      <c r="M184" s="77">
        <f>K184/I184</f>
        <v>55.418778662804719</v>
      </c>
    </row>
    <row r="185" spans="2:13" x14ac:dyDescent="0.25">
      <c r="B185" s="2"/>
      <c r="F185" s="15"/>
      <c r="H185" s="25"/>
      <c r="J185" s="21"/>
      <c r="K185" s="25"/>
    </row>
    <row r="186" spans="2:13" x14ac:dyDescent="0.25">
      <c r="B186" s="2">
        <v>75</v>
      </c>
      <c r="C186" s="1" t="s">
        <v>32</v>
      </c>
      <c r="D186" s="1"/>
      <c r="E186" s="15" t="s">
        <v>11</v>
      </c>
      <c r="F186" s="15" t="s">
        <v>45</v>
      </c>
      <c r="G186">
        <v>97.4</v>
      </c>
      <c r="H186" s="25">
        <v>0.5</v>
      </c>
      <c r="I186">
        <f t="shared" si="11"/>
        <v>1</v>
      </c>
      <c r="J186" s="21" t="s">
        <v>67</v>
      </c>
      <c r="K186" s="25">
        <v>0.5</v>
      </c>
      <c r="L186">
        <f t="shared" si="12"/>
        <v>2</v>
      </c>
    </row>
    <row r="187" spans="2:13" ht="31.5" x14ac:dyDescent="0.25">
      <c r="B187" s="2">
        <v>3</v>
      </c>
      <c r="C187" s="1" t="s">
        <v>32</v>
      </c>
      <c r="D187" s="1" t="s">
        <v>17</v>
      </c>
      <c r="E187" s="15" t="s">
        <v>11</v>
      </c>
      <c r="F187" s="15" t="s">
        <v>45</v>
      </c>
      <c r="G187">
        <v>97.5</v>
      </c>
      <c r="H187" s="25">
        <v>0.5</v>
      </c>
      <c r="I187">
        <f t="shared" si="11"/>
        <v>1</v>
      </c>
      <c r="J187" s="21" t="s">
        <v>67</v>
      </c>
      <c r="K187" s="25">
        <v>0.5</v>
      </c>
      <c r="L187">
        <f t="shared" si="12"/>
        <v>2</v>
      </c>
    </row>
    <row r="188" spans="2:13" x14ac:dyDescent="0.25">
      <c r="B188" s="2">
        <v>43</v>
      </c>
      <c r="C188" s="1" t="s">
        <v>32</v>
      </c>
      <c r="D188" s="1" t="s">
        <v>4</v>
      </c>
      <c r="E188" s="15" t="s">
        <v>11</v>
      </c>
      <c r="F188" s="15" t="s">
        <v>45</v>
      </c>
      <c r="G188">
        <v>91</v>
      </c>
      <c r="H188">
        <v>25.4</v>
      </c>
      <c r="I188">
        <f t="shared" si="11"/>
        <v>50.8</v>
      </c>
      <c r="J188" s="21" t="s">
        <v>65</v>
      </c>
      <c r="K188" s="25">
        <v>24.8</v>
      </c>
      <c r="L188">
        <f t="shared" si="12"/>
        <v>99.2</v>
      </c>
    </row>
    <row r="189" spans="2:13" x14ac:dyDescent="0.25">
      <c r="B189" s="2">
        <v>56</v>
      </c>
      <c r="C189" s="1" t="s">
        <v>32</v>
      </c>
      <c r="D189" s="1" t="s">
        <v>4</v>
      </c>
      <c r="E189" s="15" t="s">
        <v>11</v>
      </c>
      <c r="F189" s="15" t="s">
        <v>45</v>
      </c>
      <c r="G189">
        <v>86.9</v>
      </c>
      <c r="H189" s="25">
        <v>18.8</v>
      </c>
      <c r="I189">
        <f t="shared" si="11"/>
        <v>37.6</v>
      </c>
      <c r="J189" s="21" t="s">
        <v>65</v>
      </c>
      <c r="K189" s="25">
        <v>18.600000000000001</v>
      </c>
      <c r="L189">
        <f t="shared" si="12"/>
        <v>74.400000000000006</v>
      </c>
    </row>
    <row r="190" spans="2:13" x14ac:dyDescent="0.25">
      <c r="B190" s="2">
        <v>57</v>
      </c>
      <c r="C190" s="1" t="s">
        <v>32</v>
      </c>
      <c r="D190" s="1" t="s">
        <v>4</v>
      </c>
      <c r="E190" s="15" t="s">
        <v>11</v>
      </c>
      <c r="F190" s="15" t="s">
        <v>45</v>
      </c>
      <c r="G190">
        <v>90.4</v>
      </c>
      <c r="H190" s="25">
        <v>22.4</v>
      </c>
      <c r="I190">
        <f t="shared" si="11"/>
        <v>44.8</v>
      </c>
      <c r="J190" s="21" t="s">
        <v>65</v>
      </c>
      <c r="K190" s="25">
        <v>26.8</v>
      </c>
      <c r="L190">
        <f t="shared" si="12"/>
        <v>107.2</v>
      </c>
    </row>
    <row r="191" spans="2:13" x14ac:dyDescent="0.25">
      <c r="B191" s="2">
        <v>81</v>
      </c>
      <c r="C191" s="1" t="s">
        <v>32</v>
      </c>
      <c r="D191" s="1"/>
      <c r="E191" s="15" t="s">
        <v>11</v>
      </c>
      <c r="F191" s="15" t="s">
        <v>45</v>
      </c>
      <c r="G191">
        <v>96.5</v>
      </c>
      <c r="H191" s="25">
        <v>30.3</v>
      </c>
      <c r="I191">
        <f t="shared" si="11"/>
        <v>60.6</v>
      </c>
      <c r="J191" s="21" t="s">
        <v>65</v>
      </c>
      <c r="K191" s="25">
        <v>30.5</v>
      </c>
      <c r="L191">
        <f t="shared" si="12"/>
        <v>122</v>
      </c>
    </row>
    <row r="192" spans="2:13" x14ac:dyDescent="0.25">
      <c r="B192" s="2">
        <v>95</v>
      </c>
      <c r="C192" s="1" t="s">
        <v>32</v>
      </c>
      <c r="D192" s="1"/>
      <c r="E192" s="15" t="s">
        <v>11</v>
      </c>
      <c r="F192" s="15" t="s">
        <v>45</v>
      </c>
      <c r="G192">
        <v>102</v>
      </c>
      <c r="H192" s="25">
        <v>35.9</v>
      </c>
      <c r="I192">
        <f t="shared" si="11"/>
        <v>71.8</v>
      </c>
      <c r="J192" s="21" t="s">
        <v>65</v>
      </c>
      <c r="K192" s="25">
        <v>39.1</v>
      </c>
      <c r="L192">
        <f t="shared" si="12"/>
        <v>156.4</v>
      </c>
    </row>
    <row r="193" spans="1:13" x14ac:dyDescent="0.25">
      <c r="B193" s="2">
        <v>151</v>
      </c>
      <c r="C193" s="1" t="s">
        <v>32</v>
      </c>
      <c r="D193" s="1"/>
      <c r="E193" s="15" t="s">
        <v>11</v>
      </c>
      <c r="F193" s="15" t="s">
        <v>45</v>
      </c>
      <c r="G193">
        <v>9.8000000000000007</v>
      </c>
      <c r="H193" s="25">
        <v>9.8000000000000007</v>
      </c>
      <c r="I193">
        <f t="shared" si="11"/>
        <v>19.600000000000001</v>
      </c>
      <c r="J193" s="21" t="s">
        <v>65</v>
      </c>
      <c r="K193" s="25">
        <v>7</v>
      </c>
      <c r="L193">
        <f t="shared" si="12"/>
        <v>28</v>
      </c>
    </row>
    <row r="194" spans="1:13" x14ac:dyDescent="0.25">
      <c r="B194" s="2">
        <v>173</v>
      </c>
      <c r="C194" s="1" t="s">
        <v>32</v>
      </c>
      <c r="E194" s="15" t="s">
        <v>11</v>
      </c>
      <c r="F194" s="15" t="s">
        <v>45</v>
      </c>
      <c r="G194">
        <v>102</v>
      </c>
      <c r="H194" s="25">
        <v>36.1</v>
      </c>
      <c r="I194">
        <f t="shared" si="11"/>
        <v>72.2</v>
      </c>
      <c r="J194" s="21" t="s">
        <v>65</v>
      </c>
      <c r="K194" s="25">
        <v>38.6</v>
      </c>
      <c r="L194">
        <f t="shared" si="12"/>
        <v>154.4</v>
      </c>
    </row>
    <row r="195" spans="1:13" x14ac:dyDescent="0.25">
      <c r="B195" s="1">
        <v>194</v>
      </c>
      <c r="C195" s="7" t="s">
        <v>32</v>
      </c>
      <c r="E195" s="15" t="s">
        <v>11</v>
      </c>
      <c r="F195" s="15" t="s">
        <v>45</v>
      </c>
      <c r="G195">
        <v>96.6</v>
      </c>
      <c r="H195" s="25">
        <v>30.4</v>
      </c>
      <c r="I195">
        <f t="shared" si="11"/>
        <v>60.8</v>
      </c>
      <c r="J195" s="21" t="s">
        <v>65</v>
      </c>
      <c r="K195" s="24">
        <v>32.9</v>
      </c>
      <c r="L195">
        <f t="shared" si="12"/>
        <v>131.6</v>
      </c>
    </row>
    <row r="196" spans="1:13" ht="16.5" thickBot="1" x14ac:dyDescent="0.3">
      <c r="B196" s="1">
        <v>196</v>
      </c>
      <c r="C196" s="7" t="s">
        <v>32</v>
      </c>
      <c r="E196" s="56" t="s">
        <v>11</v>
      </c>
      <c r="F196" s="48" t="s">
        <v>45</v>
      </c>
      <c r="G196" s="43">
        <v>112</v>
      </c>
      <c r="H196" s="44">
        <v>30.4</v>
      </c>
      <c r="I196" s="43">
        <f t="shared" si="11"/>
        <v>60.8</v>
      </c>
      <c r="J196" s="45" t="s">
        <v>65</v>
      </c>
      <c r="K196" s="58">
        <v>32.9</v>
      </c>
      <c r="L196" s="43">
        <f t="shared" si="12"/>
        <v>131.6</v>
      </c>
    </row>
    <row r="197" spans="1:13" ht="16.5" thickBot="1" x14ac:dyDescent="0.3">
      <c r="A197" s="80" t="s">
        <v>99</v>
      </c>
      <c r="B197" s="81">
        <v>11</v>
      </c>
      <c r="E197" s="15"/>
      <c r="F197" s="50" t="s">
        <v>37</v>
      </c>
      <c r="G197" s="46">
        <f>SUM(G186:G196)</f>
        <v>982.09999999999991</v>
      </c>
      <c r="H197" s="46">
        <f>SUM(H186:H196)</f>
        <v>240.5</v>
      </c>
      <c r="I197" s="46">
        <f>SUM(I186:I196)</f>
        <v>481</v>
      </c>
      <c r="J197" s="46"/>
      <c r="K197" s="46">
        <f>SUM(K186:K196)</f>
        <v>252.20000000000002</v>
      </c>
      <c r="L197" s="46">
        <f>SUM(L186:L196)</f>
        <v>1008.8000000000001</v>
      </c>
    </row>
    <row r="198" spans="1:13" x14ac:dyDescent="0.25">
      <c r="B198" s="1"/>
      <c r="E198" s="15"/>
      <c r="F198" s="51" t="s">
        <v>81</v>
      </c>
      <c r="G198" s="52">
        <f>AVERAGE(G186:G196)</f>
        <v>89.281818181818167</v>
      </c>
      <c r="H198" s="52">
        <f>AVERAGE(H186:H196)</f>
        <v>21.863636363636363</v>
      </c>
      <c r="I198" s="52">
        <f>AVERAGE(I186:I196)</f>
        <v>43.727272727272727</v>
      </c>
      <c r="J198" s="52"/>
      <c r="K198" s="52">
        <f>AVERAGE(K186:K196)</f>
        <v>22.927272727272729</v>
      </c>
      <c r="L198" s="52">
        <f>AVERAGE(L186:L196)</f>
        <v>91.709090909090918</v>
      </c>
    </row>
    <row r="199" spans="1:13" x14ac:dyDescent="0.25">
      <c r="B199" s="1"/>
      <c r="E199" s="15"/>
      <c r="F199" s="51" t="s">
        <v>85</v>
      </c>
      <c r="G199" s="52">
        <f>MAX(G186:G196)</f>
        <v>112</v>
      </c>
      <c r="H199" s="52">
        <f>MAX(H186:H196)</f>
        <v>36.1</v>
      </c>
      <c r="I199" s="52">
        <f>MAX(I186:I196)</f>
        <v>72.2</v>
      </c>
      <c r="J199" s="52"/>
      <c r="K199" s="52">
        <f>MAX(K186:K196)</f>
        <v>39.1</v>
      </c>
      <c r="L199" s="52">
        <f>MAX(L186:L196)</f>
        <v>156.4</v>
      </c>
    </row>
    <row r="200" spans="1:13" x14ac:dyDescent="0.25">
      <c r="B200" s="1"/>
      <c r="E200" s="15"/>
      <c r="F200" s="51" t="s">
        <v>86</v>
      </c>
      <c r="G200" s="52">
        <f>MIN(G186:G196)</f>
        <v>9.8000000000000007</v>
      </c>
      <c r="H200" s="52">
        <f>MIN(H186:H196)</f>
        <v>0.5</v>
      </c>
      <c r="I200" s="52">
        <f>MIN(I186:I196)</f>
        <v>1</v>
      </c>
      <c r="J200" s="52"/>
      <c r="K200" s="52">
        <f>MIN(K186:K196)</f>
        <v>0.5</v>
      </c>
      <c r="L200" s="52">
        <f>MIN(L186:L196)</f>
        <v>2</v>
      </c>
    </row>
    <row r="201" spans="1:13" x14ac:dyDescent="0.25">
      <c r="B201" s="1"/>
      <c r="E201" s="15"/>
      <c r="F201" s="51" t="s">
        <v>82</v>
      </c>
      <c r="G201" s="52">
        <f>(54)+(0.45*G199)</f>
        <v>104.4</v>
      </c>
      <c r="H201" s="52">
        <f>(0.45*H199)</f>
        <v>16.245000000000001</v>
      </c>
      <c r="I201" s="52">
        <f>(0.45*I199)</f>
        <v>32.49</v>
      </c>
      <c r="J201" s="52"/>
      <c r="K201" s="52"/>
      <c r="L201" s="65">
        <f>((252/(K198))*L199)</f>
        <v>1719.0356859635208</v>
      </c>
    </row>
    <row r="202" spans="1:13" x14ac:dyDescent="0.25">
      <c r="B202" s="1"/>
      <c r="E202" s="15"/>
      <c r="F202" s="51" t="s">
        <v>83</v>
      </c>
      <c r="G202" s="52">
        <f>(54)+(0.45*G200)</f>
        <v>58.41</v>
      </c>
      <c r="H202" s="52">
        <f>(0.45*H200)</f>
        <v>0.22500000000000001</v>
      </c>
      <c r="I202" s="52">
        <f>(0.45*I200)</f>
        <v>0.45</v>
      </c>
      <c r="J202" s="52"/>
      <c r="K202" s="52"/>
      <c r="L202" s="65">
        <f>((252/(K198*2))*L200)</f>
        <v>10.991276764472639</v>
      </c>
    </row>
    <row r="203" spans="1:13" x14ac:dyDescent="0.25">
      <c r="B203" s="1"/>
      <c r="E203" s="15"/>
      <c r="F203" s="51" t="s">
        <v>84</v>
      </c>
      <c r="G203" s="52">
        <f>(54)+(0.45*G198)</f>
        <v>94.176818181818177</v>
      </c>
      <c r="H203" s="52">
        <f>(0.45*H198)</f>
        <v>9.838636363636363</v>
      </c>
      <c r="I203" s="52">
        <f>(0.45*I198)</f>
        <v>19.677272727272726</v>
      </c>
      <c r="J203" s="52"/>
      <c r="K203" s="60"/>
      <c r="L203" s="60">
        <f>((252/(K198*2))*L198)</f>
        <v>503.99999999999994</v>
      </c>
      <c r="M203" s="43"/>
    </row>
    <row r="204" spans="1:13" ht="32.25" thickBot="1" x14ac:dyDescent="0.3">
      <c r="B204" s="1"/>
      <c r="E204" s="15"/>
      <c r="F204" s="62" t="s">
        <v>88</v>
      </c>
      <c r="G204" s="61">
        <f>(54)+(0.45*G197)</f>
        <v>495.94499999999999</v>
      </c>
      <c r="H204" s="61"/>
      <c r="I204" s="68">
        <f>(0.45*I197)</f>
        <v>216.45000000000002</v>
      </c>
      <c r="J204" s="68"/>
      <c r="K204" s="67" t="s">
        <v>92</v>
      </c>
      <c r="L204" s="63" t="s">
        <v>97</v>
      </c>
      <c r="M204" s="76" t="s">
        <v>96</v>
      </c>
    </row>
    <row r="205" spans="1:13" ht="30.75" customHeight="1" thickBot="1" x14ac:dyDescent="0.3">
      <c r="B205" s="1"/>
      <c r="E205" s="15"/>
      <c r="F205" s="161" t="s">
        <v>89</v>
      </c>
      <c r="G205" s="161"/>
      <c r="H205" s="66" t="s">
        <v>90</v>
      </c>
      <c r="I205" s="69">
        <f>(G204+I204)</f>
        <v>712.39499999999998</v>
      </c>
      <c r="J205" s="70" t="s">
        <v>91</v>
      </c>
      <c r="K205" s="71">
        <f>((252/(K198*2))*L197)</f>
        <v>5543.9999999999991</v>
      </c>
      <c r="L205" s="72">
        <f>K205/2</f>
        <v>2771.9999999999995</v>
      </c>
      <c r="M205" s="76">
        <f>K205/I205</f>
        <v>7.7821994820289291</v>
      </c>
    </row>
    <row r="206" spans="1:13" ht="16.5" thickBot="1" x14ac:dyDescent="0.3">
      <c r="B206" s="1"/>
      <c r="E206" s="15"/>
      <c r="F206" s="51"/>
      <c r="G206" s="51"/>
      <c r="H206" s="64" t="s">
        <v>93</v>
      </c>
      <c r="I206" s="73">
        <f>I205/G197</f>
        <v>0.7253792892780776</v>
      </c>
      <c r="J206" s="70" t="s">
        <v>94</v>
      </c>
      <c r="K206" s="74">
        <f>K205/L197</f>
        <v>5.4956383822363195</v>
      </c>
      <c r="L206" s="75"/>
      <c r="M206" s="77">
        <f>K206/I206</f>
        <v>7.5762273109641267</v>
      </c>
    </row>
    <row r="207" spans="1:13" ht="16.5" thickBot="1" x14ac:dyDescent="0.3">
      <c r="B207" s="1"/>
      <c r="E207" s="15"/>
      <c r="F207" s="15"/>
      <c r="H207" s="64" t="s">
        <v>98</v>
      </c>
      <c r="I207" s="73">
        <f>I205/10</f>
        <v>71.239499999999992</v>
      </c>
      <c r="J207" s="70" t="s">
        <v>91</v>
      </c>
      <c r="K207" s="74">
        <f>K205/11</f>
        <v>503.99999999999994</v>
      </c>
      <c r="L207" s="75">
        <f>K207/2</f>
        <v>251.99999999999997</v>
      </c>
      <c r="M207" s="77">
        <f>K207/I207</f>
        <v>7.0747268018444824</v>
      </c>
    </row>
    <row r="208" spans="1:13" x14ac:dyDescent="0.25">
      <c r="B208" s="2">
        <v>6</v>
      </c>
      <c r="C208" s="1" t="s">
        <v>32</v>
      </c>
      <c r="D208" s="1"/>
      <c r="E208" s="15" t="s">
        <v>15</v>
      </c>
      <c r="F208" s="15" t="s">
        <v>46</v>
      </c>
      <c r="G208">
        <v>41.6</v>
      </c>
      <c r="H208" s="25">
        <v>6.8</v>
      </c>
      <c r="I208">
        <f t="shared" si="11"/>
        <v>13.6</v>
      </c>
      <c r="J208" s="21" t="s">
        <v>71</v>
      </c>
      <c r="K208" s="25">
        <v>6.8</v>
      </c>
      <c r="L208">
        <f t="shared" si="12"/>
        <v>27.2</v>
      </c>
    </row>
    <row r="209" spans="2:12" x14ac:dyDescent="0.25">
      <c r="B209" s="2">
        <v>10</v>
      </c>
      <c r="C209" s="1" t="s">
        <v>32</v>
      </c>
      <c r="D209" s="1" t="s">
        <v>4</v>
      </c>
      <c r="E209" s="15" t="s">
        <v>15</v>
      </c>
      <c r="F209" s="15" t="s">
        <v>46</v>
      </c>
      <c r="G209">
        <v>41.6</v>
      </c>
      <c r="H209" s="25">
        <v>6.2</v>
      </c>
      <c r="I209">
        <f t="shared" si="11"/>
        <v>12.4</v>
      </c>
      <c r="J209" s="21" t="s">
        <v>71</v>
      </c>
      <c r="K209" s="25">
        <v>6.2</v>
      </c>
      <c r="L209">
        <f t="shared" si="12"/>
        <v>24.8</v>
      </c>
    </row>
    <row r="210" spans="2:12" x14ac:dyDescent="0.25">
      <c r="B210" s="2">
        <v>29</v>
      </c>
      <c r="C210" s="1" t="s">
        <v>32</v>
      </c>
      <c r="D210" s="1"/>
      <c r="E210" s="15" t="s">
        <v>15</v>
      </c>
      <c r="F210" s="15" t="s">
        <v>46</v>
      </c>
      <c r="G210">
        <v>46.4</v>
      </c>
      <c r="H210" s="25">
        <v>11.1</v>
      </c>
      <c r="I210">
        <f t="shared" si="11"/>
        <v>22.2</v>
      </c>
      <c r="J210" s="21" t="s">
        <v>71</v>
      </c>
      <c r="K210" s="25">
        <v>11.1</v>
      </c>
      <c r="L210">
        <f t="shared" si="12"/>
        <v>44.4</v>
      </c>
    </row>
    <row r="211" spans="2:12" x14ac:dyDescent="0.25">
      <c r="B211" s="2">
        <v>32</v>
      </c>
      <c r="C211" s="1" t="s">
        <v>32</v>
      </c>
      <c r="D211" s="1"/>
      <c r="E211" s="15" t="s">
        <v>15</v>
      </c>
      <c r="F211" s="15" t="s">
        <v>46</v>
      </c>
      <c r="G211">
        <v>41.2</v>
      </c>
      <c r="H211" s="25">
        <v>5.0999999999999996</v>
      </c>
      <c r="I211">
        <f t="shared" si="11"/>
        <v>10.199999999999999</v>
      </c>
      <c r="J211" s="21" t="s">
        <v>71</v>
      </c>
      <c r="K211" s="25">
        <v>5.2</v>
      </c>
      <c r="L211">
        <f t="shared" si="12"/>
        <v>20.8</v>
      </c>
    </row>
    <row r="212" spans="2:12" x14ac:dyDescent="0.25">
      <c r="B212" s="2">
        <v>37</v>
      </c>
      <c r="C212" s="1" t="s">
        <v>32</v>
      </c>
      <c r="D212" s="1" t="s">
        <v>4</v>
      </c>
      <c r="E212" s="15" t="s">
        <v>15</v>
      </c>
      <c r="F212" s="15" t="s">
        <v>46</v>
      </c>
      <c r="G212">
        <v>32.9</v>
      </c>
      <c r="H212" s="25">
        <v>13.1</v>
      </c>
      <c r="I212">
        <f t="shared" ref="I212:I234" si="13">H212*2</f>
        <v>26.2</v>
      </c>
      <c r="J212" s="21" t="s">
        <v>71</v>
      </c>
      <c r="K212" s="25">
        <v>12.7</v>
      </c>
      <c r="L212">
        <f t="shared" ref="L212:L234" si="14">K212*2*2</f>
        <v>50.8</v>
      </c>
    </row>
    <row r="213" spans="2:12" x14ac:dyDescent="0.25">
      <c r="B213" s="2">
        <v>53</v>
      </c>
      <c r="C213" s="1" t="s">
        <v>32</v>
      </c>
      <c r="D213" s="1" t="s">
        <v>4</v>
      </c>
      <c r="E213" s="15" t="s">
        <v>15</v>
      </c>
      <c r="F213" s="15" t="s">
        <v>46</v>
      </c>
      <c r="G213">
        <v>32.6</v>
      </c>
      <c r="H213" s="25">
        <v>12.8</v>
      </c>
      <c r="I213">
        <f t="shared" si="13"/>
        <v>25.6</v>
      </c>
      <c r="J213" s="21" t="s">
        <v>71</v>
      </c>
      <c r="K213" s="25">
        <v>12.8</v>
      </c>
      <c r="L213">
        <f t="shared" si="14"/>
        <v>51.2</v>
      </c>
    </row>
    <row r="214" spans="2:12" x14ac:dyDescent="0.25">
      <c r="B214" s="2">
        <v>65</v>
      </c>
      <c r="C214" s="1" t="s">
        <v>32</v>
      </c>
      <c r="D214" s="1" t="s">
        <v>4</v>
      </c>
      <c r="E214" s="15" t="s">
        <v>15</v>
      </c>
      <c r="F214" s="15" t="s">
        <v>46</v>
      </c>
      <c r="G214">
        <v>50.3</v>
      </c>
      <c r="H214" s="25">
        <v>13</v>
      </c>
      <c r="I214">
        <f t="shared" si="13"/>
        <v>26</v>
      </c>
      <c r="J214" s="21" t="s">
        <v>71</v>
      </c>
      <c r="K214" s="25">
        <v>9.1999999999999993</v>
      </c>
      <c r="L214">
        <f t="shared" si="14"/>
        <v>36.799999999999997</v>
      </c>
    </row>
    <row r="215" spans="2:12" x14ac:dyDescent="0.25">
      <c r="B215" s="2">
        <v>68</v>
      </c>
      <c r="C215" s="1" t="s">
        <v>32</v>
      </c>
      <c r="D215" s="1" t="s">
        <v>14</v>
      </c>
      <c r="E215" s="15" t="s">
        <v>15</v>
      </c>
      <c r="F215" s="15" t="s">
        <v>46</v>
      </c>
      <c r="G215">
        <v>41.6</v>
      </c>
      <c r="H215" s="25">
        <v>8.6999999999999993</v>
      </c>
      <c r="I215">
        <f t="shared" si="13"/>
        <v>17.399999999999999</v>
      </c>
      <c r="J215" s="21" t="s">
        <v>71</v>
      </c>
      <c r="K215" s="25">
        <v>6.8</v>
      </c>
      <c r="L215">
        <f t="shared" si="14"/>
        <v>27.2</v>
      </c>
    </row>
    <row r="216" spans="2:12" x14ac:dyDescent="0.25">
      <c r="B216" s="2"/>
      <c r="C216" s="1"/>
      <c r="D216" s="1"/>
      <c r="E216" s="15"/>
      <c r="F216" s="15"/>
      <c r="H216" s="25"/>
      <c r="J216" s="21"/>
      <c r="K216" s="25"/>
    </row>
    <row r="217" spans="2:12" x14ac:dyDescent="0.25">
      <c r="B217" s="2">
        <v>79</v>
      </c>
      <c r="C217" s="1" t="s">
        <v>32</v>
      </c>
      <c r="D217" s="1" t="s">
        <v>9</v>
      </c>
      <c r="E217" s="15" t="s">
        <v>15</v>
      </c>
      <c r="F217" s="15" t="s">
        <v>46</v>
      </c>
      <c r="G217">
        <v>55.7</v>
      </c>
      <c r="H217" s="25">
        <v>22.8</v>
      </c>
      <c r="I217">
        <f t="shared" si="13"/>
        <v>45.6</v>
      </c>
      <c r="J217" s="21" t="s">
        <v>71</v>
      </c>
      <c r="K217" s="25">
        <v>15.1</v>
      </c>
      <c r="L217">
        <f t="shared" si="14"/>
        <v>60.4</v>
      </c>
    </row>
    <row r="218" spans="2:12" x14ac:dyDescent="0.25">
      <c r="B218" s="2">
        <v>102</v>
      </c>
      <c r="C218" s="1" t="s">
        <v>32</v>
      </c>
      <c r="D218" s="1"/>
      <c r="E218" s="15" t="s">
        <v>15</v>
      </c>
      <c r="F218" s="15" t="s">
        <v>46</v>
      </c>
      <c r="G218">
        <v>48.3</v>
      </c>
      <c r="H218" s="25">
        <v>14</v>
      </c>
      <c r="I218">
        <f t="shared" si="13"/>
        <v>28</v>
      </c>
      <c r="J218" s="21" t="s">
        <v>71</v>
      </c>
      <c r="K218" s="25">
        <v>6.7</v>
      </c>
      <c r="L218">
        <f t="shared" si="14"/>
        <v>26.8</v>
      </c>
    </row>
    <row r="219" spans="2:12" x14ac:dyDescent="0.25">
      <c r="B219" s="2">
        <v>105</v>
      </c>
      <c r="C219" s="1" t="s">
        <v>32</v>
      </c>
      <c r="D219" s="1"/>
      <c r="E219" s="15" t="s">
        <v>15</v>
      </c>
      <c r="F219" s="15" t="s">
        <v>46</v>
      </c>
      <c r="G219">
        <v>41.8</v>
      </c>
      <c r="H219" s="25">
        <v>8.8000000000000007</v>
      </c>
      <c r="I219">
        <f t="shared" si="13"/>
        <v>17.600000000000001</v>
      </c>
      <c r="J219" s="21" t="s">
        <v>71</v>
      </c>
      <c r="K219" s="25">
        <v>7</v>
      </c>
      <c r="L219">
        <f t="shared" si="14"/>
        <v>28</v>
      </c>
    </row>
    <row r="220" spans="2:12" x14ac:dyDescent="0.25">
      <c r="B220" s="2">
        <v>111</v>
      </c>
      <c r="C220" s="1" t="s">
        <v>32</v>
      </c>
      <c r="D220" s="1"/>
      <c r="E220" s="15" t="s">
        <v>15</v>
      </c>
      <c r="F220" s="15" t="s">
        <v>46</v>
      </c>
      <c r="G220">
        <v>50.3</v>
      </c>
      <c r="H220" s="25">
        <v>12</v>
      </c>
      <c r="I220">
        <f t="shared" si="13"/>
        <v>24</v>
      </c>
      <c r="J220" s="21" t="s">
        <v>71</v>
      </c>
      <c r="K220" s="25">
        <v>9.1</v>
      </c>
      <c r="L220">
        <f t="shared" si="14"/>
        <v>36.4</v>
      </c>
    </row>
    <row r="221" spans="2:12" x14ac:dyDescent="0.25">
      <c r="B221" s="2">
        <v>113</v>
      </c>
      <c r="C221" s="1" t="s">
        <v>32</v>
      </c>
      <c r="D221" s="1"/>
      <c r="E221" s="15" t="s">
        <v>15</v>
      </c>
      <c r="F221" s="15" t="s">
        <v>46</v>
      </c>
      <c r="G221">
        <v>44</v>
      </c>
      <c r="H221" s="25">
        <v>11.1</v>
      </c>
      <c r="I221">
        <f t="shared" si="13"/>
        <v>22.2</v>
      </c>
      <c r="J221" s="21" t="s">
        <v>71</v>
      </c>
      <c r="K221" s="25">
        <v>7.1</v>
      </c>
      <c r="L221">
        <f t="shared" si="14"/>
        <v>28.4</v>
      </c>
    </row>
    <row r="222" spans="2:12" x14ac:dyDescent="0.25">
      <c r="B222" s="2">
        <v>114</v>
      </c>
      <c r="C222" s="1" t="s">
        <v>32</v>
      </c>
      <c r="D222" s="1"/>
      <c r="E222" s="15" t="s">
        <v>15</v>
      </c>
      <c r="F222" s="15" t="s">
        <v>46</v>
      </c>
      <c r="G222">
        <v>47.9</v>
      </c>
      <c r="H222" s="25">
        <v>13.6</v>
      </c>
      <c r="I222">
        <f t="shared" si="13"/>
        <v>27.2</v>
      </c>
      <c r="J222" s="21" t="s">
        <v>71</v>
      </c>
      <c r="K222" s="25">
        <v>7.3</v>
      </c>
      <c r="L222">
        <f t="shared" si="14"/>
        <v>29.2</v>
      </c>
    </row>
    <row r="223" spans="2:12" x14ac:dyDescent="0.25">
      <c r="B223" s="2">
        <v>118</v>
      </c>
      <c r="C223" s="1" t="s">
        <v>32</v>
      </c>
      <c r="D223" s="1"/>
      <c r="E223" s="15" t="s">
        <v>15</v>
      </c>
      <c r="F223" s="15" t="s">
        <v>46</v>
      </c>
      <c r="G223">
        <v>60.9</v>
      </c>
      <c r="H223" s="25">
        <v>28</v>
      </c>
      <c r="I223">
        <f t="shared" si="13"/>
        <v>56</v>
      </c>
      <c r="J223" s="21" t="s">
        <v>71</v>
      </c>
      <c r="K223" s="25">
        <v>20.3</v>
      </c>
      <c r="L223">
        <f t="shared" si="14"/>
        <v>81.2</v>
      </c>
    </row>
    <row r="224" spans="2:12" x14ac:dyDescent="0.25">
      <c r="B224" s="2">
        <v>125</v>
      </c>
      <c r="C224" s="1" t="s">
        <v>32</v>
      </c>
      <c r="D224" s="1"/>
      <c r="E224" s="15" t="s">
        <v>15</v>
      </c>
      <c r="F224" s="15" t="s">
        <v>46</v>
      </c>
      <c r="G224">
        <v>41.8</v>
      </c>
      <c r="H224" s="25">
        <v>8.8000000000000007</v>
      </c>
      <c r="I224">
        <f t="shared" si="13"/>
        <v>17.600000000000001</v>
      </c>
      <c r="J224" s="21" t="s">
        <v>71</v>
      </c>
      <c r="K224" s="25">
        <v>7</v>
      </c>
      <c r="L224">
        <f t="shared" si="14"/>
        <v>28</v>
      </c>
    </row>
    <row r="225" spans="1:12" x14ac:dyDescent="0.25">
      <c r="B225" s="2">
        <v>126</v>
      </c>
      <c r="C225" s="1" t="s">
        <v>32</v>
      </c>
      <c r="D225" s="1"/>
      <c r="E225" s="15" t="s">
        <v>15</v>
      </c>
      <c r="F225" s="15" t="s">
        <v>46</v>
      </c>
      <c r="G225">
        <v>41.3</v>
      </c>
      <c r="H225" s="25">
        <v>8.4</v>
      </c>
      <c r="I225">
        <f t="shared" si="13"/>
        <v>16.8</v>
      </c>
      <c r="J225" s="21" t="s">
        <v>71</v>
      </c>
      <c r="K225" s="25">
        <v>5.2</v>
      </c>
      <c r="L225">
        <f t="shared" si="14"/>
        <v>20.8</v>
      </c>
    </row>
    <row r="226" spans="1:12" x14ac:dyDescent="0.25">
      <c r="B226" s="2">
        <v>130</v>
      </c>
      <c r="C226" s="1" t="s">
        <v>32</v>
      </c>
      <c r="D226" s="1"/>
      <c r="E226" s="15" t="s">
        <v>15</v>
      </c>
      <c r="F226" s="15" t="s">
        <v>46</v>
      </c>
      <c r="G226">
        <v>39.4</v>
      </c>
      <c r="H226" s="25">
        <v>6.5</v>
      </c>
      <c r="I226">
        <f t="shared" si="13"/>
        <v>13</v>
      </c>
      <c r="J226" s="21" t="s">
        <v>71</v>
      </c>
      <c r="K226" s="25">
        <v>3.1</v>
      </c>
      <c r="L226">
        <f t="shared" si="14"/>
        <v>12.4</v>
      </c>
    </row>
    <row r="227" spans="1:12" x14ac:dyDescent="0.25">
      <c r="B227" s="2">
        <v>135</v>
      </c>
      <c r="C227" s="1" t="s">
        <v>32</v>
      </c>
      <c r="D227" s="1"/>
      <c r="E227" s="15" t="s">
        <v>15</v>
      </c>
      <c r="F227" s="15" t="s">
        <v>46</v>
      </c>
      <c r="G227">
        <v>40.5</v>
      </c>
      <c r="H227" s="25">
        <v>7.6</v>
      </c>
      <c r="I227">
        <f t="shared" si="13"/>
        <v>15.2</v>
      </c>
      <c r="J227" s="21" t="s">
        <v>71</v>
      </c>
      <c r="K227" s="25">
        <v>2</v>
      </c>
      <c r="L227">
        <f t="shared" si="14"/>
        <v>8</v>
      </c>
    </row>
    <row r="228" spans="1:12" ht="31.5" x14ac:dyDescent="0.25">
      <c r="B228" s="2">
        <v>146</v>
      </c>
      <c r="C228" s="1" t="s">
        <v>32</v>
      </c>
      <c r="D228" s="19" t="s">
        <v>42</v>
      </c>
      <c r="E228" s="15" t="s">
        <v>15</v>
      </c>
      <c r="F228" s="15" t="s">
        <v>46</v>
      </c>
      <c r="G228">
        <v>43.4</v>
      </c>
      <c r="H228" s="25">
        <v>9.6999999999999993</v>
      </c>
      <c r="I228">
        <f t="shared" si="13"/>
        <v>19.399999999999999</v>
      </c>
      <c r="J228" s="21" t="s">
        <v>71</v>
      </c>
      <c r="K228" s="24">
        <v>3.5</v>
      </c>
      <c r="L228">
        <f t="shared" si="14"/>
        <v>14</v>
      </c>
    </row>
    <row r="229" spans="1:12" ht="31.5" x14ac:dyDescent="0.25">
      <c r="B229" s="2">
        <v>147</v>
      </c>
      <c r="C229" s="1" t="s">
        <v>32</v>
      </c>
      <c r="D229" s="19" t="s">
        <v>42</v>
      </c>
      <c r="E229" s="15" t="s">
        <v>15</v>
      </c>
      <c r="F229" s="15" t="s">
        <v>46</v>
      </c>
      <c r="G229">
        <v>43.4</v>
      </c>
      <c r="H229" s="25">
        <v>9.6999999999999993</v>
      </c>
      <c r="I229">
        <f t="shared" si="13"/>
        <v>19.399999999999999</v>
      </c>
      <c r="J229" s="21" t="s">
        <v>71</v>
      </c>
      <c r="K229" s="24">
        <v>3.5</v>
      </c>
      <c r="L229">
        <f t="shared" si="14"/>
        <v>14</v>
      </c>
    </row>
    <row r="230" spans="1:12" ht="31.5" x14ac:dyDescent="0.25">
      <c r="B230" s="2">
        <v>148</v>
      </c>
      <c r="C230" s="1" t="s">
        <v>32</v>
      </c>
      <c r="D230" s="19" t="s">
        <v>42</v>
      </c>
      <c r="E230" s="15" t="s">
        <v>15</v>
      </c>
      <c r="F230" s="15" t="s">
        <v>46</v>
      </c>
      <c r="G230">
        <v>43.4</v>
      </c>
      <c r="H230" s="25">
        <v>9.6999999999999993</v>
      </c>
      <c r="I230">
        <f t="shared" si="13"/>
        <v>19.399999999999999</v>
      </c>
      <c r="J230" s="21" t="s">
        <v>71</v>
      </c>
      <c r="K230" s="24">
        <v>3.5</v>
      </c>
      <c r="L230">
        <f t="shared" si="14"/>
        <v>14</v>
      </c>
    </row>
    <row r="231" spans="1:12" x14ac:dyDescent="0.25">
      <c r="B231" s="2">
        <v>149</v>
      </c>
      <c r="C231" s="1" t="s">
        <v>32</v>
      </c>
      <c r="D231" s="1"/>
      <c r="E231" s="15" t="s">
        <v>15</v>
      </c>
      <c r="F231" s="15" t="s">
        <v>46</v>
      </c>
      <c r="G231">
        <v>50.5</v>
      </c>
      <c r="H231" s="25">
        <v>19.399999999999999</v>
      </c>
      <c r="I231">
        <f t="shared" si="13"/>
        <v>38.799999999999997</v>
      </c>
      <c r="J231" s="21" t="s">
        <v>71</v>
      </c>
      <c r="K231" s="25">
        <v>12.2</v>
      </c>
      <c r="L231">
        <f t="shared" si="14"/>
        <v>48.8</v>
      </c>
    </row>
    <row r="232" spans="1:12" x14ac:dyDescent="0.25">
      <c r="B232" s="2">
        <v>162</v>
      </c>
      <c r="C232" s="1" t="s">
        <v>32</v>
      </c>
      <c r="D232" s="1"/>
      <c r="E232" s="15" t="s">
        <v>15</v>
      </c>
      <c r="F232" s="15" t="s">
        <v>46</v>
      </c>
      <c r="G232">
        <v>46.5</v>
      </c>
      <c r="H232" s="25">
        <v>16.5</v>
      </c>
      <c r="I232">
        <f t="shared" si="13"/>
        <v>33</v>
      </c>
      <c r="J232" s="21" t="s">
        <v>71</v>
      </c>
      <c r="K232" s="25">
        <v>10.3</v>
      </c>
      <c r="L232">
        <f t="shared" si="14"/>
        <v>41.2</v>
      </c>
    </row>
    <row r="233" spans="1:12" x14ac:dyDescent="0.25">
      <c r="B233" s="7">
        <v>182</v>
      </c>
      <c r="C233" s="7" t="s">
        <v>32</v>
      </c>
      <c r="E233" s="15" t="s">
        <v>15</v>
      </c>
      <c r="F233" s="15" t="s">
        <v>46</v>
      </c>
      <c r="G233">
        <v>44.8</v>
      </c>
      <c r="H233" s="25">
        <v>11.9</v>
      </c>
      <c r="I233">
        <f t="shared" si="13"/>
        <v>23.8</v>
      </c>
      <c r="J233" s="21" t="s">
        <v>71</v>
      </c>
      <c r="K233" s="25">
        <v>9.6</v>
      </c>
      <c r="L233">
        <f t="shared" si="14"/>
        <v>38.4</v>
      </c>
    </row>
    <row r="234" spans="1:12" ht="16.5" thickBot="1" x14ac:dyDescent="0.3">
      <c r="B234" s="78">
        <v>191</v>
      </c>
      <c r="C234" s="7" t="s">
        <v>32</v>
      </c>
      <c r="E234" s="56" t="s">
        <v>15</v>
      </c>
      <c r="F234" s="48" t="s">
        <v>46</v>
      </c>
      <c r="G234" s="43">
        <v>43.5</v>
      </c>
      <c r="H234" s="44">
        <v>10.6</v>
      </c>
      <c r="I234" s="43">
        <f t="shared" si="13"/>
        <v>21.2</v>
      </c>
      <c r="J234" s="45" t="s">
        <v>71</v>
      </c>
      <c r="K234" s="44">
        <v>6.5</v>
      </c>
      <c r="L234" s="43">
        <f t="shared" si="14"/>
        <v>26</v>
      </c>
    </row>
    <row r="235" spans="1:12" ht="16.5" thickBot="1" x14ac:dyDescent="0.3">
      <c r="A235" s="80" t="s">
        <v>99</v>
      </c>
      <c r="B235" s="81">
        <v>26</v>
      </c>
      <c r="E235" s="15"/>
      <c r="F235" s="50" t="s">
        <v>37</v>
      </c>
      <c r="G235" s="46">
        <f>SUM(G208:G234)</f>
        <v>1155.5999999999997</v>
      </c>
      <c r="H235" s="46">
        <f>SUM(H208:H234)</f>
        <v>305.89999999999998</v>
      </c>
      <c r="I235" s="46">
        <f>SUM(I208:I234)</f>
        <v>611.79999999999995</v>
      </c>
      <c r="J235" s="46"/>
      <c r="K235" s="46">
        <f>SUM(K208:K234)</f>
        <v>209.79999999999995</v>
      </c>
      <c r="L235" s="46">
        <f>SUM(L208:L234)</f>
        <v>839.19999999999982</v>
      </c>
    </row>
    <row r="236" spans="1:12" x14ac:dyDescent="0.25">
      <c r="B236" s="79"/>
      <c r="E236" s="15"/>
      <c r="F236" s="51" t="s">
        <v>81</v>
      </c>
      <c r="G236" s="52">
        <f>AVERAGE(G208:G234)</f>
        <v>44.446153846153834</v>
      </c>
      <c r="H236" s="52">
        <f>AVERAGE(H208:H234)</f>
        <v>11.765384615384615</v>
      </c>
      <c r="I236" s="52">
        <f>AVERAGE(I208:I234)</f>
        <v>23.530769230769231</v>
      </c>
      <c r="J236" s="52"/>
      <c r="K236" s="52">
        <f>AVERAGE(K208:K234)</f>
        <v>8.0692307692307672</v>
      </c>
      <c r="L236" s="52">
        <f>AVERAGE(L208:L234)</f>
        <v>32.276923076923069</v>
      </c>
    </row>
    <row r="237" spans="1:12" x14ac:dyDescent="0.25">
      <c r="B237" s="2"/>
      <c r="E237" s="15"/>
      <c r="F237" s="51" t="s">
        <v>85</v>
      </c>
      <c r="G237" s="52">
        <f>MAX(G208:G234)</f>
        <v>60.9</v>
      </c>
      <c r="H237" s="52">
        <f>MAX(H208:H234)</f>
        <v>28</v>
      </c>
      <c r="I237" s="52">
        <f>MAX(I208:I234)</f>
        <v>56</v>
      </c>
      <c r="J237" s="52"/>
      <c r="K237" s="52">
        <f>MAX(K208:K234)</f>
        <v>20.3</v>
      </c>
      <c r="L237" s="52">
        <f>MAX(L208:L234)</f>
        <v>81.2</v>
      </c>
    </row>
    <row r="238" spans="1:12" x14ac:dyDescent="0.25">
      <c r="B238" s="2"/>
      <c r="E238" s="15"/>
      <c r="F238" s="51" t="s">
        <v>86</v>
      </c>
      <c r="G238" s="52">
        <f>MIN(G208:G234)</f>
        <v>32.6</v>
      </c>
      <c r="H238" s="52">
        <f>MIN(H208:H234)</f>
        <v>5.0999999999999996</v>
      </c>
      <c r="I238" s="52">
        <f>MIN(I208:I234)</f>
        <v>10.199999999999999</v>
      </c>
      <c r="J238" s="52"/>
      <c r="K238" s="52">
        <f>MIN(K208:K234)</f>
        <v>2</v>
      </c>
      <c r="L238" s="52">
        <f>MIN(L208:L234)</f>
        <v>8</v>
      </c>
    </row>
    <row r="239" spans="1:12" x14ac:dyDescent="0.25">
      <c r="B239" s="2"/>
      <c r="E239" s="15"/>
      <c r="F239" s="51" t="s">
        <v>82</v>
      </c>
      <c r="G239" s="52">
        <f>(54)+(0.45*G237)</f>
        <v>81.405000000000001</v>
      </c>
      <c r="H239" s="52">
        <f>(0.45*H237)</f>
        <v>12.6</v>
      </c>
      <c r="I239" s="52">
        <f>(0.45*I237)</f>
        <v>25.2</v>
      </c>
      <c r="J239" s="52"/>
      <c r="K239" s="52"/>
      <c r="L239" s="65">
        <f>((252/(K236))*L237)</f>
        <v>2535.8551000953294</v>
      </c>
    </row>
    <row r="240" spans="1:12" x14ac:dyDescent="0.25">
      <c r="B240" s="2"/>
      <c r="E240" s="15"/>
      <c r="F240" s="51" t="s">
        <v>83</v>
      </c>
      <c r="G240" s="52">
        <f>(54)+(0.45*G238)</f>
        <v>68.67</v>
      </c>
      <c r="H240" s="52">
        <f>(0.45*H238)</f>
        <v>2.2949999999999999</v>
      </c>
      <c r="I240" s="52">
        <f>(0.45*I238)</f>
        <v>4.59</v>
      </c>
      <c r="J240" s="52"/>
      <c r="K240" s="52"/>
      <c r="L240" s="65">
        <f>((252/(K236*2))*L238)</f>
        <v>124.91897044804578</v>
      </c>
    </row>
    <row r="241" spans="2:14" x14ac:dyDescent="0.25">
      <c r="B241" s="2"/>
      <c r="E241" s="15"/>
      <c r="F241" s="51" t="s">
        <v>84</v>
      </c>
      <c r="G241" s="52">
        <f>(54)+(0.45*G236)</f>
        <v>74.000769230769222</v>
      </c>
      <c r="H241" s="52">
        <f>(0.45*H236)</f>
        <v>5.2944230769230769</v>
      </c>
      <c r="I241" s="52">
        <f>(0.45*I236)</f>
        <v>10.588846153846154</v>
      </c>
      <c r="J241" s="52"/>
      <c r="K241" s="60"/>
      <c r="L241" s="60">
        <f>((252/(K236*2))*L236)</f>
        <v>504</v>
      </c>
      <c r="M241" s="43"/>
    </row>
    <row r="242" spans="2:14" ht="32.25" thickBot="1" x14ac:dyDescent="0.3">
      <c r="B242" s="2"/>
      <c r="E242" s="15"/>
      <c r="F242" s="62" t="s">
        <v>88</v>
      </c>
      <c r="G242" s="61">
        <f>(54)+(0.45*G235)</f>
        <v>574.01999999999987</v>
      </c>
      <c r="H242" s="61"/>
      <c r="I242" s="68">
        <f>(0.45*I235)</f>
        <v>275.31</v>
      </c>
      <c r="J242" s="68"/>
      <c r="K242" s="67" t="s">
        <v>92</v>
      </c>
      <c r="L242" s="63" t="s">
        <v>97</v>
      </c>
      <c r="M242" s="76" t="s">
        <v>96</v>
      </c>
    </row>
    <row r="243" spans="2:14" ht="30.75" customHeight="1" thickBot="1" x14ac:dyDescent="0.3">
      <c r="B243" s="2"/>
      <c r="E243" s="15"/>
      <c r="F243" s="161" t="s">
        <v>89</v>
      </c>
      <c r="G243" s="161"/>
      <c r="H243" s="66" t="s">
        <v>90</v>
      </c>
      <c r="I243" s="69">
        <f>(G242+I242)</f>
        <v>849.32999999999993</v>
      </c>
      <c r="J243" s="70" t="s">
        <v>91</v>
      </c>
      <c r="K243" s="71">
        <f>((252/(K236*2))*L235)</f>
        <v>13104</v>
      </c>
      <c r="L243" s="72">
        <f>K243/2</f>
        <v>6552</v>
      </c>
      <c r="M243" s="76">
        <f>K243/I243</f>
        <v>15.42863198050228</v>
      </c>
    </row>
    <row r="244" spans="2:14" ht="16.5" thickBot="1" x14ac:dyDescent="0.3">
      <c r="B244" s="2"/>
      <c r="E244" s="15"/>
      <c r="F244" s="51"/>
      <c r="G244" s="51"/>
      <c r="H244" s="64" t="s">
        <v>93</v>
      </c>
      <c r="I244" s="73">
        <f>I243/G235</f>
        <v>0.73496884735202506</v>
      </c>
      <c r="J244" s="70" t="s">
        <v>94</v>
      </c>
      <c r="K244" s="74">
        <f>K243/L235</f>
        <v>15.614871306005723</v>
      </c>
      <c r="L244" s="75"/>
      <c r="M244" s="77">
        <f>K244/I244</f>
        <v>21.24562335160681</v>
      </c>
    </row>
    <row r="245" spans="2:14" ht="16.5" thickBot="1" x14ac:dyDescent="0.3">
      <c r="B245" s="2"/>
      <c r="C245" s="7">
        <f>252/21.6</f>
        <v>11.666666666666666</v>
      </c>
      <c r="E245" s="15"/>
      <c r="F245" s="15"/>
      <c r="G245" s="57"/>
      <c r="H245" s="64" t="s">
        <v>98</v>
      </c>
      <c r="I245" s="73">
        <f>I243/26</f>
        <v>32.666538461538458</v>
      </c>
      <c r="J245" s="70" t="s">
        <v>91</v>
      </c>
      <c r="K245" s="74">
        <f>K243/26</f>
        <v>504</v>
      </c>
      <c r="L245" s="75">
        <f>K245/2</f>
        <v>252</v>
      </c>
      <c r="M245" s="77">
        <f>K245/I245</f>
        <v>15.42863198050228</v>
      </c>
    </row>
    <row r="246" spans="2:14" ht="78.75" customHeight="1" x14ac:dyDescent="0.25">
      <c r="B246" s="2"/>
      <c r="E246" s="56"/>
      <c r="F246" s="167" t="s">
        <v>87</v>
      </c>
      <c r="G246" s="167"/>
      <c r="H246" s="167"/>
      <c r="I246" s="167"/>
      <c r="J246" s="167"/>
      <c r="K246" s="167"/>
      <c r="L246" s="167"/>
    </row>
    <row r="247" spans="2:14" x14ac:dyDescent="0.25">
      <c r="B247" s="2"/>
      <c r="E247" s="15"/>
      <c r="F247" s="50" t="s">
        <v>37</v>
      </c>
      <c r="G247" s="46">
        <f>G26+G82+G121+G174+G197+G235</f>
        <v>10398.6</v>
      </c>
      <c r="H247" s="46">
        <f>H26+H82+H121+H174+H197+H235</f>
        <v>3353.7000000000012</v>
      </c>
      <c r="I247" s="46">
        <f>I26+I82+I121+I174+I197+I235</f>
        <v>6707.4000000000024</v>
      </c>
      <c r="J247" s="46"/>
      <c r="K247" s="46">
        <f>K26+K82+K121+K174+K197+K235</f>
        <v>1599.1</v>
      </c>
      <c r="L247" s="46">
        <f>L26+L82+L121+L174+L197+L235</f>
        <v>6396.4</v>
      </c>
      <c r="N247">
        <f>K247*2</f>
        <v>3198.2</v>
      </c>
    </row>
    <row r="248" spans="2:14" x14ac:dyDescent="0.25">
      <c r="B248" s="2"/>
      <c r="E248" s="15"/>
      <c r="F248" s="51" t="s">
        <v>81</v>
      </c>
      <c r="G248" s="52">
        <f t="shared" ref="G248:I250" si="15">(G27+G83+G122+G175+G198+G236)/6</f>
        <v>55.660849899874279</v>
      </c>
      <c r="H248" s="52">
        <f t="shared" si="15"/>
        <v>17.695623392291829</v>
      </c>
      <c r="I248" s="52">
        <f t="shared" si="15"/>
        <v>35.391246784583657</v>
      </c>
      <c r="J248" s="52"/>
      <c r="K248" s="52">
        <f t="shared" ref="K248:L250" si="16">(K27+K83+K122+K175+K198+K236)/6</f>
        <v>10.758479737143574</v>
      </c>
      <c r="L248" s="52">
        <f t="shared" si="16"/>
        <v>43.033918948574296</v>
      </c>
      <c r="M248" s="52"/>
    </row>
    <row r="249" spans="2:14" x14ac:dyDescent="0.25">
      <c r="B249" s="2"/>
      <c r="E249" s="15"/>
      <c r="F249" s="51" t="s">
        <v>85</v>
      </c>
      <c r="G249" s="52">
        <f t="shared" si="15"/>
        <v>82.35</v>
      </c>
      <c r="H249" s="52">
        <f t="shared" si="15"/>
        <v>43.016666666666673</v>
      </c>
      <c r="I249" s="52">
        <f t="shared" si="15"/>
        <v>86.033333333333346</v>
      </c>
      <c r="J249" s="52"/>
      <c r="K249" s="52">
        <f t="shared" si="16"/>
        <v>30.366666666666671</v>
      </c>
      <c r="L249" s="52">
        <f t="shared" si="16"/>
        <v>121.46666666666668</v>
      </c>
    </row>
    <row r="250" spans="2:14" x14ac:dyDescent="0.25">
      <c r="B250" s="2"/>
      <c r="E250" s="15"/>
      <c r="F250" s="51" t="s">
        <v>86</v>
      </c>
      <c r="G250" s="52">
        <f t="shared" si="15"/>
        <v>28.599999999999998</v>
      </c>
      <c r="H250" s="52">
        <f t="shared" si="15"/>
        <v>2.0500000000000003</v>
      </c>
      <c r="I250" s="52">
        <f t="shared" si="15"/>
        <v>4.1000000000000005</v>
      </c>
      <c r="J250" s="52"/>
      <c r="K250" s="52">
        <f t="shared" si="16"/>
        <v>1.0833333333333333</v>
      </c>
      <c r="L250" s="52">
        <f t="shared" si="16"/>
        <v>4.333333333333333</v>
      </c>
    </row>
    <row r="251" spans="2:14" x14ac:dyDescent="0.25">
      <c r="B251" s="2"/>
      <c r="E251" s="15"/>
      <c r="F251" s="51" t="s">
        <v>82</v>
      </c>
      <c r="G251" s="52">
        <f>(54)+(0.45*G249)</f>
        <v>91.057500000000005</v>
      </c>
      <c r="H251" s="52">
        <f>(0.45*H249)</f>
        <v>19.357500000000002</v>
      </c>
      <c r="I251" s="52">
        <f>(0.45*I249)</f>
        <v>38.715000000000003</v>
      </c>
      <c r="J251" s="52"/>
      <c r="K251" s="52"/>
      <c r="L251" s="65">
        <f>((252/(K248))*L249)</f>
        <v>2845.160352379582</v>
      </c>
    </row>
    <row r="252" spans="2:14" x14ac:dyDescent="0.25">
      <c r="B252" s="2"/>
      <c r="E252" s="15"/>
      <c r="F252" s="51" t="s">
        <v>83</v>
      </c>
      <c r="G252" s="52">
        <f>(54)+(0.45*G250)</f>
        <v>66.87</v>
      </c>
      <c r="H252" s="52">
        <f>(0.45*H250)</f>
        <v>0.9225000000000001</v>
      </c>
      <c r="I252" s="52">
        <f>(0.45*I250)</f>
        <v>1.8450000000000002</v>
      </c>
      <c r="J252" s="52"/>
      <c r="K252" s="52"/>
      <c r="L252" s="65">
        <f>((252/(K248*2))*L250)</f>
        <v>50.750664902489788</v>
      </c>
    </row>
    <row r="253" spans="2:14" x14ac:dyDescent="0.25">
      <c r="B253" s="2"/>
      <c r="E253" s="15"/>
      <c r="F253" s="51" t="s">
        <v>84</v>
      </c>
      <c r="G253" s="52">
        <f>(54)+(0.45*G248)</f>
        <v>79.047382454943431</v>
      </c>
      <c r="H253" s="52">
        <f>(0.45*H248)</f>
        <v>7.9630305265313233</v>
      </c>
      <c r="I253" s="52">
        <f>(0.45*I248)</f>
        <v>15.926061053062647</v>
      </c>
      <c r="J253" s="52"/>
      <c r="K253" s="60"/>
      <c r="L253" s="60">
        <f>((252/(K248*2))*L248)</f>
        <v>504</v>
      </c>
      <c r="M253" s="43"/>
    </row>
    <row r="254" spans="2:14" ht="32.25" thickBot="1" x14ac:dyDescent="0.3">
      <c r="B254" s="2"/>
      <c r="E254" s="15"/>
      <c r="F254" s="62" t="s">
        <v>88</v>
      </c>
      <c r="G254" s="61">
        <f>(54)+(0.45*G247)</f>
        <v>4733.37</v>
      </c>
      <c r="H254" s="61"/>
      <c r="I254" s="68">
        <f>(0.45*I247)</f>
        <v>3018.3300000000013</v>
      </c>
      <c r="J254" s="68"/>
      <c r="K254" s="67" t="s">
        <v>92</v>
      </c>
      <c r="L254" s="63" t="s">
        <v>97</v>
      </c>
      <c r="M254" s="76" t="s">
        <v>96</v>
      </c>
    </row>
    <row r="255" spans="2:14" ht="30.75" customHeight="1" thickBot="1" x14ac:dyDescent="0.3">
      <c r="B255" s="2"/>
      <c r="E255" s="15"/>
      <c r="F255" s="161" t="s">
        <v>89</v>
      </c>
      <c r="G255" s="161"/>
      <c r="H255" s="66" t="s">
        <v>90</v>
      </c>
      <c r="I255" s="69">
        <f>(G254+I254)</f>
        <v>7751.7000000000007</v>
      </c>
      <c r="J255" s="70" t="s">
        <v>91</v>
      </c>
      <c r="K255" s="71">
        <f>K34+K90+K129+K182+K205+K243</f>
        <v>87192</v>
      </c>
      <c r="L255" s="72">
        <f>K255/2</f>
        <v>43596</v>
      </c>
      <c r="M255" s="76">
        <f>K255/I255</f>
        <v>11.248113317078833</v>
      </c>
    </row>
    <row r="256" spans="2:14" ht="32.25" thickBot="1" x14ac:dyDescent="0.3">
      <c r="B256" s="2">
        <v>13</v>
      </c>
      <c r="C256" s="1" t="s">
        <v>32</v>
      </c>
      <c r="D256" s="1" t="s">
        <v>19</v>
      </c>
      <c r="E256" s="15" t="s">
        <v>40</v>
      </c>
      <c r="F256" s="51"/>
      <c r="G256" s="51"/>
      <c r="H256" s="64" t="s">
        <v>93</v>
      </c>
      <c r="I256" s="73">
        <f>I255/G247</f>
        <v>0.74545611909295484</v>
      </c>
      <c r="J256" s="70" t="s">
        <v>94</v>
      </c>
      <c r="K256" s="74">
        <f>K255/L247</f>
        <v>13.631417672440749</v>
      </c>
      <c r="L256" s="75"/>
      <c r="M256" s="77">
        <f>K256/I256</f>
        <v>18.286009495806386</v>
      </c>
    </row>
    <row r="257" spans="2:14" ht="32.25" thickBot="1" x14ac:dyDescent="0.3">
      <c r="B257" s="2">
        <v>14</v>
      </c>
      <c r="C257" s="1" t="s">
        <v>32</v>
      </c>
      <c r="D257" s="1" t="s">
        <v>19</v>
      </c>
      <c r="E257" s="15" t="s">
        <v>40</v>
      </c>
      <c r="F257" s="15"/>
      <c r="H257" s="64" t="s">
        <v>98</v>
      </c>
      <c r="I257" s="73">
        <f>I255/173</f>
        <v>44.807514450867053</v>
      </c>
      <c r="J257" s="70" t="s">
        <v>91</v>
      </c>
      <c r="K257" s="74">
        <f>K255/173</f>
        <v>504</v>
      </c>
      <c r="L257" s="75">
        <f>K257/2</f>
        <v>252</v>
      </c>
      <c r="M257" s="77">
        <f>K257/I257</f>
        <v>11.248113317078834</v>
      </c>
    </row>
    <row r="258" spans="2:14" x14ac:dyDescent="0.25">
      <c r="B258" s="2">
        <v>31</v>
      </c>
      <c r="C258" s="1" t="s">
        <v>32</v>
      </c>
      <c r="D258" s="1"/>
      <c r="E258" s="15" t="s">
        <v>40</v>
      </c>
      <c r="F258" s="15"/>
      <c r="H258" s="82"/>
      <c r="I258" s="83"/>
      <c r="L258">
        <f>252*4*173</f>
        <v>174384</v>
      </c>
    </row>
    <row r="259" spans="2:14" x14ac:dyDescent="0.25">
      <c r="B259" s="2">
        <v>39</v>
      </c>
      <c r="C259" s="1" t="s">
        <v>32</v>
      </c>
      <c r="D259" s="1" t="s">
        <v>13</v>
      </c>
      <c r="E259" s="15" t="s">
        <v>40</v>
      </c>
      <c r="F259" s="15"/>
      <c r="L259">
        <f>L258/G247</f>
        <v>16.769949800934739</v>
      </c>
      <c r="M259" t="s">
        <v>100</v>
      </c>
    </row>
    <row r="260" spans="2:14" x14ac:dyDescent="0.25">
      <c r="B260" s="2">
        <v>197</v>
      </c>
      <c r="L260">
        <f>L258/173</f>
        <v>1008</v>
      </c>
      <c r="M260" t="s">
        <v>101</v>
      </c>
    </row>
    <row r="261" spans="2:14" x14ac:dyDescent="0.25">
      <c r="B261" s="1">
        <v>198</v>
      </c>
    </row>
    <row r="262" spans="2:14" x14ac:dyDescent="0.25">
      <c r="B262" s="2">
        <v>199</v>
      </c>
      <c r="H262" t="s">
        <v>102</v>
      </c>
    </row>
    <row r="263" spans="2:14" x14ac:dyDescent="0.25">
      <c r="B263" s="1">
        <v>200</v>
      </c>
      <c r="H263" t="s">
        <v>103</v>
      </c>
      <c r="I263" s="84">
        <f>G247+I247</f>
        <v>17106.000000000004</v>
      </c>
    </row>
    <row r="264" spans="2:14" x14ac:dyDescent="0.25">
      <c r="B264" s="2">
        <v>201</v>
      </c>
      <c r="H264" t="s">
        <v>104</v>
      </c>
      <c r="I264" s="84">
        <f>L247</f>
        <v>6396.4</v>
      </c>
    </row>
    <row r="265" spans="2:14" x14ac:dyDescent="0.25">
      <c r="B265" s="1">
        <v>202</v>
      </c>
      <c r="H265" t="s">
        <v>95</v>
      </c>
      <c r="I265">
        <f>I263/I264</f>
        <v>2.6743168032018017</v>
      </c>
    </row>
    <row r="266" spans="2:14" x14ac:dyDescent="0.25">
      <c r="B266" s="2">
        <v>203</v>
      </c>
    </row>
    <row r="267" spans="2:14" x14ac:dyDescent="0.25">
      <c r="B267" s="1">
        <v>204</v>
      </c>
    </row>
    <row r="268" spans="2:14" x14ac:dyDescent="0.25">
      <c r="B268" s="2">
        <v>205</v>
      </c>
      <c r="F268" s="113"/>
      <c r="G268" s="85"/>
      <c r="H268" s="162" t="s">
        <v>110</v>
      </c>
      <c r="I268" s="162"/>
      <c r="J268" s="162"/>
      <c r="K268" s="163" t="s">
        <v>109</v>
      </c>
      <c r="L268" s="163"/>
      <c r="M268" s="163"/>
      <c r="N268" s="88"/>
    </row>
    <row r="269" spans="2:14" x14ac:dyDescent="0.25">
      <c r="B269" s="1">
        <v>206</v>
      </c>
      <c r="F269" s="87" t="s">
        <v>105</v>
      </c>
      <c r="G269" s="87" t="s">
        <v>112</v>
      </c>
      <c r="H269" s="87" t="s">
        <v>106</v>
      </c>
      <c r="I269" s="87" t="s">
        <v>108</v>
      </c>
      <c r="J269" s="87" t="s">
        <v>107</v>
      </c>
      <c r="K269" s="92" t="s">
        <v>106</v>
      </c>
      <c r="L269" s="92" t="s">
        <v>108</v>
      </c>
      <c r="M269" s="92" t="s">
        <v>107</v>
      </c>
      <c r="N269" s="85"/>
    </row>
    <row r="270" spans="2:14" x14ac:dyDescent="0.25">
      <c r="B270" s="2">
        <v>207</v>
      </c>
      <c r="F270" s="95" t="s">
        <v>5</v>
      </c>
      <c r="G270" s="96">
        <f>B26</f>
        <v>23</v>
      </c>
      <c r="H270" s="97">
        <f>I34</f>
        <v>491.49</v>
      </c>
      <c r="I270" s="98">
        <f>I35</f>
        <v>1.0684565217391306</v>
      </c>
      <c r="J270" s="98">
        <f>I36</f>
        <v>21.369130434782608</v>
      </c>
      <c r="K270" s="99">
        <f>K34</f>
        <v>11592.000000000002</v>
      </c>
      <c r="L270" s="100">
        <f>K35</f>
        <v>16.569468267581474</v>
      </c>
      <c r="M270" s="164">
        <v>504</v>
      </c>
      <c r="N270" s="89"/>
    </row>
    <row r="271" spans="2:14" x14ac:dyDescent="0.25">
      <c r="B271" s="1">
        <v>208</v>
      </c>
      <c r="F271" s="101" t="s">
        <v>2</v>
      </c>
      <c r="G271" s="102">
        <f>B82</f>
        <v>45</v>
      </c>
      <c r="H271" s="103">
        <f>I90</f>
        <v>5092.6500000000015</v>
      </c>
      <c r="I271" s="104">
        <f>I91</f>
        <v>0.71566188870151792</v>
      </c>
      <c r="J271" s="104">
        <f>I92</f>
        <v>113.17000000000003</v>
      </c>
      <c r="K271" s="105">
        <f>K90</f>
        <v>22680</v>
      </c>
      <c r="L271" s="106">
        <f>K91</f>
        <v>12.278042442615853</v>
      </c>
      <c r="M271" s="165"/>
      <c r="N271" s="89"/>
    </row>
    <row r="272" spans="2:14" x14ac:dyDescent="0.25">
      <c r="B272" s="2">
        <v>209</v>
      </c>
      <c r="F272" s="101" t="s">
        <v>12</v>
      </c>
      <c r="G272" s="102">
        <f>B121</f>
        <v>27</v>
      </c>
      <c r="H272" s="103">
        <f>I129</f>
        <v>502.96500000000003</v>
      </c>
      <c r="I272" s="104">
        <f>I130</f>
        <v>1.1781799016163037</v>
      </c>
      <c r="J272" s="104">
        <f>I131</f>
        <v>18.628333333333334</v>
      </c>
      <c r="K272" s="105">
        <f>K129</f>
        <v>13607.999999999998</v>
      </c>
      <c r="L272" s="106">
        <f>K130</f>
        <v>12.352941176470591</v>
      </c>
      <c r="M272" s="165"/>
      <c r="N272" s="89"/>
    </row>
    <row r="273" spans="2:14" x14ac:dyDescent="0.25">
      <c r="B273" s="1">
        <v>210</v>
      </c>
      <c r="F273" s="101" t="s">
        <v>39</v>
      </c>
      <c r="G273" s="102">
        <f>B174</f>
        <v>41</v>
      </c>
      <c r="H273" s="103">
        <f>I182</f>
        <v>372.87</v>
      </c>
      <c r="I273" s="104">
        <f>I183</f>
        <v>1.4452325581395349</v>
      </c>
      <c r="J273" s="104">
        <f>I184</f>
        <v>9.0943902439024384</v>
      </c>
      <c r="K273" s="105">
        <f>K182</f>
        <v>20663.999999999996</v>
      </c>
      <c r="L273" s="106">
        <f>K183</f>
        <v>22.959999999999997</v>
      </c>
      <c r="M273" s="165"/>
      <c r="N273" s="89"/>
    </row>
    <row r="274" spans="2:14" x14ac:dyDescent="0.25">
      <c r="B274" s="2">
        <v>211</v>
      </c>
      <c r="F274" s="101" t="s">
        <v>11</v>
      </c>
      <c r="G274" s="102">
        <f>B197</f>
        <v>11</v>
      </c>
      <c r="H274" s="103">
        <f>I205</f>
        <v>712.39499999999998</v>
      </c>
      <c r="I274" s="104">
        <f>I206</f>
        <v>0.7253792892780776</v>
      </c>
      <c r="J274" s="104">
        <f>I207</f>
        <v>71.239499999999992</v>
      </c>
      <c r="K274" s="105">
        <f>K205</f>
        <v>5543.9999999999991</v>
      </c>
      <c r="L274" s="106">
        <f>K206</f>
        <v>5.4956383822363195</v>
      </c>
      <c r="M274" s="165"/>
      <c r="N274" s="89"/>
    </row>
    <row r="275" spans="2:14" x14ac:dyDescent="0.25">
      <c r="B275" s="1">
        <v>212</v>
      </c>
      <c r="F275" s="85" t="s">
        <v>15</v>
      </c>
      <c r="G275" s="86">
        <f>B235</f>
        <v>26</v>
      </c>
      <c r="H275" s="90">
        <f>I243</f>
        <v>849.32999999999993</v>
      </c>
      <c r="I275" s="91">
        <f>I244</f>
        <v>0.73496884735202506</v>
      </c>
      <c r="J275" s="91">
        <f>I245</f>
        <v>32.666538461538458</v>
      </c>
      <c r="K275" s="93">
        <f>K243</f>
        <v>13104</v>
      </c>
      <c r="L275" s="94">
        <f>K244</f>
        <v>15.614871306005723</v>
      </c>
      <c r="M275" s="166"/>
      <c r="N275" s="89"/>
    </row>
    <row r="276" spans="2:14" x14ac:dyDescent="0.25">
      <c r="B276" s="2">
        <v>213</v>
      </c>
      <c r="F276" s="87" t="s">
        <v>111</v>
      </c>
      <c r="G276" s="107">
        <f>SUM(G270:G275)</f>
        <v>173</v>
      </c>
      <c r="H276" s="108">
        <f>I255</f>
        <v>7751.7000000000007</v>
      </c>
      <c r="I276" s="109">
        <f>I256</f>
        <v>0.74545611909295484</v>
      </c>
      <c r="J276" s="109">
        <f>I257</f>
        <v>44.807514450867053</v>
      </c>
      <c r="K276" s="110">
        <f>K255</f>
        <v>87192</v>
      </c>
      <c r="L276" s="111">
        <f>K256</f>
        <v>13.631417672440749</v>
      </c>
      <c r="M276" s="112">
        <v>504</v>
      </c>
      <c r="N276" s="89"/>
    </row>
    <row r="277" spans="2:14" x14ac:dyDescent="0.25">
      <c r="B277" s="1">
        <v>214</v>
      </c>
    </row>
    <row r="278" spans="2:14" x14ac:dyDescent="0.25">
      <c r="B278" s="2">
        <v>215</v>
      </c>
    </row>
    <row r="279" spans="2:14" x14ac:dyDescent="0.25">
      <c r="B279" s="1">
        <v>216</v>
      </c>
    </row>
    <row r="280" spans="2:14" x14ac:dyDescent="0.25">
      <c r="B280" s="2">
        <v>217</v>
      </c>
    </row>
    <row r="281" spans="2:14" x14ac:dyDescent="0.25">
      <c r="B281" s="1">
        <v>218</v>
      </c>
    </row>
    <row r="282" spans="2:14" x14ac:dyDescent="0.25">
      <c r="B282" s="2">
        <v>219</v>
      </c>
    </row>
    <row r="283" spans="2:14" x14ac:dyDescent="0.25">
      <c r="B283" s="1">
        <v>220</v>
      </c>
    </row>
    <row r="284" spans="2:14" x14ac:dyDescent="0.25">
      <c r="B284" s="2">
        <v>221</v>
      </c>
    </row>
    <row r="285" spans="2:14" x14ac:dyDescent="0.25">
      <c r="B285" s="1">
        <v>222</v>
      </c>
    </row>
    <row r="286" spans="2:14" x14ac:dyDescent="0.25">
      <c r="B286" s="2">
        <v>223</v>
      </c>
    </row>
    <row r="287" spans="2:14" x14ac:dyDescent="0.25">
      <c r="B287" s="1">
        <v>224</v>
      </c>
    </row>
    <row r="288" spans="2:14" x14ac:dyDescent="0.25">
      <c r="B288" s="2">
        <v>225</v>
      </c>
    </row>
    <row r="289" spans="2:2" x14ac:dyDescent="0.25">
      <c r="B289" s="1">
        <v>226</v>
      </c>
    </row>
    <row r="290" spans="2:2" x14ac:dyDescent="0.25">
      <c r="B290" s="2">
        <v>227</v>
      </c>
    </row>
    <row r="291" spans="2:2" x14ac:dyDescent="0.25">
      <c r="B291" s="1">
        <v>228</v>
      </c>
    </row>
    <row r="292" spans="2:2" x14ac:dyDescent="0.25">
      <c r="B292" s="2">
        <v>229</v>
      </c>
    </row>
    <row r="293" spans="2:2" x14ac:dyDescent="0.25">
      <c r="B293" s="1">
        <v>230</v>
      </c>
    </row>
    <row r="294" spans="2:2" x14ac:dyDescent="0.25">
      <c r="B294" s="2">
        <v>231</v>
      </c>
    </row>
    <row r="295" spans="2:2" x14ac:dyDescent="0.25">
      <c r="B295" s="1">
        <v>232</v>
      </c>
    </row>
    <row r="296" spans="2:2" x14ac:dyDescent="0.25">
      <c r="B296" s="2">
        <v>233</v>
      </c>
    </row>
    <row r="297" spans="2:2" x14ac:dyDescent="0.25">
      <c r="B297" s="1">
        <v>234</v>
      </c>
    </row>
    <row r="298" spans="2:2" x14ac:dyDescent="0.25">
      <c r="B298" s="2">
        <v>235</v>
      </c>
    </row>
    <row r="299" spans="2:2" x14ac:dyDescent="0.25">
      <c r="B299" s="1">
        <v>236</v>
      </c>
    </row>
    <row r="300" spans="2:2" x14ac:dyDescent="0.25">
      <c r="B300" s="2">
        <v>237</v>
      </c>
    </row>
    <row r="301" spans="2:2" x14ac:dyDescent="0.25">
      <c r="B301" s="1">
        <v>238</v>
      </c>
    </row>
    <row r="302" spans="2:2" x14ac:dyDescent="0.25">
      <c r="B302" s="2">
        <v>239</v>
      </c>
    </row>
    <row r="303" spans="2:2" x14ac:dyDescent="0.25">
      <c r="B303" s="1">
        <v>240</v>
      </c>
    </row>
    <row r="304" spans="2:2" x14ac:dyDescent="0.25">
      <c r="B304" s="2">
        <v>241</v>
      </c>
    </row>
    <row r="305" spans="2:2" x14ac:dyDescent="0.25">
      <c r="B305" s="1">
        <v>242</v>
      </c>
    </row>
    <row r="306" spans="2:2" x14ac:dyDescent="0.25">
      <c r="B306" s="2">
        <v>243</v>
      </c>
    </row>
    <row r="307" spans="2:2" x14ac:dyDescent="0.25">
      <c r="B307" s="1">
        <v>244</v>
      </c>
    </row>
    <row r="308" spans="2:2" x14ac:dyDescent="0.25">
      <c r="B308" s="2">
        <v>245</v>
      </c>
    </row>
    <row r="309" spans="2:2" x14ac:dyDescent="0.25">
      <c r="B309" s="1">
        <v>246</v>
      </c>
    </row>
    <row r="310" spans="2:2" x14ac:dyDescent="0.25">
      <c r="B310" s="2">
        <v>247</v>
      </c>
    </row>
    <row r="311" spans="2:2" x14ac:dyDescent="0.25">
      <c r="B311" s="1">
        <v>248</v>
      </c>
    </row>
    <row r="312" spans="2:2" x14ac:dyDescent="0.25">
      <c r="B312" s="2">
        <v>249</v>
      </c>
    </row>
    <row r="313" spans="2:2" x14ac:dyDescent="0.25">
      <c r="B313" s="1">
        <v>250</v>
      </c>
    </row>
    <row r="314" spans="2:2" x14ac:dyDescent="0.25">
      <c r="B314" s="2">
        <v>251</v>
      </c>
    </row>
    <row r="315" spans="2:2" x14ac:dyDescent="0.25">
      <c r="B315" s="1">
        <v>252</v>
      </c>
    </row>
    <row r="316" spans="2:2" x14ac:dyDescent="0.25">
      <c r="B316" s="2">
        <v>253</v>
      </c>
    </row>
    <row r="317" spans="2:2" x14ac:dyDescent="0.25">
      <c r="B317" s="1">
        <v>254</v>
      </c>
    </row>
    <row r="318" spans="2:2" x14ac:dyDescent="0.25">
      <c r="B318" s="2">
        <v>255</v>
      </c>
    </row>
    <row r="319" spans="2:2" x14ac:dyDescent="0.25">
      <c r="B319" s="1">
        <v>256</v>
      </c>
    </row>
    <row r="320" spans="2:2" x14ac:dyDescent="0.25">
      <c r="B320" s="2">
        <v>257</v>
      </c>
    </row>
    <row r="321" spans="2:2" x14ac:dyDescent="0.25">
      <c r="B321" s="1">
        <v>258</v>
      </c>
    </row>
    <row r="322" spans="2:2" x14ac:dyDescent="0.25">
      <c r="B322" s="2">
        <v>259</v>
      </c>
    </row>
  </sheetData>
  <mergeCells count="11">
    <mergeCell ref="F243:G243"/>
    <mergeCell ref="F34:G34"/>
    <mergeCell ref="F90:G90"/>
    <mergeCell ref="F129:G129"/>
    <mergeCell ref="F182:G182"/>
    <mergeCell ref="F205:G205"/>
    <mergeCell ref="F255:G255"/>
    <mergeCell ref="H268:J268"/>
    <mergeCell ref="K268:M268"/>
    <mergeCell ref="M270:M275"/>
    <mergeCell ref="F246:L24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1"/>
  <sheetViews>
    <sheetView zoomScale="85" zoomScaleNormal="85" workbookViewId="0">
      <pane ySplit="2" topLeftCell="A19" activePane="bottomLeft" state="frozen"/>
      <selection pane="bottomLeft" activeCell="C1" sqref="C1:C1048576"/>
    </sheetView>
  </sheetViews>
  <sheetFormatPr defaultRowHeight="15.75" x14ac:dyDescent="0.25"/>
  <cols>
    <col min="1" max="1" width="10.140625" bestFit="1" customWidth="1"/>
    <col min="2" max="2" width="7.140625" style="7" customWidth="1"/>
    <col min="3" max="3" width="13.140625" style="7" bestFit="1" customWidth="1"/>
    <col min="4" max="4" width="14.7109375" style="7" customWidth="1"/>
    <col min="5" max="5" width="14" style="18" bestFit="1" customWidth="1"/>
    <col min="6" max="6" width="10.42578125" style="18" customWidth="1"/>
    <col min="7" max="7" width="17.42578125" customWidth="1"/>
    <col min="8" max="8" width="27" bestFit="1" customWidth="1"/>
    <col min="9" max="9" width="20.7109375" customWidth="1"/>
    <col min="10" max="10" width="19.85546875" bestFit="1" customWidth="1"/>
    <col min="11" max="11" width="11.7109375" customWidth="1"/>
    <col min="12" max="14" width="14.7109375" customWidth="1"/>
    <col min="15" max="15" width="18" bestFit="1" customWidth="1"/>
    <col min="16" max="16" width="8.5703125" bestFit="1" customWidth="1"/>
    <col min="17" max="17" width="16.42578125" bestFit="1" customWidth="1"/>
    <col min="18" max="18" width="16.85546875" bestFit="1" customWidth="1"/>
  </cols>
  <sheetData>
    <row r="1" spans="2:18" thickBot="1" x14ac:dyDescent="0.3">
      <c r="B1"/>
      <c r="C1"/>
      <c r="D1"/>
      <c r="E1"/>
      <c r="F1"/>
      <c r="G1" s="40" t="s">
        <v>41</v>
      </c>
      <c r="H1" s="41"/>
      <c r="J1" t="s">
        <v>52</v>
      </c>
    </row>
    <row r="2" spans="2:18" ht="120" x14ac:dyDescent="0.25">
      <c r="B2" s="7" t="s">
        <v>38</v>
      </c>
      <c r="C2" s="115" t="s">
        <v>29</v>
      </c>
      <c r="D2" s="115" t="s">
        <v>0</v>
      </c>
      <c r="E2" s="14" t="s">
        <v>1</v>
      </c>
      <c r="F2" s="14" t="s">
        <v>43</v>
      </c>
      <c r="G2" s="22" t="s">
        <v>50</v>
      </c>
      <c r="H2" s="22" t="s">
        <v>51</v>
      </c>
      <c r="I2" s="22" t="s">
        <v>77</v>
      </c>
      <c r="J2" s="14" t="s">
        <v>73</v>
      </c>
      <c r="K2" s="14" t="s">
        <v>74</v>
      </c>
      <c r="L2" s="22" t="s">
        <v>78</v>
      </c>
      <c r="M2" s="22" t="s">
        <v>115</v>
      </c>
      <c r="N2" s="22" t="s">
        <v>116</v>
      </c>
      <c r="O2" s="22"/>
      <c r="P2" s="27" t="s">
        <v>79</v>
      </c>
      <c r="Q2" s="28" t="s">
        <v>80</v>
      </c>
      <c r="R2" s="29" t="s">
        <v>72</v>
      </c>
    </row>
    <row r="3" spans="2:18" x14ac:dyDescent="0.25">
      <c r="B3" s="2">
        <v>15</v>
      </c>
      <c r="C3" s="1" t="s">
        <v>32</v>
      </c>
      <c r="D3" s="1" t="s">
        <v>20</v>
      </c>
      <c r="E3" s="15" t="s">
        <v>5</v>
      </c>
      <c r="F3" s="15" t="s">
        <v>48</v>
      </c>
      <c r="G3">
        <v>12.8</v>
      </c>
      <c r="H3">
        <v>2.4</v>
      </c>
      <c r="I3">
        <f t="shared" ref="I3:I25" si="0">H3*2</f>
        <v>4.8</v>
      </c>
      <c r="J3" t="s">
        <v>52</v>
      </c>
      <c r="K3">
        <v>2.9</v>
      </c>
      <c r="L3">
        <f t="shared" ref="L3:L24" si="1">K3*2*2</f>
        <v>11.6</v>
      </c>
      <c r="M3">
        <v>9</v>
      </c>
      <c r="N3" s="119">
        <f>((154/60)*M3*2)+((154/60)*20)*2</f>
        <v>148.86666666666667</v>
      </c>
      <c r="P3" s="30" t="s">
        <v>5</v>
      </c>
      <c r="Q3" s="31" t="s">
        <v>53</v>
      </c>
      <c r="R3" s="32" t="s">
        <v>52</v>
      </c>
    </row>
    <row r="4" spans="2:18" x14ac:dyDescent="0.25">
      <c r="B4" s="2">
        <v>20</v>
      </c>
      <c r="C4" s="1" t="s">
        <v>32</v>
      </c>
      <c r="D4" s="1" t="s">
        <v>4</v>
      </c>
      <c r="E4" s="15" t="s">
        <v>5</v>
      </c>
      <c r="F4" s="15" t="s">
        <v>48</v>
      </c>
      <c r="G4">
        <v>9.5</v>
      </c>
      <c r="H4">
        <v>15.9</v>
      </c>
      <c r="I4">
        <f t="shared" si="0"/>
        <v>31.8</v>
      </c>
      <c r="J4" t="s">
        <v>52</v>
      </c>
      <c r="K4">
        <v>12.2</v>
      </c>
      <c r="L4">
        <f t="shared" si="1"/>
        <v>48.8</v>
      </c>
      <c r="M4">
        <v>23</v>
      </c>
      <c r="N4" s="119">
        <f t="shared" ref="N4:N25" si="2">((154/60)*M4*2)+((154/60)*20)*2</f>
        <v>220.73333333333335</v>
      </c>
      <c r="P4" s="30" t="s">
        <v>5</v>
      </c>
      <c r="Q4" s="31" t="s">
        <v>75</v>
      </c>
      <c r="R4" s="33" t="s">
        <v>76</v>
      </c>
    </row>
    <row r="5" spans="2:18" x14ac:dyDescent="0.25">
      <c r="B5" s="2">
        <v>21</v>
      </c>
      <c r="C5" s="1" t="s">
        <v>32</v>
      </c>
      <c r="D5" s="1" t="s">
        <v>4</v>
      </c>
      <c r="E5" s="15" t="s">
        <v>5</v>
      </c>
      <c r="F5" s="15" t="s">
        <v>48</v>
      </c>
      <c r="G5">
        <v>9.5</v>
      </c>
      <c r="H5">
        <v>15.9</v>
      </c>
      <c r="I5">
        <f t="shared" si="0"/>
        <v>31.8</v>
      </c>
      <c r="J5" t="s">
        <v>52</v>
      </c>
      <c r="K5">
        <v>12.2</v>
      </c>
      <c r="L5">
        <f t="shared" si="1"/>
        <v>48.8</v>
      </c>
      <c r="M5">
        <v>23</v>
      </c>
      <c r="N5" s="119">
        <f t="shared" si="2"/>
        <v>220.73333333333335</v>
      </c>
      <c r="P5" s="34" t="s">
        <v>2</v>
      </c>
      <c r="Q5" s="35" t="s">
        <v>55</v>
      </c>
      <c r="R5" s="32" t="s">
        <v>54</v>
      </c>
    </row>
    <row r="6" spans="2:18" x14ac:dyDescent="0.25">
      <c r="B6" s="2">
        <v>30</v>
      </c>
      <c r="C6" s="1" t="s">
        <v>32</v>
      </c>
      <c r="D6" s="1" t="s">
        <v>7</v>
      </c>
      <c r="E6" s="15" t="s">
        <v>5</v>
      </c>
      <c r="F6" s="15" t="s">
        <v>48</v>
      </c>
      <c r="G6">
        <v>10.1</v>
      </c>
      <c r="H6">
        <v>7</v>
      </c>
      <c r="I6">
        <f t="shared" si="0"/>
        <v>14</v>
      </c>
      <c r="J6" t="s">
        <v>52</v>
      </c>
      <c r="K6">
        <v>5.0999999999999996</v>
      </c>
      <c r="L6">
        <f t="shared" si="1"/>
        <v>20.399999999999999</v>
      </c>
      <c r="M6">
        <v>8</v>
      </c>
      <c r="N6" s="119">
        <f t="shared" si="2"/>
        <v>143.73333333333335</v>
      </c>
      <c r="P6" s="34" t="s">
        <v>2</v>
      </c>
      <c r="Q6" s="31" t="s">
        <v>57</v>
      </c>
      <c r="R6" s="32" t="s">
        <v>56</v>
      </c>
    </row>
    <row r="7" spans="2:18" ht="31.5" x14ac:dyDescent="0.25">
      <c r="B7" s="2">
        <v>42</v>
      </c>
      <c r="C7" s="1" t="s">
        <v>32</v>
      </c>
      <c r="D7" s="1" t="s">
        <v>4</v>
      </c>
      <c r="E7" s="15" t="s">
        <v>5</v>
      </c>
      <c r="F7" s="15" t="s">
        <v>48</v>
      </c>
      <c r="G7">
        <v>20.7</v>
      </c>
      <c r="H7">
        <v>8.9</v>
      </c>
      <c r="I7">
        <f t="shared" si="0"/>
        <v>17.8</v>
      </c>
      <c r="J7" t="s">
        <v>52</v>
      </c>
      <c r="K7">
        <v>10.6</v>
      </c>
      <c r="L7">
        <f t="shared" si="1"/>
        <v>42.4</v>
      </c>
      <c r="M7">
        <v>18</v>
      </c>
      <c r="N7" s="119">
        <f t="shared" si="2"/>
        <v>195.06666666666666</v>
      </c>
      <c r="P7" s="34" t="s">
        <v>2</v>
      </c>
      <c r="Q7" s="36" t="s">
        <v>58</v>
      </c>
      <c r="R7" s="32" t="s">
        <v>44</v>
      </c>
    </row>
    <row r="8" spans="2:18" x14ac:dyDescent="0.25">
      <c r="B8" s="2">
        <v>46</v>
      </c>
      <c r="C8" s="1" t="s">
        <v>32</v>
      </c>
      <c r="D8" s="1" t="s">
        <v>4</v>
      </c>
      <c r="E8" s="15" t="s">
        <v>5</v>
      </c>
      <c r="F8" s="15" t="s">
        <v>48</v>
      </c>
      <c r="G8">
        <v>10.3</v>
      </c>
      <c r="H8">
        <v>7.7</v>
      </c>
      <c r="I8">
        <f t="shared" si="0"/>
        <v>15.4</v>
      </c>
      <c r="J8" t="s">
        <v>52</v>
      </c>
      <c r="K8">
        <v>2.7</v>
      </c>
      <c r="L8">
        <f t="shared" si="1"/>
        <v>10.8</v>
      </c>
      <c r="M8">
        <v>9</v>
      </c>
      <c r="N8" s="119">
        <f t="shared" si="2"/>
        <v>148.86666666666667</v>
      </c>
      <c r="P8" s="30" t="s">
        <v>12</v>
      </c>
      <c r="Q8" s="36" t="s">
        <v>60</v>
      </c>
      <c r="R8" s="32" t="s">
        <v>59</v>
      </c>
    </row>
    <row r="9" spans="2:18" ht="31.5" x14ac:dyDescent="0.25">
      <c r="B9" s="2">
        <v>58</v>
      </c>
      <c r="C9" s="1" t="s">
        <v>32</v>
      </c>
      <c r="D9" s="1" t="s">
        <v>7</v>
      </c>
      <c r="E9" s="15" t="s">
        <v>5</v>
      </c>
      <c r="F9" s="15" t="s">
        <v>48</v>
      </c>
      <c r="G9">
        <v>40.4</v>
      </c>
      <c r="H9">
        <v>28.6</v>
      </c>
      <c r="I9">
        <f t="shared" si="0"/>
        <v>57.2</v>
      </c>
      <c r="J9" t="s">
        <v>76</v>
      </c>
      <c r="K9">
        <v>11.9</v>
      </c>
      <c r="L9">
        <f t="shared" si="1"/>
        <v>47.6</v>
      </c>
      <c r="M9">
        <v>26</v>
      </c>
      <c r="N9" s="119">
        <f t="shared" si="2"/>
        <v>236.13333333333333</v>
      </c>
      <c r="P9" s="30" t="s">
        <v>12</v>
      </c>
      <c r="Q9" s="36" t="s">
        <v>62</v>
      </c>
      <c r="R9" s="32" t="s">
        <v>61</v>
      </c>
    </row>
    <row r="10" spans="2:18" ht="31.5" x14ac:dyDescent="0.25">
      <c r="B10" s="2">
        <v>60</v>
      </c>
      <c r="C10" s="1" t="s">
        <v>32</v>
      </c>
      <c r="D10" s="1" t="s">
        <v>4</v>
      </c>
      <c r="E10" s="15" t="s">
        <v>5</v>
      </c>
      <c r="F10" s="15" t="s">
        <v>48</v>
      </c>
      <c r="G10">
        <v>32</v>
      </c>
      <c r="H10">
        <v>20.2</v>
      </c>
      <c r="I10">
        <f t="shared" si="0"/>
        <v>40.4</v>
      </c>
      <c r="J10" t="s">
        <v>76</v>
      </c>
      <c r="K10">
        <v>3.3</v>
      </c>
      <c r="L10">
        <f t="shared" si="1"/>
        <v>13.2</v>
      </c>
      <c r="M10">
        <v>6</v>
      </c>
      <c r="N10" s="119">
        <f t="shared" si="2"/>
        <v>133.46666666666667</v>
      </c>
      <c r="P10" s="30" t="s">
        <v>12</v>
      </c>
      <c r="Q10" s="36" t="s">
        <v>64</v>
      </c>
      <c r="R10" s="32" t="s">
        <v>63</v>
      </c>
    </row>
    <row r="11" spans="2:18" x14ac:dyDescent="0.25">
      <c r="B11" s="2">
        <v>67</v>
      </c>
      <c r="C11" s="1" t="s">
        <v>32</v>
      </c>
      <c r="D11" s="1" t="s">
        <v>14</v>
      </c>
      <c r="E11" s="15" t="s">
        <v>5</v>
      </c>
      <c r="F11" s="15" t="s">
        <v>48</v>
      </c>
      <c r="G11">
        <v>21.3</v>
      </c>
      <c r="H11">
        <v>8.4</v>
      </c>
      <c r="I11">
        <f t="shared" si="0"/>
        <v>16.8</v>
      </c>
      <c r="J11" t="s">
        <v>52</v>
      </c>
      <c r="K11">
        <v>9.1999999999999993</v>
      </c>
      <c r="L11">
        <f t="shared" si="1"/>
        <v>36.799999999999997</v>
      </c>
      <c r="M11">
        <v>19</v>
      </c>
      <c r="N11" s="119">
        <f t="shared" si="2"/>
        <v>200.20000000000002</v>
      </c>
      <c r="P11" s="34" t="s">
        <v>39</v>
      </c>
      <c r="Q11" s="36" t="s">
        <v>13</v>
      </c>
      <c r="R11" s="32" t="s">
        <v>49</v>
      </c>
    </row>
    <row r="12" spans="2:18" x14ac:dyDescent="0.25">
      <c r="B12" s="2">
        <v>69</v>
      </c>
      <c r="C12" s="1" t="s">
        <v>32</v>
      </c>
      <c r="D12" s="1" t="s">
        <v>14</v>
      </c>
      <c r="E12" s="15" t="s">
        <v>5</v>
      </c>
      <c r="F12" s="15" t="s">
        <v>48</v>
      </c>
      <c r="G12">
        <v>14.5</v>
      </c>
      <c r="H12">
        <v>1.1000000000000001</v>
      </c>
      <c r="I12">
        <f t="shared" si="0"/>
        <v>2.2000000000000002</v>
      </c>
      <c r="J12" t="s">
        <v>52</v>
      </c>
      <c r="K12">
        <v>4.5999999999999996</v>
      </c>
      <c r="L12">
        <f t="shared" si="1"/>
        <v>18.399999999999999</v>
      </c>
      <c r="M12">
        <v>14</v>
      </c>
      <c r="N12" s="119">
        <f t="shared" si="2"/>
        <v>174.53333333333336</v>
      </c>
      <c r="P12" s="34" t="s">
        <v>11</v>
      </c>
      <c r="Q12" s="36" t="s">
        <v>66</v>
      </c>
      <c r="R12" s="32" t="s">
        <v>65</v>
      </c>
    </row>
    <row r="13" spans="2:18" x14ac:dyDescent="0.25">
      <c r="B13" s="2">
        <v>72</v>
      </c>
      <c r="C13" s="1" t="s">
        <v>32</v>
      </c>
      <c r="D13" s="1" t="s">
        <v>14</v>
      </c>
      <c r="E13" s="15" t="s">
        <v>5</v>
      </c>
      <c r="F13" s="15" t="s">
        <v>48</v>
      </c>
      <c r="G13">
        <v>11.4</v>
      </c>
      <c r="H13">
        <v>4.7</v>
      </c>
      <c r="I13">
        <f t="shared" si="0"/>
        <v>9.4</v>
      </c>
      <c r="J13" t="s">
        <v>52</v>
      </c>
      <c r="K13">
        <v>0.6</v>
      </c>
      <c r="L13">
        <f t="shared" si="1"/>
        <v>2.4</v>
      </c>
      <c r="M13">
        <v>2</v>
      </c>
      <c r="N13" s="119">
        <f t="shared" si="2"/>
        <v>112.93333333333334</v>
      </c>
      <c r="P13" s="34" t="s">
        <v>11</v>
      </c>
      <c r="Q13" s="36" t="s">
        <v>68</v>
      </c>
      <c r="R13" s="32" t="s">
        <v>67</v>
      </c>
    </row>
    <row r="14" spans="2:18" x14ac:dyDescent="0.25">
      <c r="B14" s="2">
        <v>91</v>
      </c>
      <c r="C14" s="1" t="s">
        <v>32</v>
      </c>
      <c r="D14" s="1" t="s">
        <v>4</v>
      </c>
      <c r="E14" s="15" t="s">
        <v>5</v>
      </c>
      <c r="F14" s="15" t="s">
        <v>48</v>
      </c>
      <c r="G14">
        <v>14.5</v>
      </c>
      <c r="H14">
        <v>1.1000000000000001</v>
      </c>
      <c r="I14">
        <f t="shared" si="0"/>
        <v>2.2000000000000002</v>
      </c>
      <c r="J14" t="s">
        <v>52</v>
      </c>
      <c r="K14">
        <v>4.5999999999999996</v>
      </c>
      <c r="L14">
        <f t="shared" si="1"/>
        <v>18.399999999999999</v>
      </c>
      <c r="M14">
        <v>14</v>
      </c>
      <c r="N14" s="119">
        <f t="shared" si="2"/>
        <v>174.53333333333336</v>
      </c>
      <c r="P14" s="34" t="s">
        <v>11</v>
      </c>
      <c r="Q14" s="36" t="s">
        <v>70</v>
      </c>
      <c r="R14" s="32" t="s">
        <v>69</v>
      </c>
    </row>
    <row r="15" spans="2:18" ht="17.25" customHeight="1" thickBot="1" x14ac:dyDescent="0.3">
      <c r="B15" s="2">
        <v>97</v>
      </c>
      <c r="C15" s="1" t="s">
        <v>32</v>
      </c>
      <c r="D15" s="1"/>
      <c r="E15" s="15" t="s">
        <v>5</v>
      </c>
      <c r="F15" s="15" t="s">
        <v>48</v>
      </c>
      <c r="G15">
        <v>13.7</v>
      </c>
      <c r="H15">
        <v>2.8</v>
      </c>
      <c r="I15">
        <f t="shared" si="0"/>
        <v>5.6</v>
      </c>
      <c r="J15" t="s">
        <v>52</v>
      </c>
      <c r="K15">
        <v>3.8</v>
      </c>
      <c r="L15">
        <f t="shared" si="1"/>
        <v>15.2</v>
      </c>
      <c r="M15">
        <v>12</v>
      </c>
      <c r="N15" s="119">
        <f t="shared" si="2"/>
        <v>164.26666666666668</v>
      </c>
      <c r="P15" s="37" t="s">
        <v>15</v>
      </c>
      <c r="Q15" s="38" t="s">
        <v>3</v>
      </c>
      <c r="R15" s="39" t="s">
        <v>71</v>
      </c>
    </row>
    <row r="16" spans="2:18" x14ac:dyDescent="0.25">
      <c r="B16" s="2">
        <v>115</v>
      </c>
      <c r="C16" s="1" t="s">
        <v>32</v>
      </c>
      <c r="D16" s="1"/>
      <c r="E16" s="15" t="s">
        <v>5</v>
      </c>
      <c r="F16" s="15" t="s">
        <v>48</v>
      </c>
      <c r="G16">
        <v>35.9</v>
      </c>
      <c r="H16">
        <v>24.1</v>
      </c>
      <c r="I16">
        <f t="shared" si="0"/>
        <v>48.2</v>
      </c>
      <c r="J16" t="s">
        <v>76</v>
      </c>
      <c r="K16">
        <v>5.6</v>
      </c>
      <c r="L16">
        <f t="shared" si="1"/>
        <v>22.4</v>
      </c>
      <c r="M16">
        <v>11</v>
      </c>
      <c r="N16" s="119">
        <f t="shared" si="2"/>
        <v>159.13333333333333</v>
      </c>
    </row>
    <row r="17" spans="1:15" x14ac:dyDescent="0.25">
      <c r="B17" s="2">
        <v>116</v>
      </c>
      <c r="C17" s="1" t="s">
        <v>32</v>
      </c>
      <c r="D17" s="1"/>
      <c r="E17" s="15" t="s">
        <v>5</v>
      </c>
      <c r="F17" s="15" t="s">
        <v>48</v>
      </c>
      <c r="G17">
        <v>24.2</v>
      </c>
      <c r="H17">
        <v>10.5</v>
      </c>
      <c r="I17">
        <f t="shared" si="0"/>
        <v>21</v>
      </c>
      <c r="J17" t="s">
        <v>76</v>
      </c>
      <c r="K17">
        <v>9.8000000000000007</v>
      </c>
      <c r="L17">
        <f t="shared" si="1"/>
        <v>39.200000000000003</v>
      </c>
      <c r="M17">
        <v>20</v>
      </c>
      <c r="N17" s="119">
        <f t="shared" si="2"/>
        <v>205.33333333333334</v>
      </c>
    </row>
    <row r="18" spans="1:15" x14ac:dyDescent="0.25">
      <c r="B18" s="2">
        <v>141</v>
      </c>
      <c r="C18" s="1" t="s">
        <v>32</v>
      </c>
      <c r="D18" s="1"/>
      <c r="E18" s="15" t="s">
        <v>5</v>
      </c>
      <c r="F18" s="15" t="s">
        <v>48</v>
      </c>
      <c r="G18">
        <v>12.8</v>
      </c>
      <c r="H18">
        <v>2.4</v>
      </c>
      <c r="I18">
        <f t="shared" si="0"/>
        <v>4.8</v>
      </c>
      <c r="J18" t="s">
        <v>52</v>
      </c>
      <c r="K18">
        <v>2.9</v>
      </c>
      <c r="L18">
        <f t="shared" si="1"/>
        <v>11.6</v>
      </c>
      <c r="M18">
        <v>9</v>
      </c>
      <c r="N18" s="119">
        <f t="shared" si="2"/>
        <v>148.86666666666667</v>
      </c>
    </row>
    <row r="19" spans="1:15" x14ac:dyDescent="0.25">
      <c r="B19" s="2">
        <v>145</v>
      </c>
      <c r="C19" s="1" t="s">
        <v>32</v>
      </c>
      <c r="D19" s="1"/>
      <c r="E19" s="15" t="s">
        <v>5</v>
      </c>
      <c r="F19" s="15" t="s">
        <v>48</v>
      </c>
      <c r="G19">
        <v>36.799999999999997</v>
      </c>
      <c r="H19">
        <v>22.2</v>
      </c>
      <c r="I19">
        <f t="shared" si="0"/>
        <v>44.4</v>
      </c>
      <c r="J19" t="s">
        <v>52</v>
      </c>
      <c r="K19">
        <v>24.9</v>
      </c>
      <c r="L19">
        <f t="shared" si="1"/>
        <v>99.6</v>
      </c>
      <c r="M19">
        <v>40</v>
      </c>
      <c r="N19" s="119">
        <f t="shared" si="2"/>
        <v>308</v>
      </c>
    </row>
    <row r="20" spans="1:15" x14ac:dyDescent="0.25">
      <c r="B20" s="2">
        <v>155</v>
      </c>
      <c r="C20" s="1" t="s">
        <v>32</v>
      </c>
      <c r="D20" s="1"/>
      <c r="E20" s="15" t="s">
        <v>5</v>
      </c>
      <c r="F20" s="15" t="s">
        <v>48</v>
      </c>
      <c r="G20">
        <v>43.2</v>
      </c>
      <c r="H20">
        <v>37.6</v>
      </c>
      <c r="I20">
        <f t="shared" si="0"/>
        <v>75.2</v>
      </c>
      <c r="J20" t="s">
        <v>76</v>
      </c>
      <c r="K20">
        <v>18.8</v>
      </c>
      <c r="L20">
        <f t="shared" si="1"/>
        <v>75.2</v>
      </c>
      <c r="M20">
        <v>29</v>
      </c>
      <c r="N20" s="119">
        <f t="shared" si="2"/>
        <v>251.53333333333336</v>
      </c>
    </row>
    <row r="21" spans="1:15" x14ac:dyDescent="0.25">
      <c r="B21" s="13">
        <v>161</v>
      </c>
      <c r="C21" s="1" t="s">
        <v>32</v>
      </c>
      <c r="D21" s="1"/>
      <c r="E21" s="15" t="s">
        <v>5</v>
      </c>
      <c r="F21" s="15" t="s">
        <v>48</v>
      </c>
      <c r="G21">
        <v>12.7</v>
      </c>
      <c r="H21">
        <v>4.8</v>
      </c>
      <c r="I21">
        <f t="shared" si="0"/>
        <v>9.6</v>
      </c>
      <c r="J21" t="s">
        <v>52</v>
      </c>
      <c r="K21">
        <v>1.8</v>
      </c>
      <c r="L21">
        <f t="shared" si="1"/>
        <v>7.2</v>
      </c>
      <c r="M21">
        <v>8</v>
      </c>
      <c r="N21" s="119">
        <f t="shared" si="2"/>
        <v>143.73333333333335</v>
      </c>
    </row>
    <row r="22" spans="1:15" x14ac:dyDescent="0.25">
      <c r="B22" s="2">
        <v>163</v>
      </c>
      <c r="C22" s="1" t="s">
        <v>32</v>
      </c>
      <c r="D22" s="1"/>
      <c r="E22" s="15" t="s">
        <v>5</v>
      </c>
      <c r="F22" s="15" t="s">
        <v>48</v>
      </c>
      <c r="G22">
        <v>16.899999999999999</v>
      </c>
      <c r="H22">
        <v>6.6</v>
      </c>
      <c r="I22">
        <f t="shared" si="0"/>
        <v>13.2</v>
      </c>
      <c r="J22" t="s">
        <v>52</v>
      </c>
      <c r="K22">
        <v>6.4</v>
      </c>
      <c r="L22">
        <f t="shared" si="1"/>
        <v>25.6</v>
      </c>
      <c r="M22">
        <v>16</v>
      </c>
      <c r="N22" s="119">
        <f t="shared" si="2"/>
        <v>184.8</v>
      </c>
    </row>
    <row r="23" spans="1:15" x14ac:dyDescent="0.25">
      <c r="B23" s="2">
        <v>168</v>
      </c>
      <c r="C23" s="1" t="s">
        <v>32</v>
      </c>
      <c r="D23" s="1"/>
      <c r="E23" s="15" t="s">
        <v>5</v>
      </c>
      <c r="F23" s="15" t="s">
        <v>48</v>
      </c>
      <c r="G23">
        <v>13.2</v>
      </c>
      <c r="H23" s="23">
        <v>3.2</v>
      </c>
      <c r="I23">
        <f t="shared" si="0"/>
        <v>6.4</v>
      </c>
      <c r="J23" t="s">
        <v>52</v>
      </c>
      <c r="K23">
        <v>3.3</v>
      </c>
      <c r="L23">
        <f t="shared" si="1"/>
        <v>13.2</v>
      </c>
      <c r="M23">
        <v>11</v>
      </c>
      <c r="N23" s="119">
        <f t="shared" si="2"/>
        <v>159.13333333333333</v>
      </c>
    </row>
    <row r="24" spans="1:15" x14ac:dyDescent="0.25">
      <c r="B24" s="2">
        <v>187</v>
      </c>
      <c r="C24" s="7" t="s">
        <v>32</v>
      </c>
      <c r="E24" s="18" t="s">
        <v>5</v>
      </c>
      <c r="F24" s="15" t="s">
        <v>48</v>
      </c>
      <c r="G24">
        <v>20.5</v>
      </c>
      <c r="H24">
        <v>8.6999999999999993</v>
      </c>
      <c r="I24">
        <f t="shared" si="0"/>
        <v>17.399999999999999</v>
      </c>
      <c r="J24" t="s">
        <v>52</v>
      </c>
      <c r="K24">
        <v>10.4</v>
      </c>
      <c r="L24">
        <f t="shared" si="1"/>
        <v>41.6</v>
      </c>
      <c r="M24">
        <v>18</v>
      </c>
      <c r="N24" s="119">
        <f t="shared" si="2"/>
        <v>195.06666666666666</v>
      </c>
    </row>
    <row r="25" spans="1:15" ht="16.5" thickBot="1" x14ac:dyDescent="0.3">
      <c r="B25" s="1">
        <v>188</v>
      </c>
      <c r="C25" s="7" t="s">
        <v>32</v>
      </c>
      <c r="E25" s="47" t="s">
        <v>5</v>
      </c>
      <c r="F25" s="48" t="s">
        <v>48</v>
      </c>
      <c r="G25" s="43">
        <v>23.1</v>
      </c>
      <c r="H25" s="43">
        <v>11.3</v>
      </c>
      <c r="I25" s="43">
        <f t="shared" si="0"/>
        <v>22.6</v>
      </c>
      <c r="J25" s="43" t="s">
        <v>76</v>
      </c>
      <c r="K25" s="43">
        <v>7.3</v>
      </c>
      <c r="L25" s="43">
        <f>K25*2*2</f>
        <v>29.2</v>
      </c>
      <c r="M25" s="43">
        <v>14</v>
      </c>
      <c r="N25" s="120">
        <f t="shared" si="2"/>
        <v>174.53333333333336</v>
      </c>
    </row>
    <row r="26" spans="1:15" ht="16.5" thickBot="1" x14ac:dyDescent="0.3">
      <c r="A26" s="80" t="s">
        <v>99</v>
      </c>
      <c r="B26" s="81">
        <v>23</v>
      </c>
      <c r="E26" s="49"/>
      <c r="F26" s="50" t="s">
        <v>37</v>
      </c>
      <c r="G26" s="46">
        <f>SUM(G3:G25)</f>
        <v>459.99999999999994</v>
      </c>
      <c r="H26" s="46">
        <f>SUM(H3:H25)</f>
        <v>256.09999999999997</v>
      </c>
      <c r="I26" s="46">
        <f>SUM(I3:I25)</f>
        <v>512.19999999999993</v>
      </c>
      <c r="J26" s="50" t="s">
        <v>37</v>
      </c>
      <c r="K26" s="46">
        <f t="shared" ref="K26:L26" si="3">SUM(K3:K25)</f>
        <v>174.90000000000003</v>
      </c>
      <c r="L26" s="46">
        <f t="shared" si="3"/>
        <v>699.60000000000014</v>
      </c>
      <c r="M26" s="46">
        <f>SUM(M3:M25)</f>
        <v>359</v>
      </c>
      <c r="N26" s="46">
        <f>SUM(N3:N25)</f>
        <v>4204.2000000000007</v>
      </c>
    </row>
    <row r="27" spans="1:15" x14ac:dyDescent="0.25">
      <c r="B27" s="1"/>
      <c r="F27" s="51" t="s">
        <v>81</v>
      </c>
      <c r="G27" s="52">
        <f>AVERAGE(G3:G25)</f>
        <v>19.999999999999996</v>
      </c>
      <c r="H27" s="52">
        <f>AVERAGE(H3:H25)</f>
        <v>11.13478260869565</v>
      </c>
      <c r="I27" s="52">
        <f>AVERAGE(I3:I25)</f>
        <v>22.2695652173913</v>
      </c>
      <c r="J27" s="51" t="s">
        <v>81</v>
      </c>
      <c r="K27" s="52">
        <f>AVERAGE(K3:K25)</f>
        <v>7.6043478260869577</v>
      </c>
      <c r="L27" s="52">
        <f>AVERAGE(L3:L25)</f>
        <v>30.417391304347831</v>
      </c>
      <c r="M27" s="52">
        <f>AVERAGE(M3:M25)</f>
        <v>15.608695652173912</v>
      </c>
      <c r="N27" s="52"/>
    </row>
    <row r="28" spans="1:15" x14ac:dyDescent="0.25">
      <c r="B28" s="1"/>
      <c r="F28" s="51" t="s">
        <v>85</v>
      </c>
      <c r="G28" s="52">
        <f>MAX(G3:G25)</f>
        <v>43.2</v>
      </c>
      <c r="H28" s="52">
        <f>MAX(H3:H25)</f>
        <v>37.6</v>
      </c>
      <c r="I28" s="52">
        <f>MAX(I3:I25)</f>
        <v>75.2</v>
      </c>
      <c r="J28" s="51" t="s">
        <v>117</v>
      </c>
      <c r="K28" s="52">
        <f>MAX(K3:K25)</f>
        <v>24.9</v>
      </c>
      <c r="L28" s="52">
        <f>MAX(L3:L25)</f>
        <v>99.6</v>
      </c>
      <c r="M28" s="52">
        <f>MAX(M3:M25)</f>
        <v>40</v>
      </c>
      <c r="N28" s="52"/>
    </row>
    <row r="29" spans="1:15" x14ac:dyDescent="0.25">
      <c r="B29" s="1"/>
      <c r="F29" s="51" t="s">
        <v>86</v>
      </c>
      <c r="G29" s="52">
        <f>MIN(G3:G25)</f>
        <v>9.5</v>
      </c>
      <c r="H29" s="52">
        <f>MIN(H3:H25)</f>
        <v>1.1000000000000001</v>
      </c>
      <c r="I29" s="52">
        <f>MIN(I3:I25)</f>
        <v>2.2000000000000002</v>
      </c>
      <c r="J29" s="51" t="s">
        <v>118</v>
      </c>
      <c r="K29" s="52">
        <f>MIN(K3:K25)</f>
        <v>0.6</v>
      </c>
      <c r="L29" s="52">
        <f>MIN(L3:L25)</f>
        <v>2.4</v>
      </c>
      <c r="M29" s="52">
        <f>MIN(M3:M25)</f>
        <v>2</v>
      </c>
      <c r="N29" s="52"/>
    </row>
    <row r="30" spans="1:15" x14ac:dyDescent="0.25">
      <c r="B30" s="1"/>
      <c r="F30" s="51" t="s">
        <v>82</v>
      </c>
      <c r="G30" s="52">
        <f>(54)+(0.45*G28)</f>
        <v>73.44</v>
      </c>
      <c r="H30" s="52">
        <f>(0.45*H28)</f>
        <v>16.920000000000002</v>
      </c>
      <c r="I30" s="52">
        <f>(0.45*I28)</f>
        <v>33.840000000000003</v>
      </c>
      <c r="J30" s="51" t="s">
        <v>82</v>
      </c>
      <c r="K30" s="52"/>
      <c r="L30" s="65"/>
      <c r="M30" s="65"/>
      <c r="N30" s="65">
        <f>MAX(N3:N25)</f>
        <v>308</v>
      </c>
    </row>
    <row r="31" spans="1:15" x14ac:dyDescent="0.25">
      <c r="B31" s="1"/>
      <c r="F31" s="51" t="s">
        <v>83</v>
      </c>
      <c r="G31" s="52">
        <f>(54)+(0.45*G29)</f>
        <v>58.274999999999999</v>
      </c>
      <c r="H31" s="52">
        <f>(0.45*H29)</f>
        <v>0.49500000000000005</v>
      </c>
      <c r="I31" s="52">
        <f>(0.45*I29)</f>
        <v>0.9900000000000001</v>
      </c>
      <c r="J31" s="51" t="s">
        <v>83</v>
      </c>
      <c r="K31" s="52"/>
      <c r="L31" s="65"/>
      <c r="M31" s="65"/>
      <c r="N31" s="65">
        <f>MIN(N3:N25)</f>
        <v>112.93333333333334</v>
      </c>
    </row>
    <row r="32" spans="1:15" x14ac:dyDescent="0.25">
      <c r="B32" s="1"/>
      <c r="F32" s="59" t="s">
        <v>84</v>
      </c>
      <c r="G32" s="60">
        <f>(54)+(0.45*G27)</f>
        <v>63</v>
      </c>
      <c r="H32" s="60">
        <f>(0.45*H27)</f>
        <v>5.0106521739130425</v>
      </c>
      <c r="I32" s="60">
        <f>(0.45*I27)</f>
        <v>10.021304347826085</v>
      </c>
      <c r="J32" s="51" t="s">
        <v>84</v>
      </c>
      <c r="K32" s="60"/>
      <c r="L32" s="60"/>
      <c r="M32" s="60"/>
      <c r="N32" s="60">
        <f>AVERAGE(N3:N25)</f>
        <v>182.79130434782613</v>
      </c>
      <c r="O32" s="43"/>
    </row>
    <row r="33" spans="2:15" ht="32.25" thickBot="1" x14ac:dyDescent="0.3">
      <c r="B33" s="1"/>
      <c r="F33" s="62" t="s">
        <v>88</v>
      </c>
      <c r="G33" s="61">
        <f>(54)+(0.45*G26)</f>
        <v>261</v>
      </c>
      <c r="H33" s="61"/>
      <c r="I33" s="68">
        <f>(0.45*I26)</f>
        <v>230.48999999999998</v>
      </c>
      <c r="J33" s="68"/>
      <c r="K33" s="67" t="s">
        <v>92</v>
      </c>
      <c r="L33" s="63" t="s">
        <v>97</v>
      </c>
      <c r="M33" s="63"/>
      <c r="N33" s="63"/>
      <c r="O33" s="76" t="s">
        <v>96</v>
      </c>
    </row>
    <row r="34" spans="2:15" ht="31.5" customHeight="1" thickBot="1" x14ac:dyDescent="0.3">
      <c r="B34" s="1"/>
      <c r="F34" s="161" t="s">
        <v>89</v>
      </c>
      <c r="G34" s="161"/>
      <c r="H34" s="66" t="s">
        <v>90</v>
      </c>
      <c r="I34" s="69">
        <f>(G33+I33)</f>
        <v>491.49</v>
      </c>
      <c r="J34" s="70" t="s">
        <v>91</v>
      </c>
      <c r="K34" s="71">
        <f>N26</f>
        <v>4204.2000000000007</v>
      </c>
      <c r="L34" s="72">
        <f>K34/2</f>
        <v>2102.1000000000004</v>
      </c>
      <c r="M34" s="118"/>
      <c r="N34" s="118"/>
      <c r="O34" s="76">
        <f>K34/I34</f>
        <v>8.5539888909235202</v>
      </c>
    </row>
    <row r="35" spans="2:15" ht="31.5" customHeight="1" thickBot="1" x14ac:dyDescent="0.3">
      <c r="B35" s="1"/>
      <c r="F35" s="51"/>
      <c r="G35" s="51"/>
      <c r="H35" s="64" t="s">
        <v>93</v>
      </c>
      <c r="I35" s="73">
        <f>I34/G26</f>
        <v>1.0684565217391306</v>
      </c>
      <c r="J35" s="70" t="s">
        <v>94</v>
      </c>
      <c r="K35" s="74">
        <f>K34/L26</f>
        <v>6.0094339622641506</v>
      </c>
      <c r="L35" s="75">
        <f>K35/2</f>
        <v>3.0047169811320753</v>
      </c>
      <c r="M35" s="67"/>
      <c r="N35" s="67"/>
      <c r="O35" s="77">
        <f>K35/I35</f>
        <v>5.6244066464048279</v>
      </c>
    </row>
    <row r="36" spans="2:15" ht="31.5" customHeight="1" thickBot="1" x14ac:dyDescent="0.3">
      <c r="B36" s="1"/>
      <c r="F36" s="51"/>
      <c r="G36" s="51"/>
      <c r="H36" s="64" t="s">
        <v>98</v>
      </c>
      <c r="I36" s="73">
        <f>I34/B26</f>
        <v>21.369130434782608</v>
      </c>
      <c r="J36" s="70" t="s">
        <v>91</v>
      </c>
      <c r="K36" s="74">
        <f>K34/B26</f>
        <v>182.79130434782613</v>
      </c>
      <c r="L36" s="75">
        <f>K36/2</f>
        <v>91.395652173913064</v>
      </c>
      <c r="M36" s="67"/>
      <c r="N36" s="67"/>
      <c r="O36" s="77">
        <f>K36/I36</f>
        <v>8.5539888909235202</v>
      </c>
    </row>
    <row r="37" spans="2:15" ht="31.5" x14ac:dyDescent="0.25">
      <c r="B37" s="2">
        <v>19</v>
      </c>
      <c r="C37" s="1" t="s">
        <v>32</v>
      </c>
      <c r="D37" s="1" t="s">
        <v>21</v>
      </c>
      <c r="E37" s="15" t="s">
        <v>2</v>
      </c>
      <c r="F37" s="15" t="s">
        <v>44</v>
      </c>
      <c r="G37">
        <v>178</v>
      </c>
      <c r="H37">
        <v>1.7</v>
      </c>
      <c r="I37">
        <f t="shared" ref="I37:I98" si="4">H37*2</f>
        <v>3.4</v>
      </c>
      <c r="J37" s="21" t="s">
        <v>44</v>
      </c>
      <c r="K37">
        <v>1.7</v>
      </c>
      <c r="L37">
        <f t="shared" ref="L37:L98" si="5">K37*2*2</f>
        <v>6.8</v>
      </c>
      <c r="M37">
        <v>5</v>
      </c>
      <c r="N37" s="119">
        <f>((154/60)*M37*2)+((154/60)*20)*2</f>
        <v>128.33333333333334</v>
      </c>
    </row>
    <row r="38" spans="2:15" x14ac:dyDescent="0.25">
      <c r="B38" s="2">
        <v>24</v>
      </c>
      <c r="C38" s="1" t="s">
        <v>32</v>
      </c>
      <c r="D38" s="1" t="s">
        <v>4</v>
      </c>
      <c r="E38" s="15" t="s">
        <v>2</v>
      </c>
      <c r="F38" s="15" t="s">
        <v>44</v>
      </c>
      <c r="G38">
        <v>179</v>
      </c>
      <c r="H38">
        <v>23.2</v>
      </c>
      <c r="I38">
        <f t="shared" si="4"/>
        <v>46.4</v>
      </c>
      <c r="J38" s="21" t="s">
        <v>54</v>
      </c>
      <c r="K38">
        <v>11.4</v>
      </c>
      <c r="L38">
        <f t="shared" si="5"/>
        <v>45.6</v>
      </c>
      <c r="M38">
        <v>15</v>
      </c>
      <c r="N38" s="119">
        <f t="shared" ref="N38:N79" si="6">((154/60)*M38*2)+((154/60)*20)*2</f>
        <v>179.66666666666669</v>
      </c>
    </row>
    <row r="39" spans="2:15" x14ac:dyDescent="0.25">
      <c r="B39" s="2">
        <v>25</v>
      </c>
      <c r="C39" s="1" t="s">
        <v>32</v>
      </c>
      <c r="D39" s="1"/>
      <c r="E39" s="15" t="s">
        <v>2</v>
      </c>
      <c r="F39" s="15" t="s">
        <v>44</v>
      </c>
      <c r="G39">
        <v>169</v>
      </c>
      <c r="H39" s="24">
        <v>34.9</v>
      </c>
      <c r="I39">
        <f t="shared" si="4"/>
        <v>69.8</v>
      </c>
      <c r="J39" s="21" t="s">
        <v>54</v>
      </c>
      <c r="K39" s="24">
        <v>2.8</v>
      </c>
      <c r="L39">
        <f t="shared" si="5"/>
        <v>11.2</v>
      </c>
      <c r="M39">
        <v>8</v>
      </c>
      <c r="N39" s="119">
        <f t="shared" si="6"/>
        <v>143.73333333333335</v>
      </c>
    </row>
    <row r="40" spans="2:15" x14ac:dyDescent="0.25">
      <c r="B40" s="2">
        <v>26</v>
      </c>
      <c r="C40" s="1" t="s">
        <v>32</v>
      </c>
      <c r="D40" s="1" t="s">
        <v>4</v>
      </c>
      <c r="E40" s="15" t="s">
        <v>2</v>
      </c>
      <c r="F40" s="15" t="s">
        <v>44</v>
      </c>
      <c r="G40">
        <v>169</v>
      </c>
      <c r="H40" s="24">
        <v>34.9</v>
      </c>
      <c r="I40">
        <f t="shared" si="4"/>
        <v>69.8</v>
      </c>
      <c r="J40" s="21" t="s">
        <v>54</v>
      </c>
      <c r="K40" s="24">
        <v>2.8</v>
      </c>
      <c r="L40">
        <f t="shared" si="5"/>
        <v>11.2</v>
      </c>
      <c r="M40">
        <v>8</v>
      </c>
      <c r="N40" s="119">
        <f t="shared" si="6"/>
        <v>143.73333333333335</v>
      </c>
    </row>
    <row r="41" spans="2:15" x14ac:dyDescent="0.25">
      <c r="B41" s="2">
        <v>27</v>
      </c>
      <c r="C41" s="1" t="s">
        <v>32</v>
      </c>
      <c r="D41" s="1" t="s">
        <v>4</v>
      </c>
      <c r="E41" s="15" t="s">
        <v>2</v>
      </c>
      <c r="F41" s="15" t="s">
        <v>44</v>
      </c>
      <c r="G41">
        <v>169</v>
      </c>
      <c r="H41" s="24">
        <v>34.9</v>
      </c>
      <c r="I41">
        <f t="shared" si="4"/>
        <v>69.8</v>
      </c>
      <c r="J41" s="21" t="s">
        <v>54</v>
      </c>
      <c r="K41" s="24">
        <v>2.8</v>
      </c>
      <c r="L41">
        <f t="shared" si="5"/>
        <v>11.2</v>
      </c>
      <c r="M41">
        <v>8</v>
      </c>
      <c r="N41" s="119">
        <f t="shared" si="6"/>
        <v>143.73333333333335</v>
      </c>
    </row>
    <row r="42" spans="2:15" x14ac:dyDescent="0.25">
      <c r="B42" s="2">
        <v>28</v>
      </c>
      <c r="C42" s="1" t="s">
        <v>32</v>
      </c>
      <c r="D42" s="1"/>
      <c r="E42" s="15" t="s">
        <v>2</v>
      </c>
      <c r="F42" s="15" t="s">
        <v>44</v>
      </c>
      <c r="G42">
        <v>172</v>
      </c>
      <c r="H42">
        <v>35.200000000000003</v>
      </c>
      <c r="I42">
        <f t="shared" si="4"/>
        <v>70.400000000000006</v>
      </c>
      <c r="J42" s="21" t="s">
        <v>54</v>
      </c>
      <c r="K42" s="25">
        <v>5.0999999999999996</v>
      </c>
      <c r="L42">
        <f t="shared" si="5"/>
        <v>20.399999999999999</v>
      </c>
      <c r="M42">
        <v>13</v>
      </c>
      <c r="N42" s="119">
        <f t="shared" si="6"/>
        <v>169.4</v>
      </c>
    </row>
    <row r="43" spans="2:15" x14ac:dyDescent="0.25">
      <c r="B43" s="2">
        <v>33</v>
      </c>
      <c r="C43" s="1" t="s">
        <v>32</v>
      </c>
      <c r="D43" s="1" t="s">
        <v>4</v>
      </c>
      <c r="E43" s="15" t="s">
        <v>2</v>
      </c>
      <c r="F43" s="15" t="s">
        <v>44</v>
      </c>
      <c r="G43">
        <v>130</v>
      </c>
      <c r="H43" s="25">
        <v>58.6</v>
      </c>
      <c r="I43">
        <f t="shared" si="4"/>
        <v>117.2</v>
      </c>
      <c r="J43" s="21" t="s">
        <v>56</v>
      </c>
      <c r="K43" s="24">
        <v>18.2</v>
      </c>
      <c r="L43">
        <f t="shared" si="5"/>
        <v>72.8</v>
      </c>
      <c r="M43">
        <v>33</v>
      </c>
      <c r="N43" s="119">
        <f t="shared" si="6"/>
        <v>272.06666666666666</v>
      </c>
    </row>
    <row r="44" spans="2:15" x14ac:dyDescent="0.25">
      <c r="B44" s="2">
        <v>34</v>
      </c>
      <c r="C44" s="1" t="s">
        <v>32</v>
      </c>
      <c r="D44" s="1" t="s">
        <v>4</v>
      </c>
      <c r="E44" s="15" t="s">
        <v>2</v>
      </c>
      <c r="F44" s="15" t="s">
        <v>44</v>
      </c>
      <c r="G44">
        <v>130</v>
      </c>
      <c r="H44" s="25">
        <v>58.6</v>
      </c>
      <c r="I44">
        <f t="shared" si="4"/>
        <v>117.2</v>
      </c>
      <c r="J44" s="21" t="s">
        <v>56</v>
      </c>
      <c r="K44" s="24">
        <v>18.2</v>
      </c>
      <c r="L44">
        <f t="shared" si="5"/>
        <v>72.8</v>
      </c>
      <c r="M44">
        <v>33</v>
      </c>
      <c r="N44" s="119">
        <f t="shared" si="6"/>
        <v>272.06666666666666</v>
      </c>
    </row>
    <row r="45" spans="2:15" x14ac:dyDescent="0.25">
      <c r="B45" s="2">
        <v>44</v>
      </c>
      <c r="C45" s="1" t="s">
        <v>32</v>
      </c>
      <c r="D45" s="1" t="s">
        <v>4</v>
      </c>
      <c r="E45" s="15" t="s">
        <v>2</v>
      </c>
      <c r="F45" s="15" t="s">
        <v>44</v>
      </c>
      <c r="G45">
        <v>151</v>
      </c>
      <c r="H45" s="25">
        <v>47</v>
      </c>
      <c r="I45">
        <f t="shared" si="4"/>
        <v>94</v>
      </c>
      <c r="J45" s="21" t="s">
        <v>54</v>
      </c>
      <c r="K45" s="24">
        <v>14.6</v>
      </c>
      <c r="L45">
        <f t="shared" si="5"/>
        <v>58.4</v>
      </c>
      <c r="M45">
        <v>25</v>
      </c>
      <c r="N45" s="119">
        <f t="shared" si="6"/>
        <v>231</v>
      </c>
    </row>
    <row r="46" spans="2:15" x14ac:dyDescent="0.25">
      <c r="B46" s="2">
        <v>45</v>
      </c>
      <c r="C46" s="1" t="s">
        <v>32</v>
      </c>
      <c r="D46" s="1" t="s">
        <v>4</v>
      </c>
      <c r="E46" s="15" t="s">
        <v>2</v>
      </c>
      <c r="F46" s="15" t="s">
        <v>44</v>
      </c>
      <c r="G46">
        <v>151</v>
      </c>
      <c r="H46" s="25">
        <v>47</v>
      </c>
      <c r="I46">
        <f t="shared" si="4"/>
        <v>94</v>
      </c>
      <c r="J46" s="21" t="s">
        <v>54</v>
      </c>
      <c r="K46" s="24">
        <v>14.6</v>
      </c>
      <c r="L46">
        <f t="shared" si="5"/>
        <v>58.4</v>
      </c>
      <c r="M46">
        <v>25</v>
      </c>
      <c r="N46" s="119">
        <f t="shared" si="6"/>
        <v>231</v>
      </c>
    </row>
    <row r="47" spans="2:15" x14ac:dyDescent="0.25">
      <c r="B47" s="2">
        <v>52</v>
      </c>
      <c r="C47" s="1" t="s">
        <v>32</v>
      </c>
      <c r="D47" s="1" t="s">
        <v>4</v>
      </c>
      <c r="E47" s="15" t="s">
        <v>2</v>
      </c>
      <c r="F47" s="15" t="s">
        <v>44</v>
      </c>
      <c r="G47">
        <v>168</v>
      </c>
      <c r="H47" s="25">
        <v>35.5</v>
      </c>
      <c r="I47">
        <f t="shared" si="4"/>
        <v>71</v>
      </c>
      <c r="J47" s="21" t="s">
        <v>54</v>
      </c>
      <c r="K47" s="25">
        <v>3.8</v>
      </c>
      <c r="L47">
        <f t="shared" si="5"/>
        <v>15.2</v>
      </c>
      <c r="M47">
        <v>8</v>
      </c>
      <c r="N47" s="119">
        <f t="shared" si="6"/>
        <v>143.73333333333335</v>
      </c>
    </row>
    <row r="48" spans="2:15" x14ac:dyDescent="0.25">
      <c r="B48" s="2">
        <v>73</v>
      </c>
      <c r="C48" s="1" t="s">
        <v>32</v>
      </c>
      <c r="D48" s="1" t="s">
        <v>14</v>
      </c>
      <c r="E48" s="15" t="s">
        <v>2</v>
      </c>
      <c r="F48" s="15" t="s">
        <v>44</v>
      </c>
      <c r="G48">
        <v>159</v>
      </c>
      <c r="H48" s="25">
        <v>44.2</v>
      </c>
      <c r="I48">
        <f t="shared" si="4"/>
        <v>88.4</v>
      </c>
      <c r="J48" s="21" t="s">
        <v>54</v>
      </c>
      <c r="K48" s="24">
        <v>12.6</v>
      </c>
      <c r="L48">
        <f t="shared" si="5"/>
        <v>50.4</v>
      </c>
      <c r="M48">
        <v>17</v>
      </c>
      <c r="N48" s="119">
        <f t="shared" si="6"/>
        <v>189.93333333333334</v>
      </c>
    </row>
    <row r="49" spans="2:14" x14ac:dyDescent="0.25">
      <c r="B49" s="2">
        <v>74</v>
      </c>
      <c r="C49" s="1" t="s">
        <v>32</v>
      </c>
      <c r="D49" s="1" t="s">
        <v>14</v>
      </c>
      <c r="E49" s="15" t="s">
        <v>2</v>
      </c>
      <c r="F49" s="15" t="s">
        <v>44</v>
      </c>
      <c r="G49">
        <v>159</v>
      </c>
      <c r="H49" s="25">
        <v>44.2</v>
      </c>
      <c r="I49">
        <f t="shared" si="4"/>
        <v>88.4</v>
      </c>
      <c r="J49" s="21" t="s">
        <v>54</v>
      </c>
      <c r="K49" s="24">
        <v>12.6</v>
      </c>
      <c r="L49">
        <f t="shared" si="5"/>
        <v>50.4</v>
      </c>
      <c r="M49">
        <v>17</v>
      </c>
      <c r="N49" s="119">
        <f t="shared" si="6"/>
        <v>189.93333333333334</v>
      </c>
    </row>
    <row r="50" spans="2:14" x14ac:dyDescent="0.25">
      <c r="B50" s="2">
        <v>76</v>
      </c>
      <c r="C50" s="1" t="s">
        <v>32</v>
      </c>
      <c r="D50" s="1"/>
      <c r="E50" s="15" t="s">
        <v>2</v>
      </c>
      <c r="F50" s="15" t="s">
        <v>44</v>
      </c>
      <c r="G50">
        <v>159</v>
      </c>
      <c r="H50" s="25">
        <v>44.3</v>
      </c>
      <c r="I50">
        <f t="shared" si="4"/>
        <v>88.6</v>
      </c>
      <c r="J50" s="21" t="s">
        <v>54</v>
      </c>
      <c r="K50" s="24">
        <v>12.6</v>
      </c>
      <c r="L50">
        <f t="shared" si="5"/>
        <v>50.4</v>
      </c>
      <c r="M50">
        <v>17</v>
      </c>
      <c r="N50" s="119">
        <f t="shared" si="6"/>
        <v>189.93333333333334</v>
      </c>
    </row>
    <row r="51" spans="2:14" x14ac:dyDescent="0.25">
      <c r="B51" s="2">
        <v>83</v>
      </c>
      <c r="C51" s="1" t="s">
        <v>32</v>
      </c>
      <c r="D51" s="1"/>
      <c r="E51" s="15" t="s">
        <v>2</v>
      </c>
      <c r="F51" s="15" t="s">
        <v>44</v>
      </c>
      <c r="G51">
        <v>159</v>
      </c>
      <c r="H51" s="25">
        <v>44.3</v>
      </c>
      <c r="I51">
        <f t="shared" si="4"/>
        <v>88.6</v>
      </c>
      <c r="J51" s="21" t="s">
        <v>54</v>
      </c>
      <c r="K51" s="24">
        <v>12.6</v>
      </c>
      <c r="L51">
        <f t="shared" si="5"/>
        <v>50.4</v>
      </c>
      <c r="M51">
        <v>17</v>
      </c>
      <c r="N51" s="119">
        <f t="shared" si="6"/>
        <v>189.93333333333334</v>
      </c>
    </row>
    <row r="52" spans="2:14" x14ac:dyDescent="0.25">
      <c r="B52" s="2">
        <v>87</v>
      </c>
      <c r="C52" s="1" t="s">
        <v>32</v>
      </c>
      <c r="D52" s="1"/>
      <c r="E52" s="15" t="s">
        <v>2</v>
      </c>
      <c r="F52" s="15" t="s">
        <v>44</v>
      </c>
      <c r="G52">
        <v>131</v>
      </c>
      <c r="H52" s="25">
        <v>58.7</v>
      </c>
      <c r="I52">
        <f t="shared" si="4"/>
        <v>117.4</v>
      </c>
      <c r="J52" s="21" t="s">
        <v>56</v>
      </c>
      <c r="K52" s="25">
        <v>9.4</v>
      </c>
      <c r="L52">
        <f t="shared" si="5"/>
        <v>37.6</v>
      </c>
      <c r="M52">
        <v>18</v>
      </c>
      <c r="N52" s="119">
        <f t="shared" si="6"/>
        <v>195.06666666666666</v>
      </c>
    </row>
    <row r="53" spans="2:14" x14ac:dyDescent="0.25">
      <c r="B53" s="2">
        <v>92</v>
      </c>
      <c r="C53" s="1" t="s">
        <v>32</v>
      </c>
      <c r="D53" s="1" t="s">
        <v>8</v>
      </c>
      <c r="E53" s="15" t="s">
        <v>2</v>
      </c>
      <c r="F53" s="15" t="s">
        <v>44</v>
      </c>
      <c r="G53">
        <v>136</v>
      </c>
      <c r="H53" s="25">
        <v>63.4</v>
      </c>
      <c r="I53">
        <f t="shared" si="4"/>
        <v>126.8</v>
      </c>
      <c r="J53" s="21" t="s">
        <v>56</v>
      </c>
      <c r="K53" s="25">
        <v>3.5</v>
      </c>
      <c r="L53">
        <f t="shared" si="5"/>
        <v>14</v>
      </c>
      <c r="M53">
        <v>9</v>
      </c>
      <c r="N53" s="119">
        <f t="shared" si="6"/>
        <v>148.86666666666667</v>
      </c>
    </row>
    <row r="54" spans="2:14" x14ac:dyDescent="0.25">
      <c r="B54" s="2">
        <v>98</v>
      </c>
      <c r="C54" s="1" t="s">
        <v>32</v>
      </c>
      <c r="D54" s="1"/>
      <c r="E54" s="15" t="s">
        <v>2</v>
      </c>
      <c r="F54" s="15" t="s">
        <v>44</v>
      </c>
      <c r="G54">
        <v>152</v>
      </c>
      <c r="H54" s="25">
        <v>54.3</v>
      </c>
      <c r="I54">
        <f t="shared" si="4"/>
        <v>108.6</v>
      </c>
      <c r="J54" s="21" t="s">
        <v>56</v>
      </c>
      <c r="K54" s="24">
        <v>13.8</v>
      </c>
      <c r="L54">
        <f t="shared" si="5"/>
        <v>55.2</v>
      </c>
      <c r="M54">
        <v>29</v>
      </c>
      <c r="N54" s="119">
        <f t="shared" si="6"/>
        <v>251.53333333333336</v>
      </c>
    </row>
    <row r="55" spans="2:14" x14ac:dyDescent="0.25">
      <c r="B55" s="2">
        <v>99</v>
      </c>
      <c r="C55" s="1" t="s">
        <v>32</v>
      </c>
      <c r="D55" s="1"/>
      <c r="E55" s="15" t="s">
        <v>2</v>
      </c>
      <c r="F55" s="15" t="s">
        <v>44</v>
      </c>
      <c r="G55">
        <v>152</v>
      </c>
      <c r="H55" s="25">
        <v>54.3</v>
      </c>
      <c r="I55">
        <f t="shared" si="4"/>
        <v>108.6</v>
      </c>
      <c r="J55" s="21" t="s">
        <v>56</v>
      </c>
      <c r="K55" s="24">
        <v>13.8</v>
      </c>
      <c r="L55">
        <f t="shared" si="5"/>
        <v>55.2</v>
      </c>
      <c r="M55">
        <v>29</v>
      </c>
      <c r="N55" s="119">
        <f t="shared" si="6"/>
        <v>251.53333333333336</v>
      </c>
    </row>
    <row r="56" spans="2:14" x14ac:dyDescent="0.25">
      <c r="B56" s="2">
        <v>101</v>
      </c>
      <c r="C56" s="1" t="s">
        <v>32</v>
      </c>
      <c r="D56" s="1"/>
      <c r="E56" s="15" t="s">
        <v>2</v>
      </c>
      <c r="F56" s="15" t="s">
        <v>44</v>
      </c>
      <c r="G56">
        <v>170</v>
      </c>
      <c r="H56" s="25">
        <v>38.4</v>
      </c>
      <c r="I56">
        <f t="shared" si="4"/>
        <v>76.8</v>
      </c>
      <c r="J56" s="21" t="s">
        <v>54</v>
      </c>
      <c r="K56" s="25">
        <v>6</v>
      </c>
      <c r="L56">
        <f t="shared" si="5"/>
        <v>24</v>
      </c>
      <c r="M56">
        <v>13</v>
      </c>
      <c r="N56" s="119">
        <f t="shared" si="6"/>
        <v>169.4</v>
      </c>
    </row>
    <row r="57" spans="2:14" x14ac:dyDescent="0.25">
      <c r="B57" s="2">
        <v>107</v>
      </c>
      <c r="C57" s="1" t="s">
        <v>32</v>
      </c>
      <c r="D57" s="1"/>
      <c r="E57" s="15" t="s">
        <v>2</v>
      </c>
      <c r="F57" s="15" t="s">
        <v>44</v>
      </c>
      <c r="G57">
        <v>172</v>
      </c>
      <c r="H57" s="25">
        <v>33.4</v>
      </c>
      <c r="I57">
        <f t="shared" si="4"/>
        <v>66.8</v>
      </c>
      <c r="J57" s="21" t="s">
        <v>54</v>
      </c>
      <c r="K57" s="25">
        <v>3.5</v>
      </c>
      <c r="L57">
        <f t="shared" si="5"/>
        <v>14</v>
      </c>
      <c r="M57">
        <v>9</v>
      </c>
      <c r="N57" s="119">
        <f t="shared" si="6"/>
        <v>148.86666666666667</v>
      </c>
    </row>
    <row r="58" spans="2:14" x14ac:dyDescent="0.25">
      <c r="B58" s="2">
        <v>108</v>
      </c>
      <c r="C58" s="1" t="s">
        <v>32</v>
      </c>
      <c r="D58" s="1"/>
      <c r="E58" s="15" t="s">
        <v>2</v>
      </c>
      <c r="F58" s="15" t="s">
        <v>44</v>
      </c>
      <c r="G58">
        <v>172</v>
      </c>
      <c r="H58" s="25">
        <v>33.4</v>
      </c>
      <c r="I58">
        <f t="shared" si="4"/>
        <v>66.8</v>
      </c>
      <c r="J58" s="21" t="s">
        <v>54</v>
      </c>
      <c r="K58" s="25">
        <v>3.5</v>
      </c>
      <c r="L58">
        <f t="shared" si="5"/>
        <v>14</v>
      </c>
      <c r="M58">
        <v>9</v>
      </c>
      <c r="N58" s="119">
        <f t="shared" si="6"/>
        <v>148.86666666666667</v>
      </c>
    </row>
    <row r="59" spans="2:14" x14ac:dyDescent="0.25">
      <c r="B59" s="2">
        <v>109</v>
      </c>
      <c r="C59" s="1" t="s">
        <v>32</v>
      </c>
      <c r="D59" s="1"/>
      <c r="E59" s="15" t="s">
        <v>2</v>
      </c>
      <c r="F59" s="15" t="s">
        <v>44</v>
      </c>
      <c r="G59">
        <v>136</v>
      </c>
      <c r="H59" s="25">
        <v>64.900000000000006</v>
      </c>
      <c r="I59">
        <f t="shared" si="4"/>
        <v>129.80000000000001</v>
      </c>
      <c r="J59" s="21" t="s">
        <v>56</v>
      </c>
      <c r="K59" s="25">
        <v>0.5</v>
      </c>
      <c r="L59">
        <f t="shared" si="5"/>
        <v>2</v>
      </c>
      <c r="M59">
        <v>3</v>
      </c>
      <c r="N59" s="119">
        <f t="shared" si="6"/>
        <v>118.06666666666668</v>
      </c>
    </row>
    <row r="60" spans="2:14" x14ac:dyDescent="0.25">
      <c r="B60" s="2">
        <v>117</v>
      </c>
      <c r="C60" s="1" t="s">
        <v>32</v>
      </c>
      <c r="D60" s="1"/>
      <c r="E60" s="15" t="s">
        <v>2</v>
      </c>
      <c r="F60" s="15" t="s">
        <v>44</v>
      </c>
      <c r="G60">
        <v>132</v>
      </c>
      <c r="H60" s="25">
        <v>68.099999999999994</v>
      </c>
      <c r="I60">
        <f t="shared" si="4"/>
        <v>136.19999999999999</v>
      </c>
      <c r="J60" s="21" t="s">
        <v>56</v>
      </c>
      <c r="K60" s="25">
        <v>4.0999999999999996</v>
      </c>
      <c r="L60">
        <f t="shared" si="5"/>
        <v>16.399999999999999</v>
      </c>
      <c r="M60">
        <v>9</v>
      </c>
      <c r="N60" s="119">
        <f t="shared" si="6"/>
        <v>148.86666666666667</v>
      </c>
    </row>
    <row r="61" spans="2:14" x14ac:dyDescent="0.25">
      <c r="B61" s="2">
        <v>119</v>
      </c>
      <c r="C61" s="1" t="s">
        <v>32</v>
      </c>
      <c r="D61" s="1"/>
      <c r="E61" s="15" t="s">
        <v>2</v>
      </c>
      <c r="F61" s="15" t="s">
        <v>44</v>
      </c>
      <c r="G61">
        <v>144</v>
      </c>
      <c r="H61" s="25">
        <v>53.7</v>
      </c>
      <c r="I61">
        <f t="shared" si="4"/>
        <v>107.4</v>
      </c>
      <c r="J61" s="21" t="s">
        <v>56</v>
      </c>
      <c r="K61" s="25">
        <v>11.7</v>
      </c>
      <c r="L61">
        <f t="shared" si="5"/>
        <v>46.8</v>
      </c>
      <c r="M61">
        <v>24</v>
      </c>
      <c r="N61" s="119">
        <f t="shared" si="6"/>
        <v>225.86666666666667</v>
      </c>
    </row>
    <row r="62" spans="2:14" x14ac:dyDescent="0.25">
      <c r="B62" s="2">
        <v>122</v>
      </c>
      <c r="C62" s="1" t="s">
        <v>32</v>
      </c>
      <c r="D62" s="1"/>
      <c r="E62" s="15" t="s">
        <v>2</v>
      </c>
      <c r="F62" s="15" t="s">
        <v>44</v>
      </c>
      <c r="G62">
        <v>171</v>
      </c>
      <c r="H62" s="25">
        <v>35.700000000000003</v>
      </c>
      <c r="I62">
        <f t="shared" si="4"/>
        <v>71.400000000000006</v>
      </c>
      <c r="J62" s="21" t="s">
        <v>54</v>
      </c>
      <c r="K62" s="25">
        <v>3.6</v>
      </c>
      <c r="L62">
        <f t="shared" si="5"/>
        <v>14.4</v>
      </c>
      <c r="M62">
        <v>10</v>
      </c>
      <c r="N62" s="119">
        <f t="shared" si="6"/>
        <v>154</v>
      </c>
    </row>
    <row r="63" spans="2:14" x14ac:dyDescent="0.25">
      <c r="B63" s="2">
        <v>123</v>
      </c>
      <c r="C63" s="1" t="s">
        <v>32</v>
      </c>
      <c r="D63" s="1"/>
      <c r="E63" s="15" t="s">
        <v>2</v>
      </c>
      <c r="F63" s="15" t="s">
        <v>44</v>
      </c>
      <c r="G63">
        <v>138</v>
      </c>
      <c r="H63" s="25">
        <v>69.400000000000006</v>
      </c>
      <c r="I63">
        <f t="shared" si="4"/>
        <v>138.80000000000001</v>
      </c>
      <c r="J63" s="21" t="s">
        <v>56</v>
      </c>
      <c r="K63" s="25">
        <v>2.8</v>
      </c>
      <c r="L63">
        <f t="shared" si="5"/>
        <v>11.2</v>
      </c>
      <c r="M63">
        <v>9</v>
      </c>
      <c r="N63" s="119">
        <f t="shared" si="6"/>
        <v>148.86666666666667</v>
      </c>
    </row>
    <row r="64" spans="2:14" x14ac:dyDescent="0.25">
      <c r="B64" s="2">
        <v>124</v>
      </c>
      <c r="C64" s="1" t="s">
        <v>32</v>
      </c>
      <c r="D64" s="1"/>
      <c r="E64" s="15" t="s">
        <v>2</v>
      </c>
      <c r="F64" s="15" t="s">
        <v>44</v>
      </c>
      <c r="G64">
        <v>159</v>
      </c>
      <c r="H64" s="25">
        <v>44.9</v>
      </c>
      <c r="I64">
        <f t="shared" si="4"/>
        <v>89.8</v>
      </c>
      <c r="J64" s="21" t="s">
        <v>54</v>
      </c>
      <c r="K64" s="25">
        <v>13.3</v>
      </c>
      <c r="L64">
        <f t="shared" si="5"/>
        <v>53.2</v>
      </c>
      <c r="M64">
        <v>19</v>
      </c>
      <c r="N64" s="119">
        <f t="shared" si="6"/>
        <v>200.20000000000002</v>
      </c>
    </row>
    <row r="65" spans="1:14" x14ac:dyDescent="0.25">
      <c r="B65" s="2">
        <v>132</v>
      </c>
      <c r="C65" s="1" t="s">
        <v>32</v>
      </c>
      <c r="D65" s="1" t="s">
        <v>4</v>
      </c>
      <c r="E65" s="15" t="s">
        <v>2</v>
      </c>
      <c r="F65" s="15" t="s">
        <v>44</v>
      </c>
      <c r="G65">
        <v>182</v>
      </c>
      <c r="H65" s="25">
        <v>23.2</v>
      </c>
      <c r="I65">
        <f t="shared" si="4"/>
        <v>46.4</v>
      </c>
      <c r="J65" s="21" t="s">
        <v>54</v>
      </c>
      <c r="K65" s="25">
        <v>13.3</v>
      </c>
      <c r="L65">
        <f t="shared" si="5"/>
        <v>53.2</v>
      </c>
      <c r="M65">
        <v>19</v>
      </c>
      <c r="N65" s="119">
        <f t="shared" si="6"/>
        <v>200.20000000000002</v>
      </c>
    </row>
    <row r="66" spans="1:14" x14ac:dyDescent="0.25">
      <c r="B66" s="2">
        <v>134</v>
      </c>
      <c r="C66" s="1" t="s">
        <v>32</v>
      </c>
      <c r="D66" s="1" t="s">
        <v>7</v>
      </c>
      <c r="E66" s="15" t="s">
        <v>2</v>
      </c>
      <c r="F66" s="15" t="s">
        <v>44</v>
      </c>
      <c r="G66">
        <v>183</v>
      </c>
      <c r="H66" s="25">
        <v>24.6</v>
      </c>
      <c r="I66">
        <f t="shared" si="4"/>
        <v>49.2</v>
      </c>
      <c r="J66" s="21" t="s">
        <v>54</v>
      </c>
      <c r="K66" s="25">
        <v>14.3</v>
      </c>
      <c r="L66">
        <f t="shared" si="5"/>
        <v>57.2</v>
      </c>
      <c r="M66">
        <v>20</v>
      </c>
      <c r="N66" s="119">
        <f t="shared" si="6"/>
        <v>205.33333333333334</v>
      </c>
    </row>
    <row r="67" spans="1:14" x14ac:dyDescent="0.25">
      <c r="B67" s="2">
        <v>143</v>
      </c>
      <c r="C67" s="1" t="s">
        <v>32</v>
      </c>
      <c r="D67" s="1"/>
      <c r="E67" s="15" t="s">
        <v>2</v>
      </c>
      <c r="F67" s="15" t="s">
        <v>44</v>
      </c>
      <c r="G67">
        <v>174</v>
      </c>
      <c r="H67" s="25">
        <v>6.9</v>
      </c>
      <c r="I67">
        <f t="shared" si="4"/>
        <v>13.8</v>
      </c>
      <c r="J67" s="21" t="s">
        <v>44</v>
      </c>
      <c r="K67" s="25">
        <v>6.9</v>
      </c>
      <c r="L67">
        <f t="shared" si="5"/>
        <v>27.6</v>
      </c>
      <c r="M67">
        <v>15</v>
      </c>
      <c r="N67" s="119">
        <f t="shared" si="6"/>
        <v>179.66666666666669</v>
      </c>
    </row>
    <row r="68" spans="1:14" x14ac:dyDescent="0.25">
      <c r="B68" s="2">
        <v>157</v>
      </c>
      <c r="C68" s="1" t="s">
        <v>32</v>
      </c>
      <c r="D68" s="1"/>
      <c r="E68" s="15" t="s">
        <v>2</v>
      </c>
      <c r="F68" s="15" t="s">
        <v>44</v>
      </c>
      <c r="G68">
        <v>198</v>
      </c>
      <c r="H68" s="25">
        <v>22.9</v>
      </c>
      <c r="I68">
        <f t="shared" si="4"/>
        <v>45.8</v>
      </c>
      <c r="J68" s="21" t="s">
        <v>44</v>
      </c>
      <c r="K68" s="24">
        <v>22.9</v>
      </c>
      <c r="L68">
        <f t="shared" si="5"/>
        <v>91.6</v>
      </c>
      <c r="M68">
        <v>26</v>
      </c>
      <c r="N68" s="119">
        <f t="shared" si="6"/>
        <v>236.13333333333333</v>
      </c>
    </row>
    <row r="69" spans="1:14" x14ac:dyDescent="0.25">
      <c r="B69" s="2">
        <v>158</v>
      </c>
      <c r="C69" s="1" t="s">
        <v>32</v>
      </c>
      <c r="D69" s="1"/>
      <c r="E69" s="15" t="s">
        <v>2</v>
      </c>
      <c r="F69" s="15" t="s">
        <v>44</v>
      </c>
      <c r="G69">
        <v>198</v>
      </c>
      <c r="H69" s="25">
        <v>22.9</v>
      </c>
      <c r="I69">
        <f t="shared" si="4"/>
        <v>45.8</v>
      </c>
      <c r="J69" s="21" t="s">
        <v>44</v>
      </c>
      <c r="K69" s="24">
        <v>22.9</v>
      </c>
      <c r="L69">
        <f t="shared" si="5"/>
        <v>91.6</v>
      </c>
      <c r="M69">
        <v>26</v>
      </c>
      <c r="N69" s="119">
        <f t="shared" si="6"/>
        <v>236.13333333333333</v>
      </c>
    </row>
    <row r="70" spans="1:14" x14ac:dyDescent="0.25">
      <c r="B70" s="2">
        <v>164</v>
      </c>
      <c r="C70" s="1" t="s">
        <v>32</v>
      </c>
      <c r="D70" s="1"/>
      <c r="E70" s="15" t="s">
        <v>2</v>
      </c>
      <c r="F70" s="15" t="s">
        <v>44</v>
      </c>
      <c r="G70">
        <v>178</v>
      </c>
      <c r="H70" s="25">
        <v>1.5</v>
      </c>
      <c r="I70">
        <f t="shared" si="4"/>
        <v>3</v>
      </c>
      <c r="J70" s="21" t="s">
        <v>44</v>
      </c>
      <c r="K70" s="25">
        <v>1.5</v>
      </c>
      <c r="L70">
        <f t="shared" si="5"/>
        <v>6</v>
      </c>
      <c r="M70">
        <v>6</v>
      </c>
      <c r="N70" s="119">
        <f t="shared" si="6"/>
        <v>133.46666666666667</v>
      </c>
    </row>
    <row r="71" spans="1:14" x14ac:dyDescent="0.25">
      <c r="B71" s="2">
        <v>169</v>
      </c>
      <c r="C71" s="1" t="s">
        <v>32</v>
      </c>
      <c r="D71" s="9"/>
      <c r="E71" s="16" t="s">
        <v>2</v>
      </c>
      <c r="F71" s="15" t="s">
        <v>44</v>
      </c>
      <c r="G71">
        <v>158</v>
      </c>
      <c r="H71" s="25">
        <v>45.5</v>
      </c>
      <c r="I71">
        <f t="shared" si="4"/>
        <v>91</v>
      </c>
      <c r="J71" s="21" t="s">
        <v>54</v>
      </c>
      <c r="K71" s="25">
        <v>13.9</v>
      </c>
      <c r="L71">
        <f t="shared" si="5"/>
        <v>55.6</v>
      </c>
      <c r="M71">
        <v>19</v>
      </c>
      <c r="N71" s="119">
        <f t="shared" si="6"/>
        <v>200.20000000000002</v>
      </c>
    </row>
    <row r="72" spans="1:14" x14ac:dyDescent="0.25">
      <c r="B72" s="2">
        <v>170</v>
      </c>
      <c r="C72" s="1" t="s">
        <v>32</v>
      </c>
      <c r="D72" s="9"/>
      <c r="E72" s="16" t="s">
        <v>2</v>
      </c>
      <c r="F72" s="15" t="s">
        <v>44</v>
      </c>
      <c r="G72">
        <v>170</v>
      </c>
      <c r="H72" s="25">
        <v>38.700000000000003</v>
      </c>
      <c r="I72">
        <f t="shared" si="4"/>
        <v>77.400000000000006</v>
      </c>
      <c r="J72" s="21" t="s">
        <v>54</v>
      </c>
      <c r="K72" s="25">
        <v>6.6</v>
      </c>
      <c r="L72">
        <f t="shared" si="5"/>
        <v>26.4</v>
      </c>
      <c r="M72">
        <v>16</v>
      </c>
      <c r="N72" s="119">
        <f t="shared" si="6"/>
        <v>184.8</v>
      </c>
    </row>
    <row r="73" spans="1:14" x14ac:dyDescent="0.25">
      <c r="B73" s="1">
        <v>174</v>
      </c>
      <c r="C73" s="7" t="s">
        <v>32</v>
      </c>
      <c r="E73" s="18" t="s">
        <v>2</v>
      </c>
      <c r="F73" s="15" t="s">
        <v>44</v>
      </c>
      <c r="G73">
        <v>210</v>
      </c>
      <c r="H73" s="25">
        <v>112</v>
      </c>
      <c r="I73">
        <f t="shared" si="4"/>
        <v>224</v>
      </c>
      <c r="J73" s="21" t="s">
        <v>56</v>
      </c>
      <c r="K73" s="25">
        <v>65.5</v>
      </c>
      <c r="L73">
        <f t="shared" si="5"/>
        <v>262</v>
      </c>
      <c r="M73">
        <v>76</v>
      </c>
      <c r="N73" s="119">
        <f t="shared" si="6"/>
        <v>492.80000000000007</v>
      </c>
    </row>
    <row r="74" spans="1:14" x14ac:dyDescent="0.25">
      <c r="B74" s="2">
        <v>177</v>
      </c>
      <c r="C74" s="7" t="s">
        <v>32</v>
      </c>
      <c r="E74" s="18" t="s">
        <v>2</v>
      </c>
      <c r="F74" s="15" t="s">
        <v>44</v>
      </c>
      <c r="G74">
        <v>139</v>
      </c>
      <c r="H74" s="25">
        <v>64.900000000000006</v>
      </c>
      <c r="I74">
        <f t="shared" si="4"/>
        <v>129.80000000000001</v>
      </c>
      <c r="J74" s="21" t="s">
        <v>56</v>
      </c>
      <c r="K74" s="24">
        <v>0.5</v>
      </c>
      <c r="L74">
        <f t="shared" si="5"/>
        <v>2</v>
      </c>
      <c r="M74">
        <v>3</v>
      </c>
      <c r="N74" s="119">
        <f t="shared" si="6"/>
        <v>118.06666666666668</v>
      </c>
    </row>
    <row r="75" spans="1:14" x14ac:dyDescent="0.25">
      <c r="B75" s="1">
        <v>178</v>
      </c>
      <c r="C75" s="7" t="s">
        <v>32</v>
      </c>
      <c r="E75" s="18" t="s">
        <v>2</v>
      </c>
      <c r="F75" s="15" t="s">
        <v>44</v>
      </c>
      <c r="G75">
        <v>139</v>
      </c>
      <c r="H75" s="25">
        <v>64.900000000000006</v>
      </c>
      <c r="I75">
        <f t="shared" si="4"/>
        <v>129.80000000000001</v>
      </c>
      <c r="J75" s="21" t="s">
        <v>56</v>
      </c>
      <c r="K75" s="24">
        <v>0.5</v>
      </c>
      <c r="L75">
        <f t="shared" si="5"/>
        <v>2</v>
      </c>
      <c r="M75">
        <v>3</v>
      </c>
      <c r="N75" s="119">
        <f t="shared" si="6"/>
        <v>118.06666666666668</v>
      </c>
    </row>
    <row r="76" spans="1:14" x14ac:dyDescent="0.25">
      <c r="B76" s="2">
        <v>179</v>
      </c>
      <c r="C76" s="7" t="s">
        <v>32</v>
      </c>
      <c r="E76" s="18" t="s">
        <v>2</v>
      </c>
      <c r="F76" s="15" t="s">
        <v>44</v>
      </c>
      <c r="G76">
        <v>139</v>
      </c>
      <c r="H76" s="25">
        <v>64.900000000000006</v>
      </c>
      <c r="I76">
        <f t="shared" si="4"/>
        <v>129.80000000000001</v>
      </c>
      <c r="J76" s="21" t="s">
        <v>56</v>
      </c>
      <c r="K76" s="24">
        <v>0.5</v>
      </c>
      <c r="L76">
        <f t="shared" si="5"/>
        <v>2</v>
      </c>
      <c r="M76">
        <v>3</v>
      </c>
      <c r="N76" s="119">
        <f t="shared" si="6"/>
        <v>118.06666666666668</v>
      </c>
    </row>
    <row r="77" spans="1:14" x14ac:dyDescent="0.25">
      <c r="B77" s="1">
        <v>180</v>
      </c>
      <c r="C77" s="7" t="s">
        <v>32</v>
      </c>
      <c r="E77" s="18" t="s">
        <v>2</v>
      </c>
      <c r="F77" s="15" t="s">
        <v>44</v>
      </c>
      <c r="G77">
        <v>139</v>
      </c>
      <c r="H77" s="25">
        <v>64.900000000000006</v>
      </c>
      <c r="I77">
        <f t="shared" si="4"/>
        <v>129.80000000000001</v>
      </c>
      <c r="J77" s="21" t="s">
        <v>56</v>
      </c>
      <c r="K77" s="24">
        <v>0.5</v>
      </c>
      <c r="L77">
        <f t="shared" si="5"/>
        <v>2</v>
      </c>
      <c r="M77">
        <v>3</v>
      </c>
      <c r="N77" s="119">
        <f t="shared" si="6"/>
        <v>118.06666666666668</v>
      </c>
    </row>
    <row r="78" spans="1:14" x14ac:dyDescent="0.25">
      <c r="B78" s="1">
        <v>190</v>
      </c>
      <c r="C78" s="7" t="s">
        <v>32</v>
      </c>
      <c r="E78" s="18" t="s">
        <v>2</v>
      </c>
      <c r="F78" s="15" t="s">
        <v>44</v>
      </c>
      <c r="G78">
        <v>145</v>
      </c>
      <c r="H78" s="25">
        <v>56.8</v>
      </c>
      <c r="I78">
        <f t="shared" si="4"/>
        <v>113.6</v>
      </c>
      <c r="J78" s="21" t="s">
        <v>56</v>
      </c>
      <c r="K78" s="25">
        <v>8.6999999999999993</v>
      </c>
      <c r="L78">
        <f t="shared" si="5"/>
        <v>34.799999999999997</v>
      </c>
      <c r="M78">
        <v>18</v>
      </c>
      <c r="N78" s="119">
        <f t="shared" si="6"/>
        <v>195.06666666666666</v>
      </c>
    </row>
    <row r="79" spans="1:14" ht="16.5" thickBot="1" x14ac:dyDescent="0.3">
      <c r="B79" s="26">
        <v>184</v>
      </c>
      <c r="C79" s="7" t="s">
        <v>32</v>
      </c>
      <c r="E79" s="47" t="s">
        <v>2</v>
      </c>
      <c r="F79" s="48" t="s">
        <v>44</v>
      </c>
      <c r="G79" s="43">
        <v>173</v>
      </c>
      <c r="H79" s="44">
        <v>29.4</v>
      </c>
      <c r="I79" s="43">
        <f t="shared" si="4"/>
        <v>58.8</v>
      </c>
      <c r="J79" s="45" t="s">
        <v>54</v>
      </c>
      <c r="K79" s="44">
        <v>5.2</v>
      </c>
      <c r="L79" s="43">
        <f t="shared" si="5"/>
        <v>20.8</v>
      </c>
      <c r="M79" s="43">
        <v>10</v>
      </c>
      <c r="N79" s="120">
        <f t="shared" si="6"/>
        <v>154</v>
      </c>
    </row>
    <row r="80" spans="1:14" ht="16.5" thickBot="1" x14ac:dyDescent="0.3">
      <c r="A80" s="80" t="s">
        <v>99</v>
      </c>
      <c r="B80" s="81">
        <v>43</v>
      </c>
      <c r="E80" s="49"/>
      <c r="F80" s="50" t="s">
        <v>37</v>
      </c>
      <c r="G80" s="46">
        <f>SUM(G37:G79)</f>
        <v>6892</v>
      </c>
      <c r="H80" s="46">
        <f>SUM(H37:H79)</f>
        <v>1905.1000000000006</v>
      </c>
      <c r="I80" s="46">
        <f>SUM(I37:I79)</f>
        <v>3810.2000000000012</v>
      </c>
      <c r="J80" s="50" t="s">
        <v>37</v>
      </c>
      <c r="K80" s="46">
        <f>SUM(K37:K79)</f>
        <v>419.59999999999991</v>
      </c>
      <c r="L80" s="46">
        <f>SUM(L37:L79)</f>
        <v>1678.3999999999996</v>
      </c>
      <c r="M80" s="46">
        <f>SUM(M37:M79)</f>
        <v>702</v>
      </c>
      <c r="N80" s="46">
        <f>SUM(N37:N79)</f>
        <v>8018.2666666666664</v>
      </c>
    </row>
    <row r="81" spans="2:15" x14ac:dyDescent="0.25">
      <c r="B81" s="26"/>
      <c r="F81" s="51" t="s">
        <v>81</v>
      </c>
      <c r="G81" s="52">
        <f>AVERAGE(G37:G79)</f>
        <v>160.27906976744185</v>
      </c>
      <c r="H81" s="52">
        <f>AVERAGE(H37:H79)</f>
        <v>44.304651162790712</v>
      </c>
      <c r="I81" s="52">
        <f>AVERAGE(I37:I79)</f>
        <v>88.609302325581424</v>
      </c>
      <c r="J81" s="51" t="s">
        <v>81</v>
      </c>
      <c r="K81" s="52">
        <f>AVERAGE(K37:K79)</f>
        <v>9.7581395348837194</v>
      </c>
      <c r="L81" s="52">
        <f>AVERAGE(L37:L79)</f>
        <v>39.032558139534878</v>
      </c>
      <c r="M81" s="52">
        <f>AVERAGE(M37:M79)</f>
        <v>16.325581395348838</v>
      </c>
      <c r="N81" s="52"/>
    </row>
    <row r="82" spans="2:15" x14ac:dyDescent="0.25">
      <c r="B82" s="26"/>
      <c r="F82" s="51" t="s">
        <v>85</v>
      </c>
      <c r="G82" s="52">
        <f>MAX(G37:G79)</f>
        <v>210</v>
      </c>
      <c r="H82" s="52">
        <f>MAX(H37:H79)</f>
        <v>112</v>
      </c>
      <c r="I82" s="52">
        <f>MAX(I37:I79)</f>
        <v>224</v>
      </c>
      <c r="J82" s="51" t="s">
        <v>117</v>
      </c>
      <c r="K82" s="52">
        <f>MAX(K37:K79)</f>
        <v>65.5</v>
      </c>
      <c r="L82" s="52">
        <f>MAX(L37:L79)</f>
        <v>262</v>
      </c>
      <c r="M82" s="52">
        <f>MAX(M37:M79)</f>
        <v>76</v>
      </c>
      <c r="N82" s="52"/>
    </row>
    <row r="83" spans="2:15" x14ac:dyDescent="0.25">
      <c r="B83" s="26"/>
      <c r="F83" s="51" t="s">
        <v>86</v>
      </c>
      <c r="G83" s="52">
        <f>MIN(G37:G79)</f>
        <v>130</v>
      </c>
      <c r="H83" s="52">
        <f>MIN(H37:H79)</f>
        <v>1.5</v>
      </c>
      <c r="I83" s="52">
        <f>MIN(I37:I79)</f>
        <v>3</v>
      </c>
      <c r="J83" s="51" t="s">
        <v>118</v>
      </c>
      <c r="K83" s="52">
        <f>MIN(K37:K79)</f>
        <v>0.5</v>
      </c>
      <c r="L83" s="52">
        <f>MIN(L37:L79)</f>
        <v>2</v>
      </c>
      <c r="M83" s="52">
        <f>MIN(M37:M79)</f>
        <v>3</v>
      </c>
      <c r="N83" s="52"/>
    </row>
    <row r="84" spans="2:15" x14ac:dyDescent="0.25">
      <c r="B84" s="26"/>
      <c r="F84" s="51" t="s">
        <v>82</v>
      </c>
      <c r="G84" s="52">
        <f>(54)+(0.45*G82)</f>
        <v>148.5</v>
      </c>
      <c r="H84" s="52">
        <f>(0.45*H82)</f>
        <v>50.4</v>
      </c>
      <c r="I84" s="52">
        <f>(0.45*I82)</f>
        <v>100.8</v>
      </c>
      <c r="J84" s="51" t="s">
        <v>82</v>
      </c>
      <c r="K84" s="52"/>
      <c r="L84" s="65"/>
      <c r="M84" s="65"/>
      <c r="N84" s="65">
        <f>MAX(N57:N79)</f>
        <v>492.80000000000007</v>
      </c>
    </row>
    <row r="85" spans="2:15" x14ac:dyDescent="0.25">
      <c r="B85" s="26"/>
      <c r="F85" s="51" t="s">
        <v>83</v>
      </c>
      <c r="G85" s="52">
        <f>(54)+(0.45*G83)</f>
        <v>112.5</v>
      </c>
      <c r="H85" s="52">
        <f>(0.45*H83)</f>
        <v>0.67500000000000004</v>
      </c>
      <c r="I85" s="52">
        <f>(0.45*I83)</f>
        <v>1.35</v>
      </c>
      <c r="J85" s="51" t="s">
        <v>83</v>
      </c>
      <c r="K85" s="52"/>
      <c r="L85" s="65"/>
      <c r="M85" s="65"/>
      <c r="N85" s="65">
        <f>MIN(N57:N79)</f>
        <v>118.06666666666668</v>
      </c>
    </row>
    <row r="86" spans="2:15" x14ac:dyDescent="0.25">
      <c r="B86" s="26"/>
      <c r="F86" s="51" t="s">
        <v>84</v>
      </c>
      <c r="G86" s="52">
        <f>(54)+(0.45*G81)</f>
        <v>126.12558139534883</v>
      </c>
      <c r="H86" s="52">
        <f>(0.45*H81)</f>
        <v>19.937093023255819</v>
      </c>
      <c r="I86" s="52">
        <f>(0.45*I81)</f>
        <v>39.874186046511639</v>
      </c>
      <c r="J86" s="51" t="s">
        <v>84</v>
      </c>
      <c r="K86" s="60"/>
      <c r="L86" s="60"/>
      <c r="M86" s="60"/>
      <c r="N86" s="60">
        <f>AVERAGE(N57:N79)</f>
        <v>181.89855072463766</v>
      </c>
      <c r="O86" s="43"/>
    </row>
    <row r="87" spans="2:15" ht="32.25" thickBot="1" x14ac:dyDescent="0.3">
      <c r="B87" s="26"/>
      <c r="F87" s="62" t="s">
        <v>88</v>
      </c>
      <c r="G87" s="61">
        <f>(54)+(0.45*G80)</f>
        <v>3155.4</v>
      </c>
      <c r="H87" s="61"/>
      <c r="I87" s="68">
        <f>(0.45*I80)</f>
        <v>1714.5900000000006</v>
      </c>
      <c r="J87" s="68"/>
      <c r="K87" s="67" t="s">
        <v>92</v>
      </c>
      <c r="L87" s="63" t="s">
        <v>97</v>
      </c>
      <c r="M87" s="63"/>
      <c r="N87" s="63"/>
      <c r="O87" s="76" t="s">
        <v>96</v>
      </c>
    </row>
    <row r="88" spans="2:15" ht="30.75" customHeight="1" thickBot="1" x14ac:dyDescent="0.3">
      <c r="B88" s="26"/>
      <c r="F88" s="161" t="s">
        <v>89</v>
      </c>
      <c r="G88" s="161"/>
      <c r="H88" s="66" t="s">
        <v>90</v>
      </c>
      <c r="I88" s="69">
        <f>(G87+I87)</f>
        <v>4869.9900000000007</v>
      </c>
      <c r="J88" s="70" t="s">
        <v>91</v>
      </c>
      <c r="K88" s="71">
        <f>N80</f>
        <v>8018.2666666666664</v>
      </c>
      <c r="L88" s="72">
        <f>K88/2</f>
        <v>4009.1333333333332</v>
      </c>
      <c r="M88" s="118"/>
      <c r="N88" s="118"/>
      <c r="O88" s="76">
        <f>K88/I88</f>
        <v>1.6464647086886555</v>
      </c>
    </row>
    <row r="89" spans="2:15" ht="16.5" thickBot="1" x14ac:dyDescent="0.3">
      <c r="B89" s="26"/>
      <c r="F89" s="51"/>
      <c r="G89" s="51"/>
      <c r="H89" s="64" t="s">
        <v>93</v>
      </c>
      <c r="I89" s="73">
        <f>I88/G80</f>
        <v>0.70661491584445746</v>
      </c>
      <c r="J89" s="70" t="s">
        <v>94</v>
      </c>
      <c r="K89" s="74">
        <f>K88/L80</f>
        <v>4.7773276136002547</v>
      </c>
      <c r="L89" s="75">
        <f>K89/2</f>
        <v>2.3886638068001274</v>
      </c>
      <c r="M89" s="67"/>
      <c r="N89" s="67"/>
      <c r="O89" s="77">
        <f>K89/I89</f>
        <v>6.7608643781471729</v>
      </c>
    </row>
    <row r="90" spans="2:15" ht="16.5" thickBot="1" x14ac:dyDescent="0.3">
      <c r="B90" s="26"/>
      <c r="F90" s="51"/>
      <c r="G90" s="52"/>
      <c r="H90" s="64" t="s">
        <v>98</v>
      </c>
      <c r="I90" s="73">
        <f>I88/B80</f>
        <v>113.25558139534886</v>
      </c>
      <c r="J90" s="70" t="s">
        <v>91</v>
      </c>
      <c r="K90" s="74">
        <f>K88/B80</f>
        <v>186.47131782945735</v>
      </c>
      <c r="L90" s="75">
        <f>K90/2</f>
        <v>93.235658914728674</v>
      </c>
      <c r="M90" s="67"/>
      <c r="N90" s="67"/>
      <c r="O90" s="77">
        <f>K90/I90</f>
        <v>1.6464647086886555</v>
      </c>
    </row>
    <row r="91" spans="2:15" x14ac:dyDescent="0.25">
      <c r="B91" s="26"/>
      <c r="F91" s="51"/>
      <c r="G91" s="52"/>
      <c r="H91" s="52"/>
      <c r="I91" s="52"/>
      <c r="J91" s="52"/>
      <c r="K91" s="52"/>
      <c r="L91" s="52"/>
      <c r="M91" s="52"/>
      <c r="N91" s="52"/>
    </row>
    <row r="92" spans="2:15" s="54" customFormat="1" x14ac:dyDescent="0.25">
      <c r="B92" s="2">
        <v>36</v>
      </c>
      <c r="C92" s="1" t="s">
        <v>32</v>
      </c>
      <c r="D92" s="1" t="s">
        <v>16</v>
      </c>
      <c r="E92" s="15" t="s">
        <v>12</v>
      </c>
      <c r="F92" s="15" t="s">
        <v>47</v>
      </c>
      <c r="G92" s="54">
        <v>12.8</v>
      </c>
      <c r="H92" s="55">
        <v>2.7</v>
      </c>
      <c r="I92" s="54">
        <f t="shared" si="4"/>
        <v>5.4</v>
      </c>
      <c r="J92" s="21" t="s">
        <v>63</v>
      </c>
      <c r="K92" s="55">
        <v>9.1</v>
      </c>
      <c r="L92" s="54">
        <f t="shared" si="5"/>
        <v>36.4</v>
      </c>
      <c r="M92" s="54">
        <v>25</v>
      </c>
      <c r="N92" s="119">
        <f t="shared" ref="N92:N118" si="7">((154/60)*M92*2)+((154/60)*20)*2</f>
        <v>231</v>
      </c>
    </row>
    <row r="93" spans="2:15" s="54" customFormat="1" x14ac:dyDescent="0.25">
      <c r="B93" s="2">
        <v>40</v>
      </c>
      <c r="C93" s="1" t="s">
        <v>32</v>
      </c>
      <c r="D93" s="1" t="s">
        <v>4</v>
      </c>
      <c r="E93" s="15" t="s">
        <v>12</v>
      </c>
      <c r="F93" s="15" t="s">
        <v>47</v>
      </c>
      <c r="G93" s="54">
        <v>18.2</v>
      </c>
      <c r="H93" s="55">
        <v>4.3</v>
      </c>
      <c r="I93" s="54">
        <f t="shared" si="4"/>
        <v>8.6</v>
      </c>
      <c r="J93" s="21" t="s">
        <v>63</v>
      </c>
      <c r="K93" s="55">
        <v>14.4</v>
      </c>
      <c r="L93" s="54">
        <f t="shared" si="5"/>
        <v>57.6</v>
      </c>
      <c r="M93" s="54">
        <v>28</v>
      </c>
      <c r="N93" s="119">
        <f t="shared" si="7"/>
        <v>246.40000000000003</v>
      </c>
    </row>
    <row r="94" spans="2:15" x14ac:dyDescent="0.25">
      <c r="B94" s="2">
        <v>41</v>
      </c>
      <c r="C94" s="1" t="s">
        <v>32</v>
      </c>
      <c r="D94" s="1" t="s">
        <v>4</v>
      </c>
      <c r="E94" s="15" t="s">
        <v>12</v>
      </c>
      <c r="F94" s="15" t="s">
        <v>47</v>
      </c>
      <c r="G94">
        <v>13.4</v>
      </c>
      <c r="H94" s="25">
        <v>3.8</v>
      </c>
      <c r="I94">
        <f t="shared" si="4"/>
        <v>7.6</v>
      </c>
      <c r="J94" s="21" t="s">
        <v>63</v>
      </c>
      <c r="K94" s="25">
        <v>9.1</v>
      </c>
      <c r="L94">
        <f t="shared" si="5"/>
        <v>36.4</v>
      </c>
      <c r="M94">
        <v>22</v>
      </c>
      <c r="N94" s="119">
        <f t="shared" si="7"/>
        <v>215.60000000000002</v>
      </c>
    </row>
    <row r="95" spans="2:15" x14ac:dyDescent="0.25">
      <c r="B95" s="2">
        <v>47</v>
      </c>
      <c r="C95" s="1" t="s">
        <v>32</v>
      </c>
      <c r="D95" s="1" t="s">
        <v>7</v>
      </c>
      <c r="E95" s="15" t="s">
        <v>12</v>
      </c>
      <c r="F95" s="15" t="s">
        <v>47</v>
      </c>
      <c r="G95">
        <v>19</v>
      </c>
      <c r="H95" s="25">
        <v>10.8</v>
      </c>
      <c r="I95">
        <f t="shared" si="4"/>
        <v>21.6</v>
      </c>
      <c r="J95" s="21" t="s">
        <v>63</v>
      </c>
      <c r="K95" s="25">
        <v>9.5</v>
      </c>
      <c r="L95">
        <f t="shared" si="5"/>
        <v>38</v>
      </c>
      <c r="M95">
        <v>20</v>
      </c>
      <c r="N95" s="119">
        <f t="shared" si="7"/>
        <v>205.33333333333334</v>
      </c>
    </row>
    <row r="96" spans="2:15" x14ac:dyDescent="0.25">
      <c r="B96" s="2">
        <v>48</v>
      </c>
      <c r="C96" s="1" t="s">
        <v>32</v>
      </c>
      <c r="D96" s="1" t="s">
        <v>4</v>
      </c>
      <c r="E96" s="15" t="s">
        <v>12</v>
      </c>
      <c r="F96" s="15" t="s">
        <v>47</v>
      </c>
      <c r="G96">
        <v>10.5</v>
      </c>
      <c r="H96" s="25">
        <v>4.5</v>
      </c>
      <c r="I96">
        <f t="shared" si="4"/>
        <v>9</v>
      </c>
      <c r="J96" s="21" t="s">
        <v>63</v>
      </c>
      <c r="K96" s="25">
        <v>7.1</v>
      </c>
      <c r="L96">
        <f t="shared" si="5"/>
        <v>28.4</v>
      </c>
      <c r="M96">
        <v>17</v>
      </c>
      <c r="N96" s="119">
        <f t="shared" si="7"/>
        <v>189.93333333333334</v>
      </c>
    </row>
    <row r="97" spans="2:14" x14ac:dyDescent="0.25">
      <c r="B97" s="2">
        <v>54</v>
      </c>
      <c r="C97" s="1" t="s">
        <v>32</v>
      </c>
      <c r="D97" s="1" t="s">
        <v>4</v>
      </c>
      <c r="E97" s="15" t="s">
        <v>12</v>
      </c>
      <c r="F97" s="15" t="s">
        <v>47</v>
      </c>
      <c r="G97">
        <v>10.4</v>
      </c>
      <c r="H97" s="25">
        <v>7.7</v>
      </c>
      <c r="I97">
        <f t="shared" si="4"/>
        <v>15.4</v>
      </c>
      <c r="J97" s="21" t="s">
        <v>63</v>
      </c>
      <c r="K97" s="25">
        <v>5</v>
      </c>
      <c r="L97">
        <f t="shared" si="5"/>
        <v>20</v>
      </c>
      <c r="M97">
        <v>12</v>
      </c>
      <c r="N97" s="119">
        <f t="shared" si="7"/>
        <v>164.26666666666668</v>
      </c>
    </row>
    <row r="98" spans="2:14" x14ac:dyDescent="0.25">
      <c r="B98" s="2">
        <v>55</v>
      </c>
      <c r="C98" s="1" t="s">
        <v>32</v>
      </c>
      <c r="D98" s="1" t="s">
        <v>4</v>
      </c>
      <c r="E98" s="15" t="s">
        <v>12</v>
      </c>
      <c r="F98" s="15" t="s">
        <v>47</v>
      </c>
      <c r="G98">
        <v>12.8</v>
      </c>
      <c r="H98" s="25">
        <v>2.7</v>
      </c>
      <c r="I98">
        <f t="shared" si="4"/>
        <v>5.4</v>
      </c>
      <c r="J98" s="21" t="s">
        <v>63</v>
      </c>
      <c r="K98" s="25">
        <v>9.1</v>
      </c>
      <c r="L98">
        <f t="shared" si="5"/>
        <v>36.4</v>
      </c>
      <c r="M98">
        <v>25</v>
      </c>
      <c r="N98" s="119">
        <f t="shared" si="7"/>
        <v>231</v>
      </c>
    </row>
    <row r="99" spans="2:14" x14ac:dyDescent="0.25">
      <c r="B99" s="2">
        <v>59</v>
      </c>
      <c r="C99" s="1" t="s">
        <v>32</v>
      </c>
      <c r="D99" s="1" t="s">
        <v>4</v>
      </c>
      <c r="E99" s="15" t="s">
        <v>12</v>
      </c>
      <c r="F99" s="15" t="s">
        <v>47</v>
      </c>
      <c r="G99">
        <v>26.1</v>
      </c>
      <c r="H99" s="25">
        <v>23.3</v>
      </c>
      <c r="I99">
        <f t="shared" ref="I99:I162" si="8">H99*2</f>
        <v>46.6</v>
      </c>
      <c r="J99" s="21" t="s">
        <v>63</v>
      </c>
      <c r="K99" s="25">
        <v>16.8</v>
      </c>
      <c r="L99">
        <f t="shared" ref="L99:L162" si="9">K99*2*2</f>
        <v>67.2</v>
      </c>
      <c r="M99">
        <v>32</v>
      </c>
      <c r="N99" s="119">
        <f t="shared" si="7"/>
        <v>266.93333333333334</v>
      </c>
    </row>
    <row r="100" spans="2:14" x14ac:dyDescent="0.25">
      <c r="B100" s="2">
        <v>64</v>
      </c>
      <c r="C100" s="1" t="s">
        <v>32</v>
      </c>
      <c r="D100" s="1" t="s">
        <v>4</v>
      </c>
      <c r="E100" s="15" t="s">
        <v>12</v>
      </c>
      <c r="F100" s="15" t="s">
        <v>47</v>
      </c>
      <c r="G100">
        <v>22.4</v>
      </c>
      <c r="H100" s="25">
        <v>16.8</v>
      </c>
      <c r="I100">
        <f t="shared" si="8"/>
        <v>33.6</v>
      </c>
      <c r="J100" s="21" t="s">
        <v>63</v>
      </c>
      <c r="K100" s="25">
        <v>10.7</v>
      </c>
      <c r="L100">
        <f t="shared" si="9"/>
        <v>42.8</v>
      </c>
      <c r="M100">
        <v>21</v>
      </c>
      <c r="N100" s="119">
        <f t="shared" si="7"/>
        <v>210.4666666666667</v>
      </c>
    </row>
    <row r="101" spans="2:14" x14ac:dyDescent="0.25">
      <c r="B101" s="2">
        <v>82</v>
      </c>
      <c r="C101" s="1" t="s">
        <v>32</v>
      </c>
      <c r="D101" s="1"/>
      <c r="E101" s="15" t="s">
        <v>12</v>
      </c>
      <c r="F101" s="15" t="s">
        <v>47</v>
      </c>
      <c r="G101">
        <v>20.5</v>
      </c>
      <c r="H101" s="25">
        <v>19.3</v>
      </c>
      <c r="I101">
        <f t="shared" si="8"/>
        <v>38.6</v>
      </c>
      <c r="J101" s="21" t="s">
        <v>63</v>
      </c>
      <c r="K101" s="25">
        <v>12.5</v>
      </c>
      <c r="L101">
        <f t="shared" si="9"/>
        <v>50</v>
      </c>
      <c r="M101">
        <v>21</v>
      </c>
      <c r="N101" s="119">
        <f t="shared" si="7"/>
        <v>210.4666666666667</v>
      </c>
    </row>
    <row r="102" spans="2:14" x14ac:dyDescent="0.25">
      <c r="B102" s="2">
        <v>88</v>
      </c>
      <c r="C102" s="1" t="s">
        <v>32</v>
      </c>
      <c r="D102" s="1"/>
      <c r="E102" s="15" t="s">
        <v>12</v>
      </c>
      <c r="F102" s="15" t="s">
        <v>47</v>
      </c>
      <c r="G102">
        <v>10.8</v>
      </c>
      <c r="H102" s="25">
        <v>4.8</v>
      </c>
      <c r="I102">
        <f t="shared" si="8"/>
        <v>9.6</v>
      </c>
      <c r="J102" s="21" t="s">
        <v>63</v>
      </c>
      <c r="K102" s="25">
        <v>7.7</v>
      </c>
      <c r="L102">
        <f t="shared" si="9"/>
        <v>30.8</v>
      </c>
      <c r="M102">
        <v>17</v>
      </c>
      <c r="N102" s="119">
        <f t="shared" si="7"/>
        <v>189.93333333333334</v>
      </c>
    </row>
    <row r="103" spans="2:14" x14ac:dyDescent="0.25">
      <c r="B103" s="2">
        <v>90</v>
      </c>
      <c r="C103" s="1" t="s">
        <v>32</v>
      </c>
      <c r="D103" s="1" t="s">
        <v>4</v>
      </c>
      <c r="E103" s="15" t="s">
        <v>12</v>
      </c>
      <c r="F103" s="15" t="s">
        <v>47</v>
      </c>
      <c r="G103">
        <v>11.3</v>
      </c>
      <c r="H103" s="25">
        <v>9.6</v>
      </c>
      <c r="I103">
        <f t="shared" si="8"/>
        <v>19.2</v>
      </c>
      <c r="J103" s="21" t="s">
        <v>63</v>
      </c>
      <c r="K103" s="25">
        <v>1.5</v>
      </c>
      <c r="L103">
        <f t="shared" si="9"/>
        <v>6</v>
      </c>
      <c r="M103">
        <v>5</v>
      </c>
      <c r="N103" s="119">
        <f t="shared" si="7"/>
        <v>128.33333333333334</v>
      </c>
    </row>
    <row r="104" spans="2:14" x14ac:dyDescent="0.25">
      <c r="B104" s="2">
        <v>96</v>
      </c>
      <c r="C104" s="1" t="s">
        <v>32</v>
      </c>
      <c r="D104" s="1"/>
      <c r="E104" s="15" t="s">
        <v>12</v>
      </c>
      <c r="F104" s="15" t="s">
        <v>47</v>
      </c>
      <c r="G104">
        <v>24.9</v>
      </c>
      <c r="H104" s="25">
        <v>19.600000000000001</v>
      </c>
      <c r="I104">
        <f t="shared" si="8"/>
        <v>39.200000000000003</v>
      </c>
      <c r="J104" s="21" t="s">
        <v>63</v>
      </c>
      <c r="K104" s="25">
        <v>13.4</v>
      </c>
      <c r="L104">
        <f t="shared" si="9"/>
        <v>53.6</v>
      </c>
      <c r="M104">
        <v>28</v>
      </c>
      <c r="N104" s="119">
        <f t="shared" si="7"/>
        <v>246.40000000000003</v>
      </c>
    </row>
    <row r="105" spans="2:14" x14ac:dyDescent="0.25">
      <c r="B105" s="2">
        <v>120</v>
      </c>
      <c r="C105" s="1" t="s">
        <v>32</v>
      </c>
      <c r="D105" s="1"/>
      <c r="E105" s="15" t="s">
        <v>12</v>
      </c>
      <c r="F105" s="15" t="s">
        <v>47</v>
      </c>
      <c r="G105">
        <v>16.100000000000001</v>
      </c>
      <c r="H105" s="25">
        <v>9.3000000000000007</v>
      </c>
      <c r="I105">
        <f t="shared" si="8"/>
        <v>18.600000000000001</v>
      </c>
      <c r="J105" s="21" t="s">
        <v>63</v>
      </c>
      <c r="K105" s="25">
        <v>4.7</v>
      </c>
      <c r="L105">
        <f t="shared" si="9"/>
        <v>18.8</v>
      </c>
      <c r="M105">
        <v>10</v>
      </c>
      <c r="N105" s="119">
        <f t="shared" si="7"/>
        <v>154</v>
      </c>
    </row>
    <row r="106" spans="2:14" x14ac:dyDescent="0.25">
      <c r="B106" s="2">
        <v>121</v>
      </c>
      <c r="C106" s="1" t="s">
        <v>32</v>
      </c>
      <c r="D106" s="1"/>
      <c r="E106" s="15" t="s">
        <v>12</v>
      </c>
      <c r="F106" s="15" t="s">
        <v>47</v>
      </c>
      <c r="G106">
        <v>12.9</v>
      </c>
      <c r="H106" s="25">
        <v>3.6</v>
      </c>
      <c r="I106">
        <f t="shared" si="8"/>
        <v>7.2</v>
      </c>
      <c r="J106" s="21" t="s">
        <v>63</v>
      </c>
      <c r="K106" s="25">
        <v>8.6</v>
      </c>
      <c r="L106">
        <f t="shared" si="9"/>
        <v>34.4</v>
      </c>
      <c r="M106">
        <v>22</v>
      </c>
      <c r="N106" s="119">
        <f t="shared" si="7"/>
        <v>215.60000000000002</v>
      </c>
    </row>
    <row r="107" spans="2:14" x14ac:dyDescent="0.25">
      <c r="B107" s="2">
        <v>128</v>
      </c>
      <c r="C107" s="1" t="s">
        <v>32</v>
      </c>
      <c r="D107" s="1"/>
      <c r="E107" s="15" t="s">
        <v>12</v>
      </c>
      <c r="F107" s="15" t="s">
        <v>47</v>
      </c>
      <c r="G107">
        <v>12.7</v>
      </c>
      <c r="H107" s="25">
        <v>3.2</v>
      </c>
      <c r="I107">
        <f t="shared" si="8"/>
        <v>6.4</v>
      </c>
      <c r="J107" s="21" t="s">
        <v>63</v>
      </c>
      <c r="K107" s="25">
        <v>8.5</v>
      </c>
      <c r="L107">
        <f t="shared" si="9"/>
        <v>34</v>
      </c>
      <c r="M107">
        <v>21</v>
      </c>
      <c r="N107" s="119">
        <f t="shared" si="7"/>
        <v>210.4666666666667</v>
      </c>
    </row>
    <row r="108" spans="2:14" x14ac:dyDescent="0.25">
      <c r="B108" s="2">
        <v>129</v>
      </c>
      <c r="C108" s="1" t="s">
        <v>32</v>
      </c>
      <c r="D108" s="1"/>
      <c r="E108" s="15" t="s">
        <v>12</v>
      </c>
      <c r="F108" s="15" t="s">
        <v>47</v>
      </c>
      <c r="G108">
        <v>8.5</v>
      </c>
      <c r="H108" s="25">
        <v>9.4</v>
      </c>
      <c r="I108">
        <f t="shared" si="8"/>
        <v>18.8</v>
      </c>
      <c r="J108" s="21" t="s">
        <v>63</v>
      </c>
      <c r="K108" s="25">
        <v>11.6</v>
      </c>
      <c r="L108">
        <f t="shared" si="9"/>
        <v>46.4</v>
      </c>
      <c r="M108">
        <v>22</v>
      </c>
      <c r="N108" s="119">
        <f t="shared" si="7"/>
        <v>215.60000000000002</v>
      </c>
    </row>
    <row r="109" spans="2:14" ht="31.5" x14ac:dyDescent="0.25">
      <c r="B109" s="2">
        <v>133</v>
      </c>
      <c r="C109" s="1" t="s">
        <v>32</v>
      </c>
      <c r="D109" s="1" t="s">
        <v>6</v>
      </c>
      <c r="E109" s="15" t="s">
        <v>12</v>
      </c>
      <c r="F109" s="15" t="s">
        <v>47</v>
      </c>
      <c r="G109">
        <v>9.9</v>
      </c>
      <c r="H109" s="25">
        <v>6.9</v>
      </c>
      <c r="I109">
        <f t="shared" si="8"/>
        <v>13.8</v>
      </c>
      <c r="J109" s="21" t="s">
        <v>63</v>
      </c>
      <c r="K109" s="25">
        <v>10.199999999999999</v>
      </c>
      <c r="L109">
        <f t="shared" si="9"/>
        <v>40.799999999999997</v>
      </c>
      <c r="M109">
        <v>23</v>
      </c>
      <c r="N109" s="119">
        <f t="shared" si="7"/>
        <v>220.73333333333335</v>
      </c>
    </row>
    <row r="110" spans="2:14" x14ac:dyDescent="0.25">
      <c r="B110" s="2">
        <v>140</v>
      </c>
      <c r="C110" s="1" t="s">
        <v>32</v>
      </c>
      <c r="D110" s="1"/>
      <c r="E110" s="15" t="s">
        <v>12</v>
      </c>
      <c r="F110" s="15" t="s">
        <v>47</v>
      </c>
      <c r="G110">
        <v>12.9</v>
      </c>
      <c r="H110" s="25">
        <v>3.6</v>
      </c>
      <c r="I110">
        <f t="shared" si="8"/>
        <v>7.2</v>
      </c>
      <c r="J110" s="21" t="s">
        <v>63</v>
      </c>
      <c r="K110" s="25">
        <v>8.6</v>
      </c>
      <c r="L110">
        <f t="shared" si="9"/>
        <v>34.4</v>
      </c>
      <c r="M110">
        <v>22</v>
      </c>
      <c r="N110" s="119">
        <f t="shared" si="7"/>
        <v>215.60000000000002</v>
      </c>
    </row>
    <row r="111" spans="2:14" x14ac:dyDescent="0.25">
      <c r="B111" s="2">
        <v>144</v>
      </c>
      <c r="C111" s="1" t="s">
        <v>32</v>
      </c>
      <c r="D111" s="1"/>
      <c r="E111" s="15" t="s">
        <v>12</v>
      </c>
      <c r="F111" s="15" t="s">
        <v>47</v>
      </c>
      <c r="G111">
        <v>20.9</v>
      </c>
      <c r="H111" s="25">
        <v>19.7</v>
      </c>
      <c r="I111">
        <f t="shared" si="8"/>
        <v>39.4</v>
      </c>
      <c r="J111" s="21" t="s">
        <v>63</v>
      </c>
      <c r="K111" s="25">
        <v>13.5</v>
      </c>
      <c r="L111">
        <f t="shared" si="9"/>
        <v>54</v>
      </c>
      <c r="M111">
        <v>21</v>
      </c>
      <c r="N111" s="119">
        <f t="shared" si="7"/>
        <v>210.4666666666667</v>
      </c>
    </row>
    <row r="112" spans="2:14" x14ac:dyDescent="0.25">
      <c r="B112" s="2">
        <v>152</v>
      </c>
      <c r="C112" s="1" t="s">
        <v>32</v>
      </c>
      <c r="D112" s="1"/>
      <c r="E112" s="15" t="s">
        <v>12</v>
      </c>
      <c r="F112" s="15" t="s">
        <v>47</v>
      </c>
      <c r="G112">
        <v>13.8</v>
      </c>
      <c r="H112" s="25">
        <v>14.9</v>
      </c>
      <c r="I112">
        <f t="shared" si="8"/>
        <v>29.8</v>
      </c>
      <c r="J112" s="21" t="s">
        <v>63</v>
      </c>
      <c r="K112" s="25">
        <v>4.2</v>
      </c>
      <c r="L112">
        <f t="shared" si="9"/>
        <v>16.8</v>
      </c>
      <c r="M112">
        <v>9</v>
      </c>
      <c r="N112" s="119">
        <f t="shared" si="7"/>
        <v>148.86666666666667</v>
      </c>
    </row>
    <row r="113" spans="1:15" x14ac:dyDescent="0.25">
      <c r="B113" s="2">
        <v>154</v>
      </c>
      <c r="C113" s="1" t="s">
        <v>32</v>
      </c>
      <c r="D113" s="1"/>
      <c r="E113" s="15" t="s">
        <v>12</v>
      </c>
      <c r="F113" s="15" t="s">
        <v>47</v>
      </c>
      <c r="G113">
        <v>6.2</v>
      </c>
      <c r="H113" s="25">
        <v>9.6999999999999993</v>
      </c>
      <c r="I113">
        <f t="shared" si="8"/>
        <v>19.399999999999999</v>
      </c>
      <c r="J113" s="21" t="s">
        <v>63</v>
      </c>
      <c r="K113" s="25">
        <v>10.7</v>
      </c>
      <c r="L113">
        <f t="shared" si="9"/>
        <v>42.8</v>
      </c>
      <c r="M113">
        <v>20</v>
      </c>
      <c r="N113" s="119">
        <f t="shared" si="7"/>
        <v>205.33333333333334</v>
      </c>
    </row>
    <row r="114" spans="1:15" x14ac:dyDescent="0.25">
      <c r="B114" s="2">
        <v>156</v>
      </c>
      <c r="C114" s="1" t="s">
        <v>32</v>
      </c>
      <c r="D114" s="1"/>
      <c r="E114" s="15" t="s">
        <v>12</v>
      </c>
      <c r="F114" s="15" t="s">
        <v>47</v>
      </c>
      <c r="G114">
        <v>8.9</v>
      </c>
      <c r="H114" s="25">
        <v>5.4</v>
      </c>
      <c r="I114">
        <f t="shared" si="8"/>
        <v>10.8</v>
      </c>
      <c r="J114" s="21" t="s">
        <v>63</v>
      </c>
      <c r="K114" s="25">
        <v>8.1</v>
      </c>
      <c r="L114">
        <f t="shared" si="9"/>
        <v>32.4</v>
      </c>
      <c r="M114">
        <v>16</v>
      </c>
      <c r="N114" s="119">
        <f t="shared" si="7"/>
        <v>184.8</v>
      </c>
    </row>
    <row r="115" spans="1:15" x14ac:dyDescent="0.25">
      <c r="B115" s="13">
        <v>171</v>
      </c>
      <c r="C115" s="1" t="s">
        <v>32</v>
      </c>
      <c r="D115" s="8"/>
      <c r="E115" s="17" t="s">
        <v>12</v>
      </c>
      <c r="F115" s="15" t="s">
        <v>47</v>
      </c>
      <c r="G115">
        <v>18.899999999999999</v>
      </c>
      <c r="H115" s="25">
        <v>4.5</v>
      </c>
      <c r="I115">
        <f t="shared" si="8"/>
        <v>9</v>
      </c>
      <c r="J115" s="21" t="s">
        <v>63</v>
      </c>
      <c r="K115" s="25">
        <v>15.1</v>
      </c>
      <c r="L115">
        <f t="shared" si="9"/>
        <v>60.4</v>
      </c>
      <c r="M115">
        <v>31</v>
      </c>
      <c r="N115" s="119">
        <f t="shared" si="7"/>
        <v>261.8</v>
      </c>
    </row>
    <row r="116" spans="1:15" x14ac:dyDescent="0.25">
      <c r="B116" s="1">
        <v>172</v>
      </c>
      <c r="C116" s="1" t="s">
        <v>32</v>
      </c>
      <c r="E116" s="18" t="s">
        <v>12</v>
      </c>
      <c r="F116" s="15" t="s">
        <v>47</v>
      </c>
      <c r="G116">
        <v>21.1</v>
      </c>
      <c r="H116" s="25">
        <v>13.1</v>
      </c>
      <c r="I116">
        <f t="shared" si="8"/>
        <v>26.2</v>
      </c>
      <c r="J116" s="21" t="s">
        <v>63</v>
      </c>
      <c r="K116" s="25">
        <v>11.5</v>
      </c>
      <c r="L116">
        <f t="shared" si="9"/>
        <v>46</v>
      </c>
      <c r="M116">
        <v>24</v>
      </c>
      <c r="N116" s="119">
        <f t="shared" si="7"/>
        <v>225.86666666666667</v>
      </c>
    </row>
    <row r="117" spans="1:15" x14ac:dyDescent="0.25">
      <c r="B117" s="2">
        <v>193</v>
      </c>
      <c r="C117" s="7" t="s">
        <v>32</v>
      </c>
      <c r="E117" s="18" t="s">
        <v>12</v>
      </c>
      <c r="F117" s="15" t="s">
        <v>47</v>
      </c>
      <c r="G117">
        <v>26</v>
      </c>
      <c r="H117" s="25">
        <v>30</v>
      </c>
      <c r="I117">
        <f t="shared" si="8"/>
        <v>60</v>
      </c>
      <c r="J117" s="21" t="s">
        <v>63</v>
      </c>
      <c r="K117" s="25">
        <v>18</v>
      </c>
      <c r="L117">
        <f t="shared" si="9"/>
        <v>72</v>
      </c>
      <c r="M117">
        <v>26</v>
      </c>
      <c r="N117" s="119">
        <f t="shared" si="7"/>
        <v>236.13333333333333</v>
      </c>
    </row>
    <row r="118" spans="1:15" ht="16.5" thickBot="1" x14ac:dyDescent="0.3">
      <c r="B118" s="2">
        <v>11</v>
      </c>
      <c r="C118" s="1" t="s">
        <v>32</v>
      </c>
      <c r="D118" s="1" t="s">
        <v>18</v>
      </c>
      <c r="E118" s="56" t="s">
        <v>12</v>
      </c>
      <c r="F118" s="48" t="s">
        <v>47</v>
      </c>
      <c r="G118" s="43">
        <v>25</v>
      </c>
      <c r="H118" s="44">
        <v>22.2</v>
      </c>
      <c r="I118" s="43">
        <f t="shared" si="8"/>
        <v>44.4</v>
      </c>
      <c r="J118" s="45" t="s">
        <v>63</v>
      </c>
      <c r="K118" s="44">
        <v>16.2</v>
      </c>
      <c r="L118" s="43">
        <f t="shared" si="9"/>
        <v>64.8</v>
      </c>
      <c r="M118" s="43">
        <v>29</v>
      </c>
      <c r="N118" s="120">
        <f t="shared" si="7"/>
        <v>251.53333333333336</v>
      </c>
    </row>
    <row r="119" spans="1:15" ht="16.5" thickBot="1" x14ac:dyDescent="0.3">
      <c r="A119" s="80" t="s">
        <v>99</v>
      </c>
      <c r="B119" s="81">
        <v>27</v>
      </c>
      <c r="C119" s="1"/>
      <c r="D119" s="1"/>
      <c r="E119" s="15"/>
      <c r="F119" s="50" t="s">
        <v>37</v>
      </c>
      <c r="G119" s="46">
        <f>SUM(G92:G118)</f>
        <v>426.9</v>
      </c>
      <c r="H119" s="46">
        <f>SUM(H92:H118)</f>
        <v>285.39999999999998</v>
      </c>
      <c r="I119" s="46">
        <f>SUM(I92:I118)</f>
        <v>570.79999999999995</v>
      </c>
      <c r="J119" s="50" t="s">
        <v>37</v>
      </c>
      <c r="K119" s="46">
        <f>SUM(K92:K118)</f>
        <v>275.39999999999992</v>
      </c>
      <c r="L119" s="46">
        <f>SUM(L92:L118)</f>
        <v>1101.5999999999997</v>
      </c>
      <c r="M119" s="46">
        <f>SUM(M92:M118)</f>
        <v>569</v>
      </c>
      <c r="N119" s="46">
        <f>SUM(N92:N118)</f>
        <v>5692.8666666666677</v>
      </c>
    </row>
    <row r="120" spans="1:15" x14ac:dyDescent="0.25">
      <c r="B120" s="2"/>
      <c r="C120" s="1"/>
      <c r="D120" s="1"/>
      <c r="E120" s="15"/>
      <c r="F120" s="51" t="s">
        <v>81</v>
      </c>
      <c r="G120" s="52">
        <f>AVERAGE(G92:G118)</f>
        <v>15.81111111111111</v>
      </c>
      <c r="H120" s="52">
        <f>AVERAGE(H92:H118)</f>
        <v>10.57037037037037</v>
      </c>
      <c r="I120" s="52">
        <f>AVERAGE(I92:I118)</f>
        <v>21.140740740740739</v>
      </c>
      <c r="J120" s="51" t="s">
        <v>81</v>
      </c>
      <c r="K120" s="52">
        <f>AVERAGE(K92:K118)</f>
        <v>10.199999999999998</v>
      </c>
      <c r="L120" s="52">
        <f>AVERAGE(L92:L118)</f>
        <v>40.79999999999999</v>
      </c>
      <c r="M120" s="52">
        <f>AVERAGE(M92:M118)</f>
        <v>21.074074074074073</v>
      </c>
      <c r="N120" s="52"/>
    </row>
    <row r="121" spans="1:15" x14ac:dyDescent="0.25">
      <c r="B121" s="2"/>
      <c r="C121" s="1"/>
      <c r="D121" s="1"/>
      <c r="E121" s="15"/>
      <c r="F121" s="51" t="s">
        <v>85</v>
      </c>
      <c r="G121" s="52">
        <f>MAX(G92:G118)</f>
        <v>26.1</v>
      </c>
      <c r="H121" s="52">
        <f>MAX(H92:H118)</f>
        <v>30</v>
      </c>
      <c r="I121" s="52">
        <f>MAX(I92:I118)</f>
        <v>60</v>
      </c>
      <c r="J121" s="51" t="s">
        <v>117</v>
      </c>
      <c r="K121" s="52">
        <f>MAX(K92:K118)</f>
        <v>18</v>
      </c>
      <c r="L121" s="52">
        <f>MAX(L92:L118)</f>
        <v>72</v>
      </c>
      <c r="M121" s="52">
        <f>MAX(M92:M118)</f>
        <v>32</v>
      </c>
      <c r="N121" s="52"/>
    </row>
    <row r="122" spans="1:15" x14ac:dyDescent="0.25">
      <c r="B122" s="2"/>
      <c r="C122" s="1"/>
      <c r="D122" s="1"/>
      <c r="E122" s="15"/>
      <c r="F122" s="51" t="s">
        <v>86</v>
      </c>
      <c r="G122" s="52">
        <f>MIN(G92:G118)</f>
        <v>6.2</v>
      </c>
      <c r="H122" s="52">
        <f>MIN(H92:H118)</f>
        <v>2.7</v>
      </c>
      <c r="I122" s="52">
        <f>MIN(I92:I118)</f>
        <v>5.4</v>
      </c>
      <c r="J122" s="51" t="s">
        <v>118</v>
      </c>
      <c r="K122" s="52">
        <f>MIN(K92:K118)</f>
        <v>1.5</v>
      </c>
      <c r="L122" s="52">
        <f>MIN(L92:L118)</f>
        <v>6</v>
      </c>
      <c r="M122" s="52">
        <f>MIN(M92:M118)</f>
        <v>5</v>
      </c>
      <c r="N122" s="52"/>
    </row>
    <row r="123" spans="1:15" x14ac:dyDescent="0.25">
      <c r="B123" s="2"/>
      <c r="C123" s="1"/>
      <c r="D123" s="1"/>
      <c r="E123" s="15"/>
      <c r="F123" s="51" t="s">
        <v>82</v>
      </c>
      <c r="G123" s="52">
        <f>(54)+(0.45*G121)</f>
        <v>65.745000000000005</v>
      </c>
      <c r="H123" s="52">
        <f>(0.45*H121)</f>
        <v>13.5</v>
      </c>
      <c r="I123" s="52">
        <f>(0.45*I121)</f>
        <v>27</v>
      </c>
      <c r="J123" s="51" t="s">
        <v>82</v>
      </c>
      <c r="K123" s="52"/>
      <c r="L123" s="65"/>
      <c r="M123" s="65"/>
      <c r="N123" s="52">
        <f>AVERAGE(N95:N118)</f>
        <v>208.32777777777778</v>
      </c>
    </row>
    <row r="124" spans="1:15" x14ac:dyDescent="0.25">
      <c r="B124" s="2"/>
      <c r="C124" s="1"/>
      <c r="D124" s="1"/>
      <c r="E124" s="15"/>
      <c r="F124" s="51" t="s">
        <v>83</v>
      </c>
      <c r="G124" s="52">
        <f>(54)+(0.45*G122)</f>
        <v>56.79</v>
      </c>
      <c r="H124" s="52">
        <f>(0.45*H122)</f>
        <v>1.2150000000000001</v>
      </c>
      <c r="I124" s="52">
        <f>(0.45*I122)</f>
        <v>2.4300000000000002</v>
      </c>
      <c r="J124" s="51" t="s">
        <v>83</v>
      </c>
      <c r="K124" s="52"/>
      <c r="L124" s="65"/>
      <c r="M124" s="65"/>
      <c r="N124" s="52">
        <f>MAX(N95:N118)</f>
        <v>266.93333333333334</v>
      </c>
    </row>
    <row r="125" spans="1:15" x14ac:dyDescent="0.25">
      <c r="B125" s="2"/>
      <c r="C125" s="1"/>
      <c r="D125" s="1"/>
      <c r="E125" s="15"/>
      <c r="F125" s="51" t="s">
        <v>84</v>
      </c>
      <c r="G125" s="52">
        <f>(54)+(0.45*G120)</f>
        <v>61.115000000000002</v>
      </c>
      <c r="H125" s="52">
        <f>(0.45*H120)</f>
        <v>4.7566666666666668</v>
      </c>
      <c r="I125" s="52">
        <f>(0.45*I120)</f>
        <v>9.5133333333333336</v>
      </c>
      <c r="J125" s="51" t="s">
        <v>84</v>
      </c>
      <c r="K125" s="60"/>
      <c r="L125" s="60"/>
      <c r="M125" s="60"/>
      <c r="N125" s="60">
        <f>MIN(N95:N118)</f>
        <v>128.33333333333334</v>
      </c>
      <c r="O125" s="43"/>
    </row>
    <row r="126" spans="1:15" ht="32.25" thickBot="1" x14ac:dyDescent="0.3">
      <c r="B126" s="2"/>
      <c r="C126" s="1"/>
      <c r="D126" s="1"/>
      <c r="E126" s="15"/>
      <c r="F126" s="62" t="s">
        <v>88</v>
      </c>
      <c r="G126" s="61">
        <f>(54)+(0.45*G119)</f>
        <v>246.10499999999999</v>
      </c>
      <c r="H126" s="61"/>
      <c r="I126" s="68">
        <f>(0.45*I119)</f>
        <v>256.86</v>
      </c>
      <c r="J126" s="68"/>
      <c r="K126" s="67" t="s">
        <v>92</v>
      </c>
      <c r="L126" s="63" t="s">
        <v>97</v>
      </c>
      <c r="M126" s="63"/>
      <c r="N126" s="63"/>
      <c r="O126" s="76" t="s">
        <v>96</v>
      </c>
    </row>
    <row r="127" spans="1:15" ht="30.75" customHeight="1" thickBot="1" x14ac:dyDescent="0.3">
      <c r="B127" s="2"/>
      <c r="C127" s="1"/>
      <c r="D127" s="1"/>
      <c r="E127" s="15"/>
      <c r="F127" s="161" t="s">
        <v>89</v>
      </c>
      <c r="G127" s="161"/>
      <c r="H127" s="66" t="s">
        <v>90</v>
      </c>
      <c r="I127" s="69">
        <f>(G126+I126)</f>
        <v>502.96500000000003</v>
      </c>
      <c r="J127" s="70" t="s">
        <v>91</v>
      </c>
      <c r="K127" s="71">
        <f>N119</f>
        <v>5692.8666666666677</v>
      </c>
      <c r="L127" s="72">
        <f>K127/2</f>
        <v>2846.4333333333338</v>
      </c>
      <c r="M127" s="118"/>
      <c r="N127" s="118"/>
      <c r="O127" s="76">
        <f>K127/I127</f>
        <v>11.31861395259445</v>
      </c>
    </row>
    <row r="128" spans="1:15" ht="16.5" thickBot="1" x14ac:dyDescent="0.3">
      <c r="B128" s="2"/>
      <c r="C128" s="1"/>
      <c r="D128" s="1"/>
      <c r="E128" s="15"/>
      <c r="F128" s="51"/>
      <c r="G128" s="51"/>
      <c r="H128" s="64" t="s">
        <v>93</v>
      </c>
      <c r="I128" s="73">
        <f>I127/G119</f>
        <v>1.1781799016163037</v>
      </c>
      <c r="J128" s="70" t="s">
        <v>94</v>
      </c>
      <c r="K128" s="74">
        <f>K127/L119</f>
        <v>5.1678165093197794</v>
      </c>
      <c r="L128" s="75">
        <f>K128/2</f>
        <v>2.5839082546598897</v>
      </c>
      <c r="M128" s="67"/>
      <c r="N128" s="67"/>
      <c r="O128" s="77">
        <f>K128/I128</f>
        <v>4.3862711477510636</v>
      </c>
    </row>
    <row r="129" spans="2:15" ht="16.5" thickBot="1" x14ac:dyDescent="0.3">
      <c r="B129" s="2"/>
      <c r="C129" s="1"/>
      <c r="D129" s="1"/>
      <c r="E129" s="15"/>
      <c r="F129" s="15"/>
      <c r="H129" s="64" t="s">
        <v>98</v>
      </c>
      <c r="I129" s="73">
        <f>I127/B119</f>
        <v>18.628333333333334</v>
      </c>
      <c r="J129" s="70" t="s">
        <v>91</v>
      </c>
      <c r="K129" s="74">
        <f>K127/B119</f>
        <v>210.84691358024696</v>
      </c>
      <c r="L129" s="75">
        <f>K129/2</f>
        <v>105.42345679012348</v>
      </c>
      <c r="M129" s="67"/>
      <c r="N129" s="67"/>
      <c r="O129" s="77">
        <f>K129/I129</f>
        <v>11.31861395259445</v>
      </c>
    </row>
    <row r="130" spans="2:15" x14ac:dyDescent="0.25">
      <c r="B130" s="2"/>
      <c r="C130" s="1"/>
      <c r="D130" s="1"/>
      <c r="E130" s="15"/>
      <c r="F130" s="15"/>
      <c r="H130" s="25"/>
      <c r="J130" s="21"/>
      <c r="K130" s="25"/>
    </row>
    <row r="131" spans="2:15" x14ac:dyDescent="0.25">
      <c r="B131" s="2">
        <v>49</v>
      </c>
      <c r="C131" s="1" t="s">
        <v>32</v>
      </c>
      <c r="D131" s="1" t="s">
        <v>7</v>
      </c>
      <c r="E131" s="15" t="s">
        <v>39</v>
      </c>
      <c r="F131" s="15" t="s">
        <v>49</v>
      </c>
      <c r="G131">
        <v>10.4</v>
      </c>
      <c r="H131" s="25">
        <v>10.4</v>
      </c>
      <c r="I131">
        <f t="shared" si="8"/>
        <v>20.8</v>
      </c>
      <c r="J131" s="15" t="s">
        <v>49</v>
      </c>
      <c r="K131" s="24">
        <v>10.4</v>
      </c>
      <c r="L131">
        <f t="shared" si="9"/>
        <v>41.6</v>
      </c>
      <c r="M131">
        <v>28</v>
      </c>
      <c r="N131" s="119">
        <f t="shared" ref="N131:N171" si="10">((154/60)*M131*2)+((154/60)*20)*2</f>
        <v>246.40000000000003</v>
      </c>
    </row>
    <row r="132" spans="2:15" x14ac:dyDescent="0.25">
      <c r="B132" s="2">
        <v>50</v>
      </c>
      <c r="C132" s="1" t="s">
        <v>32</v>
      </c>
      <c r="D132" s="1" t="s">
        <v>7</v>
      </c>
      <c r="E132" s="15" t="s">
        <v>39</v>
      </c>
      <c r="F132" s="15" t="s">
        <v>49</v>
      </c>
      <c r="G132">
        <v>10.4</v>
      </c>
      <c r="H132" s="25">
        <v>10.4</v>
      </c>
      <c r="I132">
        <f t="shared" si="8"/>
        <v>20.8</v>
      </c>
      <c r="J132" s="15" t="s">
        <v>49</v>
      </c>
      <c r="K132" s="24">
        <v>10.4</v>
      </c>
      <c r="L132">
        <f t="shared" si="9"/>
        <v>41.6</v>
      </c>
      <c r="M132">
        <v>28</v>
      </c>
      <c r="N132" s="119">
        <f t="shared" si="10"/>
        <v>246.40000000000003</v>
      </c>
    </row>
    <row r="133" spans="2:15" x14ac:dyDescent="0.25">
      <c r="B133" s="2">
        <v>66</v>
      </c>
      <c r="C133" s="1" t="s">
        <v>32</v>
      </c>
      <c r="D133" s="1" t="s">
        <v>14</v>
      </c>
      <c r="E133" s="15" t="s">
        <v>39</v>
      </c>
      <c r="F133" s="15" t="s">
        <v>49</v>
      </c>
      <c r="G133">
        <v>11.3</v>
      </c>
      <c r="H133" s="25">
        <v>11.3</v>
      </c>
      <c r="I133">
        <f t="shared" si="8"/>
        <v>22.6</v>
      </c>
      <c r="J133" s="15" t="s">
        <v>49</v>
      </c>
      <c r="K133" s="25">
        <v>11.3</v>
      </c>
      <c r="L133">
        <f t="shared" si="9"/>
        <v>45.2</v>
      </c>
      <c r="M133">
        <v>30</v>
      </c>
      <c r="N133" s="119">
        <f t="shared" si="10"/>
        <v>256.66666666666669</v>
      </c>
    </row>
    <row r="134" spans="2:15" x14ac:dyDescent="0.25">
      <c r="B134" s="2">
        <v>80</v>
      </c>
      <c r="C134" s="1" t="s">
        <v>32</v>
      </c>
      <c r="D134" s="1"/>
      <c r="E134" s="15" t="s">
        <v>39</v>
      </c>
      <c r="F134" s="15" t="s">
        <v>49</v>
      </c>
      <c r="G134">
        <v>41.9</v>
      </c>
      <c r="H134" s="25">
        <v>11.9</v>
      </c>
      <c r="I134">
        <f t="shared" si="8"/>
        <v>23.8</v>
      </c>
      <c r="J134" s="15" t="s">
        <v>49</v>
      </c>
      <c r="K134" s="25">
        <v>11.9</v>
      </c>
      <c r="L134">
        <f t="shared" si="9"/>
        <v>47.6</v>
      </c>
      <c r="M134">
        <v>32</v>
      </c>
      <c r="N134" s="119">
        <f t="shared" si="10"/>
        <v>266.93333333333334</v>
      </c>
    </row>
    <row r="135" spans="2:15" x14ac:dyDescent="0.25">
      <c r="B135" s="2">
        <v>84</v>
      </c>
      <c r="C135" s="1" t="s">
        <v>32</v>
      </c>
      <c r="D135" s="1"/>
      <c r="E135" s="15" t="s">
        <v>39</v>
      </c>
      <c r="F135" s="15" t="s">
        <v>49</v>
      </c>
      <c r="G135">
        <v>3</v>
      </c>
      <c r="H135" s="25">
        <v>2.9</v>
      </c>
      <c r="I135">
        <f t="shared" si="8"/>
        <v>5.8</v>
      </c>
      <c r="J135" s="15" t="s">
        <v>49</v>
      </c>
      <c r="K135" s="25">
        <v>2.9</v>
      </c>
      <c r="L135">
        <f t="shared" si="9"/>
        <v>11.6</v>
      </c>
      <c r="M135">
        <v>11</v>
      </c>
      <c r="N135" s="119">
        <f t="shared" si="10"/>
        <v>159.13333333333333</v>
      </c>
    </row>
    <row r="136" spans="2:15" x14ac:dyDescent="0.25">
      <c r="B136" s="2">
        <v>93</v>
      </c>
      <c r="C136" s="1" t="s">
        <v>32</v>
      </c>
      <c r="D136" s="1" t="s">
        <v>4</v>
      </c>
      <c r="E136" s="15" t="s">
        <v>39</v>
      </c>
      <c r="F136" s="15" t="s">
        <v>49</v>
      </c>
      <c r="G136">
        <v>10</v>
      </c>
      <c r="H136" s="25">
        <v>10</v>
      </c>
      <c r="I136">
        <f t="shared" si="8"/>
        <v>20</v>
      </c>
      <c r="J136" s="15" t="s">
        <v>49</v>
      </c>
      <c r="K136" s="25">
        <v>10</v>
      </c>
      <c r="L136">
        <f t="shared" si="9"/>
        <v>40</v>
      </c>
      <c r="M136">
        <v>27</v>
      </c>
      <c r="N136" s="119">
        <f t="shared" si="10"/>
        <v>241.26666666666671</v>
      </c>
    </row>
    <row r="137" spans="2:15" x14ac:dyDescent="0.25">
      <c r="B137" s="2">
        <v>106</v>
      </c>
      <c r="C137" s="1" t="s">
        <v>32</v>
      </c>
      <c r="D137" s="1"/>
      <c r="E137" s="15" t="s">
        <v>39</v>
      </c>
      <c r="F137" s="15" t="s">
        <v>49</v>
      </c>
      <c r="G137">
        <v>14.5</v>
      </c>
      <c r="H137" s="25">
        <v>14.4</v>
      </c>
      <c r="I137">
        <f t="shared" si="8"/>
        <v>28.8</v>
      </c>
      <c r="J137" s="15" t="s">
        <v>49</v>
      </c>
      <c r="K137" s="25">
        <v>14.4</v>
      </c>
      <c r="L137">
        <f t="shared" si="9"/>
        <v>57.6</v>
      </c>
      <c r="M137">
        <v>35</v>
      </c>
      <c r="N137" s="119">
        <f t="shared" si="10"/>
        <v>282.33333333333337</v>
      </c>
    </row>
    <row r="138" spans="2:15" x14ac:dyDescent="0.25">
      <c r="B138" s="2">
        <v>112</v>
      </c>
      <c r="C138" s="1" t="s">
        <v>32</v>
      </c>
      <c r="D138" s="1"/>
      <c r="E138" s="15" t="s">
        <v>39</v>
      </c>
      <c r="F138" s="15" t="s">
        <v>49</v>
      </c>
      <c r="G138">
        <v>7.6</v>
      </c>
      <c r="H138" s="25">
        <v>7.5</v>
      </c>
      <c r="I138">
        <f t="shared" si="8"/>
        <v>15</v>
      </c>
      <c r="J138" s="15" t="s">
        <v>49</v>
      </c>
      <c r="K138" s="25">
        <v>7.5</v>
      </c>
      <c r="L138">
        <f t="shared" si="9"/>
        <v>30</v>
      </c>
      <c r="M138">
        <v>20</v>
      </c>
      <c r="N138" s="119">
        <f t="shared" si="10"/>
        <v>205.33333333333334</v>
      </c>
    </row>
    <row r="139" spans="2:15" x14ac:dyDescent="0.25">
      <c r="B139" s="2">
        <v>150</v>
      </c>
      <c r="C139" s="1" t="s">
        <v>32</v>
      </c>
      <c r="D139" s="1"/>
      <c r="E139" s="15" t="s">
        <v>39</v>
      </c>
      <c r="F139" s="15" t="s">
        <v>49</v>
      </c>
      <c r="G139">
        <v>14.4</v>
      </c>
      <c r="H139" s="25">
        <v>14.3</v>
      </c>
      <c r="I139">
        <f t="shared" si="8"/>
        <v>28.6</v>
      </c>
      <c r="J139" s="15" t="s">
        <v>49</v>
      </c>
      <c r="K139" s="25">
        <v>14.3</v>
      </c>
      <c r="L139">
        <f t="shared" si="9"/>
        <v>57.2</v>
      </c>
      <c r="M139">
        <v>35</v>
      </c>
      <c r="N139" s="119">
        <f t="shared" si="10"/>
        <v>282.33333333333337</v>
      </c>
    </row>
    <row r="140" spans="2:15" x14ac:dyDescent="0.25">
      <c r="B140" s="2">
        <v>159</v>
      </c>
      <c r="C140" s="1" t="s">
        <v>32</v>
      </c>
      <c r="D140" s="1"/>
      <c r="E140" s="15" t="s">
        <v>39</v>
      </c>
      <c r="F140" s="15" t="s">
        <v>49</v>
      </c>
      <c r="G140">
        <v>10.7</v>
      </c>
      <c r="H140" s="25">
        <v>10.6</v>
      </c>
      <c r="I140">
        <f t="shared" si="8"/>
        <v>21.2</v>
      </c>
      <c r="J140" s="15" t="s">
        <v>49</v>
      </c>
      <c r="K140" s="25">
        <v>10.6</v>
      </c>
      <c r="L140">
        <f t="shared" si="9"/>
        <v>42.4</v>
      </c>
      <c r="M140">
        <v>28</v>
      </c>
      <c r="N140" s="119">
        <f t="shared" si="10"/>
        <v>246.40000000000003</v>
      </c>
    </row>
    <row r="141" spans="2:15" x14ac:dyDescent="0.25">
      <c r="B141" s="2">
        <v>181</v>
      </c>
      <c r="C141" s="1" t="s">
        <v>32</v>
      </c>
      <c r="D141" s="1"/>
      <c r="E141" s="15" t="s">
        <v>39</v>
      </c>
      <c r="F141" s="15" t="s">
        <v>49</v>
      </c>
      <c r="G141">
        <v>9.1999999999999993</v>
      </c>
      <c r="H141" s="25">
        <v>7.7</v>
      </c>
      <c r="I141">
        <f t="shared" si="8"/>
        <v>15.4</v>
      </c>
      <c r="J141" s="15" t="s">
        <v>49</v>
      </c>
      <c r="K141" s="25">
        <v>7.7</v>
      </c>
      <c r="L141">
        <f t="shared" si="9"/>
        <v>30.8</v>
      </c>
      <c r="M141">
        <v>20</v>
      </c>
      <c r="N141" s="119">
        <f t="shared" si="10"/>
        <v>205.33333333333334</v>
      </c>
    </row>
    <row r="142" spans="2:15" x14ac:dyDescent="0.25">
      <c r="B142" s="2">
        <v>38</v>
      </c>
      <c r="C142" s="1" t="s">
        <v>32</v>
      </c>
      <c r="D142" s="1"/>
      <c r="E142" s="15" t="s">
        <v>39</v>
      </c>
      <c r="F142" s="15" t="s">
        <v>49</v>
      </c>
      <c r="G142">
        <v>2.2000000000000002</v>
      </c>
      <c r="H142" s="25">
        <v>2.1</v>
      </c>
      <c r="I142">
        <f t="shared" si="8"/>
        <v>4.2</v>
      </c>
      <c r="J142" s="21" t="s">
        <v>49</v>
      </c>
      <c r="K142" s="25">
        <v>2.1</v>
      </c>
      <c r="L142">
        <f t="shared" si="9"/>
        <v>8.4</v>
      </c>
      <c r="M142">
        <v>8</v>
      </c>
      <c r="N142" s="119">
        <f t="shared" si="10"/>
        <v>143.73333333333335</v>
      </c>
    </row>
    <row r="143" spans="2:15" x14ac:dyDescent="0.25">
      <c r="B143" s="2">
        <v>12</v>
      </c>
      <c r="C143" s="1" t="s">
        <v>32</v>
      </c>
      <c r="D143" s="1" t="s">
        <v>13</v>
      </c>
      <c r="E143" s="15" t="s">
        <v>39</v>
      </c>
      <c r="F143" s="15" t="s">
        <v>49</v>
      </c>
      <c r="G143">
        <v>3.8</v>
      </c>
      <c r="H143" s="25">
        <v>3.8</v>
      </c>
      <c r="I143">
        <f t="shared" si="8"/>
        <v>7.6</v>
      </c>
      <c r="J143" s="21" t="s">
        <v>49</v>
      </c>
      <c r="K143" s="25">
        <v>3.5</v>
      </c>
      <c r="L143">
        <f t="shared" si="9"/>
        <v>14</v>
      </c>
      <c r="M143">
        <v>12</v>
      </c>
      <c r="N143" s="119">
        <f t="shared" si="10"/>
        <v>164.26666666666668</v>
      </c>
    </row>
    <row r="144" spans="2:15" x14ac:dyDescent="0.25">
      <c r="B144" s="2">
        <v>17</v>
      </c>
      <c r="C144" s="1" t="s">
        <v>32</v>
      </c>
      <c r="D144" s="1" t="s">
        <v>4</v>
      </c>
      <c r="E144" s="15" t="s">
        <v>39</v>
      </c>
      <c r="F144" s="15" t="s">
        <v>49</v>
      </c>
      <c r="G144">
        <v>1.8</v>
      </c>
      <c r="H144" s="25">
        <v>1.8</v>
      </c>
      <c r="I144">
        <f t="shared" si="8"/>
        <v>3.6</v>
      </c>
      <c r="J144" s="21" t="s">
        <v>49</v>
      </c>
      <c r="K144" s="25">
        <v>1.8</v>
      </c>
      <c r="L144">
        <f t="shared" si="9"/>
        <v>7.2</v>
      </c>
      <c r="M144">
        <v>6</v>
      </c>
      <c r="N144" s="119">
        <f t="shared" si="10"/>
        <v>133.46666666666667</v>
      </c>
    </row>
    <row r="145" spans="2:14" x14ac:dyDescent="0.25">
      <c r="B145" s="2">
        <v>18</v>
      </c>
      <c r="C145" s="1" t="s">
        <v>32</v>
      </c>
      <c r="D145" s="1" t="s">
        <v>4</v>
      </c>
      <c r="E145" s="15" t="s">
        <v>39</v>
      </c>
      <c r="F145" s="15" t="s">
        <v>49</v>
      </c>
      <c r="G145">
        <v>5.5</v>
      </c>
      <c r="H145" s="25">
        <v>5.5</v>
      </c>
      <c r="I145">
        <f t="shared" si="8"/>
        <v>11</v>
      </c>
      <c r="J145" s="21" t="s">
        <v>49</v>
      </c>
      <c r="K145" s="25">
        <v>5.5</v>
      </c>
      <c r="L145">
        <f t="shared" si="9"/>
        <v>22</v>
      </c>
      <c r="M145">
        <v>18</v>
      </c>
      <c r="N145" s="119">
        <f t="shared" si="10"/>
        <v>195.06666666666666</v>
      </c>
    </row>
    <row r="146" spans="2:14" x14ac:dyDescent="0.25">
      <c r="B146" s="2">
        <v>22</v>
      </c>
      <c r="C146" s="1" t="s">
        <v>32</v>
      </c>
      <c r="D146" s="1" t="s">
        <v>4</v>
      </c>
      <c r="E146" s="15" t="s">
        <v>39</v>
      </c>
      <c r="F146" s="15" t="s">
        <v>49</v>
      </c>
      <c r="G146">
        <v>5</v>
      </c>
      <c r="H146" s="25">
        <v>5</v>
      </c>
      <c r="I146">
        <f t="shared" si="8"/>
        <v>10</v>
      </c>
      <c r="J146" s="21" t="s">
        <v>49</v>
      </c>
      <c r="K146" s="24">
        <v>5</v>
      </c>
      <c r="L146">
        <f t="shared" si="9"/>
        <v>20</v>
      </c>
      <c r="M146">
        <v>15</v>
      </c>
      <c r="N146" s="119">
        <f t="shared" si="10"/>
        <v>179.66666666666669</v>
      </c>
    </row>
    <row r="147" spans="2:14" x14ac:dyDescent="0.25">
      <c r="B147" s="2">
        <v>23</v>
      </c>
      <c r="C147" s="1" t="s">
        <v>32</v>
      </c>
      <c r="D147" s="1" t="s">
        <v>4</v>
      </c>
      <c r="E147" s="15" t="s">
        <v>39</v>
      </c>
      <c r="F147" s="15" t="s">
        <v>49</v>
      </c>
      <c r="G147">
        <v>5</v>
      </c>
      <c r="H147" s="25">
        <v>5</v>
      </c>
      <c r="I147">
        <f t="shared" si="8"/>
        <v>10</v>
      </c>
      <c r="J147" s="21" t="s">
        <v>49</v>
      </c>
      <c r="K147" s="24">
        <v>5</v>
      </c>
      <c r="L147">
        <f t="shared" si="9"/>
        <v>20</v>
      </c>
      <c r="M147">
        <v>15</v>
      </c>
      <c r="N147" s="119">
        <f t="shared" si="10"/>
        <v>179.66666666666669</v>
      </c>
    </row>
    <row r="148" spans="2:14" x14ac:dyDescent="0.25">
      <c r="B148" s="2">
        <v>35</v>
      </c>
      <c r="C148" s="1" t="s">
        <v>32</v>
      </c>
      <c r="D148" s="1" t="s">
        <v>4</v>
      </c>
      <c r="E148" s="15" t="s">
        <v>39</v>
      </c>
      <c r="F148" s="15" t="s">
        <v>49</v>
      </c>
      <c r="G148">
        <v>3</v>
      </c>
      <c r="H148" s="25">
        <v>3</v>
      </c>
      <c r="I148">
        <f t="shared" si="8"/>
        <v>6</v>
      </c>
      <c r="J148" s="21" t="s">
        <v>49</v>
      </c>
      <c r="K148" s="25">
        <v>3</v>
      </c>
      <c r="L148">
        <f t="shared" si="9"/>
        <v>12</v>
      </c>
      <c r="M148">
        <v>10</v>
      </c>
      <c r="N148" s="119">
        <f t="shared" si="10"/>
        <v>154</v>
      </c>
    </row>
    <row r="149" spans="2:14" x14ac:dyDescent="0.25">
      <c r="B149" s="2">
        <v>61</v>
      </c>
      <c r="C149" s="1" t="s">
        <v>32</v>
      </c>
      <c r="D149" s="1" t="s">
        <v>4</v>
      </c>
      <c r="E149" s="15" t="s">
        <v>39</v>
      </c>
      <c r="F149" s="15" t="s">
        <v>49</v>
      </c>
      <c r="G149">
        <v>1.5</v>
      </c>
      <c r="H149" s="25">
        <v>1.4</v>
      </c>
      <c r="I149">
        <f t="shared" si="8"/>
        <v>2.8</v>
      </c>
      <c r="J149" s="21" t="s">
        <v>49</v>
      </c>
      <c r="K149" s="25">
        <v>1.4</v>
      </c>
      <c r="L149">
        <f t="shared" si="9"/>
        <v>5.6</v>
      </c>
      <c r="M149">
        <v>6</v>
      </c>
      <c r="N149" s="119">
        <f t="shared" si="10"/>
        <v>133.46666666666667</v>
      </c>
    </row>
    <row r="150" spans="2:14" x14ac:dyDescent="0.25">
      <c r="B150" s="2">
        <v>62</v>
      </c>
      <c r="C150" s="1" t="s">
        <v>32</v>
      </c>
      <c r="D150" s="1" t="s">
        <v>4</v>
      </c>
      <c r="E150" s="15" t="s">
        <v>39</v>
      </c>
      <c r="F150" s="15" t="s">
        <v>49</v>
      </c>
      <c r="G150">
        <v>2.5</v>
      </c>
      <c r="H150" s="25">
        <v>2.5</v>
      </c>
      <c r="I150">
        <f t="shared" si="8"/>
        <v>5</v>
      </c>
      <c r="J150" s="21" t="s">
        <v>49</v>
      </c>
      <c r="K150" s="24">
        <v>2.5</v>
      </c>
      <c r="L150">
        <f t="shared" si="9"/>
        <v>10</v>
      </c>
      <c r="M150">
        <v>10</v>
      </c>
      <c r="N150" s="119">
        <f t="shared" si="10"/>
        <v>154</v>
      </c>
    </row>
    <row r="151" spans="2:14" x14ac:dyDescent="0.25">
      <c r="B151" s="2">
        <v>63</v>
      </c>
      <c r="C151" s="1" t="s">
        <v>32</v>
      </c>
      <c r="D151" s="1" t="s">
        <v>4</v>
      </c>
      <c r="E151" s="15" t="s">
        <v>39</v>
      </c>
      <c r="F151" s="15" t="s">
        <v>49</v>
      </c>
      <c r="G151">
        <v>2.5</v>
      </c>
      <c r="H151" s="25">
        <v>2.5</v>
      </c>
      <c r="I151">
        <f t="shared" si="8"/>
        <v>5</v>
      </c>
      <c r="J151" s="21" t="s">
        <v>49</v>
      </c>
      <c r="K151" s="24">
        <v>2.5</v>
      </c>
      <c r="L151">
        <f t="shared" si="9"/>
        <v>10</v>
      </c>
      <c r="M151">
        <v>10</v>
      </c>
      <c r="N151" s="119">
        <f t="shared" si="10"/>
        <v>154</v>
      </c>
    </row>
    <row r="152" spans="2:14" x14ac:dyDescent="0.25">
      <c r="B152" s="2">
        <v>77</v>
      </c>
      <c r="C152" s="1" t="s">
        <v>32</v>
      </c>
      <c r="D152" s="1" t="s">
        <v>14</v>
      </c>
      <c r="E152" s="15" t="s">
        <v>39</v>
      </c>
      <c r="F152" s="15" t="s">
        <v>49</v>
      </c>
      <c r="G152">
        <v>3.1</v>
      </c>
      <c r="H152" s="25">
        <v>3</v>
      </c>
      <c r="I152">
        <f t="shared" si="8"/>
        <v>6</v>
      </c>
      <c r="J152" s="21" t="s">
        <v>49</v>
      </c>
      <c r="K152" s="24">
        <v>3</v>
      </c>
      <c r="L152">
        <f t="shared" si="9"/>
        <v>12</v>
      </c>
      <c r="M152">
        <v>11</v>
      </c>
      <c r="N152" s="119">
        <f t="shared" si="10"/>
        <v>159.13333333333333</v>
      </c>
    </row>
    <row r="153" spans="2:14" x14ac:dyDescent="0.25">
      <c r="B153" s="2">
        <v>78</v>
      </c>
      <c r="C153" s="1" t="s">
        <v>32</v>
      </c>
      <c r="D153" s="1" t="s">
        <v>14</v>
      </c>
      <c r="E153" s="15" t="s">
        <v>39</v>
      </c>
      <c r="F153" s="15" t="s">
        <v>49</v>
      </c>
      <c r="G153">
        <v>3.1</v>
      </c>
      <c r="H153" s="25">
        <v>3</v>
      </c>
      <c r="I153">
        <f t="shared" si="8"/>
        <v>6</v>
      </c>
      <c r="J153" s="21" t="s">
        <v>49</v>
      </c>
      <c r="K153" s="24">
        <v>3</v>
      </c>
      <c r="L153">
        <f t="shared" si="9"/>
        <v>12</v>
      </c>
      <c r="M153">
        <v>11</v>
      </c>
      <c r="N153" s="119">
        <f t="shared" si="10"/>
        <v>159.13333333333333</v>
      </c>
    </row>
    <row r="154" spans="2:14" x14ac:dyDescent="0.25">
      <c r="B154" s="2">
        <v>85</v>
      </c>
      <c r="C154" s="1" t="s">
        <v>32</v>
      </c>
      <c r="D154" s="1"/>
      <c r="E154" s="15" t="s">
        <v>39</v>
      </c>
      <c r="F154" s="15" t="s">
        <v>49</v>
      </c>
      <c r="G154">
        <v>4</v>
      </c>
      <c r="H154" s="25">
        <v>3.9</v>
      </c>
      <c r="I154">
        <f t="shared" si="8"/>
        <v>7.8</v>
      </c>
      <c r="J154" s="21" t="s">
        <v>49</v>
      </c>
      <c r="K154" s="25">
        <v>3.9</v>
      </c>
      <c r="L154">
        <f t="shared" si="9"/>
        <v>15.6</v>
      </c>
      <c r="M154">
        <v>9</v>
      </c>
      <c r="N154" s="119">
        <f t="shared" si="10"/>
        <v>148.86666666666667</v>
      </c>
    </row>
    <row r="155" spans="2:14" x14ac:dyDescent="0.25">
      <c r="B155" s="2">
        <v>94</v>
      </c>
      <c r="C155" s="1" t="s">
        <v>32</v>
      </c>
      <c r="D155" s="1" t="s">
        <v>4</v>
      </c>
      <c r="E155" s="15" t="s">
        <v>39</v>
      </c>
      <c r="F155" s="15" t="s">
        <v>49</v>
      </c>
      <c r="G155">
        <v>2.8</v>
      </c>
      <c r="H155" s="25">
        <v>2.7</v>
      </c>
      <c r="I155">
        <f t="shared" si="8"/>
        <v>5.4</v>
      </c>
      <c r="J155" s="21" t="s">
        <v>49</v>
      </c>
      <c r="K155" s="25">
        <v>2.7</v>
      </c>
      <c r="L155">
        <f t="shared" si="9"/>
        <v>10.8</v>
      </c>
      <c r="M155">
        <v>9</v>
      </c>
      <c r="N155" s="119">
        <f t="shared" si="10"/>
        <v>148.86666666666667</v>
      </c>
    </row>
    <row r="156" spans="2:14" x14ac:dyDescent="0.25">
      <c r="B156" s="2">
        <v>103</v>
      </c>
      <c r="C156" s="1" t="s">
        <v>32</v>
      </c>
      <c r="D156" s="1"/>
      <c r="E156" s="15" t="s">
        <v>39</v>
      </c>
      <c r="F156" s="15" t="s">
        <v>49</v>
      </c>
      <c r="G156">
        <v>2</v>
      </c>
      <c r="H156" s="25">
        <v>2</v>
      </c>
      <c r="I156">
        <f t="shared" si="8"/>
        <v>4</v>
      </c>
      <c r="J156" s="21" t="s">
        <v>49</v>
      </c>
      <c r="K156" s="25">
        <v>2</v>
      </c>
      <c r="L156">
        <f t="shared" si="9"/>
        <v>8</v>
      </c>
      <c r="M156">
        <v>8</v>
      </c>
      <c r="N156" s="119">
        <f t="shared" si="10"/>
        <v>143.73333333333335</v>
      </c>
    </row>
    <row r="157" spans="2:14" x14ac:dyDescent="0.25">
      <c r="B157" s="2">
        <v>104</v>
      </c>
      <c r="C157" s="1" t="s">
        <v>32</v>
      </c>
      <c r="D157" s="1"/>
      <c r="E157" s="15" t="s">
        <v>39</v>
      </c>
      <c r="F157" s="15" t="s">
        <v>49</v>
      </c>
      <c r="G157">
        <v>5.6</v>
      </c>
      <c r="H157" s="25">
        <v>6.5</v>
      </c>
      <c r="I157">
        <f t="shared" si="8"/>
        <v>13</v>
      </c>
      <c r="J157" s="21" t="s">
        <v>49</v>
      </c>
      <c r="K157" s="25">
        <v>6.5</v>
      </c>
      <c r="L157">
        <f t="shared" si="9"/>
        <v>26</v>
      </c>
      <c r="M157">
        <v>16</v>
      </c>
      <c r="N157" s="119">
        <f t="shared" si="10"/>
        <v>184.8</v>
      </c>
    </row>
    <row r="158" spans="2:14" x14ac:dyDescent="0.25">
      <c r="B158" s="2">
        <v>110</v>
      </c>
      <c r="C158" s="1" t="s">
        <v>32</v>
      </c>
      <c r="D158" s="1"/>
      <c r="E158" s="15" t="s">
        <v>39</v>
      </c>
      <c r="F158" s="15" t="s">
        <v>49</v>
      </c>
      <c r="G158">
        <v>1.6</v>
      </c>
      <c r="H158" s="25">
        <v>1.6</v>
      </c>
      <c r="I158">
        <f t="shared" si="8"/>
        <v>3.2</v>
      </c>
      <c r="J158" s="21" t="s">
        <v>49</v>
      </c>
      <c r="K158" s="25">
        <v>1.6</v>
      </c>
      <c r="L158">
        <f t="shared" si="9"/>
        <v>6.4</v>
      </c>
      <c r="M158">
        <v>7</v>
      </c>
      <c r="N158" s="119">
        <f t="shared" si="10"/>
        <v>138.60000000000002</v>
      </c>
    </row>
    <row r="159" spans="2:14" x14ac:dyDescent="0.25">
      <c r="B159" s="2">
        <v>127</v>
      </c>
      <c r="C159" s="1" t="s">
        <v>32</v>
      </c>
      <c r="D159" s="1"/>
      <c r="E159" s="15" t="s">
        <v>39</v>
      </c>
      <c r="F159" s="15" t="s">
        <v>49</v>
      </c>
      <c r="G159">
        <v>6.3</v>
      </c>
      <c r="H159" s="25">
        <v>5.5</v>
      </c>
      <c r="I159">
        <f t="shared" si="8"/>
        <v>11</v>
      </c>
      <c r="J159" s="21" t="s">
        <v>49</v>
      </c>
      <c r="K159" s="25">
        <v>5.5</v>
      </c>
      <c r="L159">
        <f t="shared" si="9"/>
        <v>22</v>
      </c>
      <c r="M159">
        <v>10</v>
      </c>
      <c r="N159" s="119">
        <f t="shared" si="10"/>
        <v>154</v>
      </c>
    </row>
    <row r="160" spans="2:14" x14ac:dyDescent="0.25">
      <c r="B160" s="2">
        <v>137</v>
      </c>
      <c r="C160" s="1" t="s">
        <v>32</v>
      </c>
      <c r="D160" s="1"/>
      <c r="E160" s="15" t="s">
        <v>39</v>
      </c>
      <c r="F160" s="15" t="s">
        <v>49</v>
      </c>
      <c r="G160">
        <v>4.0999999999999996</v>
      </c>
      <c r="H160" s="25">
        <v>4.0999999999999996</v>
      </c>
      <c r="I160">
        <f t="shared" si="8"/>
        <v>8.1999999999999993</v>
      </c>
      <c r="J160" s="21" t="s">
        <v>49</v>
      </c>
      <c r="K160" s="25">
        <v>4.0999999999999996</v>
      </c>
      <c r="L160">
        <f t="shared" si="9"/>
        <v>16.399999999999999</v>
      </c>
      <c r="M160">
        <v>11</v>
      </c>
      <c r="N160" s="119">
        <f t="shared" si="10"/>
        <v>159.13333333333333</v>
      </c>
    </row>
    <row r="161" spans="1:14" x14ac:dyDescent="0.25">
      <c r="B161" s="2">
        <v>138</v>
      </c>
      <c r="C161" s="1" t="s">
        <v>32</v>
      </c>
      <c r="D161" s="1"/>
      <c r="E161" s="15" t="s">
        <v>39</v>
      </c>
      <c r="F161" s="15" t="s">
        <v>49</v>
      </c>
      <c r="G161">
        <v>5.7</v>
      </c>
      <c r="H161" s="25">
        <v>5.7</v>
      </c>
      <c r="I161">
        <f t="shared" si="8"/>
        <v>11.4</v>
      </c>
      <c r="J161" s="21" t="s">
        <v>49</v>
      </c>
      <c r="K161" s="24">
        <v>5.7</v>
      </c>
      <c r="L161">
        <f t="shared" si="9"/>
        <v>22.8</v>
      </c>
      <c r="M161">
        <v>18</v>
      </c>
      <c r="N161" s="119">
        <f t="shared" si="10"/>
        <v>195.06666666666666</v>
      </c>
    </row>
    <row r="162" spans="1:14" x14ac:dyDescent="0.25">
      <c r="B162" s="2">
        <v>139</v>
      </c>
      <c r="C162" s="1" t="s">
        <v>32</v>
      </c>
      <c r="D162" s="1"/>
      <c r="E162" s="15" t="s">
        <v>39</v>
      </c>
      <c r="F162" s="15" t="s">
        <v>49</v>
      </c>
      <c r="G162">
        <v>5.7</v>
      </c>
      <c r="H162" s="25">
        <v>5.7</v>
      </c>
      <c r="I162">
        <f t="shared" si="8"/>
        <v>11.4</v>
      </c>
      <c r="J162" s="21" t="s">
        <v>49</v>
      </c>
      <c r="K162" s="24">
        <v>5.7</v>
      </c>
      <c r="L162">
        <f t="shared" si="9"/>
        <v>22.8</v>
      </c>
      <c r="M162">
        <v>18</v>
      </c>
      <c r="N162" s="119">
        <f t="shared" si="10"/>
        <v>195.06666666666666</v>
      </c>
    </row>
    <row r="163" spans="1:14" x14ac:dyDescent="0.25">
      <c r="B163" s="2">
        <v>142</v>
      </c>
      <c r="C163" s="1" t="s">
        <v>32</v>
      </c>
      <c r="D163" s="1"/>
      <c r="E163" s="15" t="s">
        <v>39</v>
      </c>
      <c r="F163" s="15" t="s">
        <v>49</v>
      </c>
      <c r="G163">
        <v>4.0999999999999996</v>
      </c>
      <c r="H163" s="25">
        <v>4.0999999999999996</v>
      </c>
      <c r="I163">
        <f t="shared" ref="I163:I227" si="11">H163*2</f>
        <v>8.1999999999999993</v>
      </c>
      <c r="J163" s="21" t="s">
        <v>49</v>
      </c>
      <c r="K163" s="25">
        <v>4.0999999999999996</v>
      </c>
      <c r="L163">
        <f t="shared" ref="L163:L227" si="12">K163*2*2</f>
        <v>16.399999999999999</v>
      </c>
      <c r="M163">
        <v>11</v>
      </c>
      <c r="N163" s="119">
        <f t="shared" si="10"/>
        <v>159.13333333333333</v>
      </c>
    </row>
    <row r="164" spans="1:14" x14ac:dyDescent="0.25">
      <c r="B164" s="2">
        <v>165</v>
      </c>
      <c r="C164" s="1" t="s">
        <v>32</v>
      </c>
      <c r="D164" s="1"/>
      <c r="E164" s="15" t="s">
        <v>39</v>
      </c>
      <c r="F164" s="15" t="s">
        <v>49</v>
      </c>
      <c r="G164">
        <v>3.4</v>
      </c>
      <c r="H164" s="25">
        <v>3.4</v>
      </c>
      <c r="I164">
        <f t="shared" si="11"/>
        <v>6.8</v>
      </c>
      <c r="J164" s="21" t="s">
        <v>49</v>
      </c>
      <c r="K164" s="25">
        <v>3.4</v>
      </c>
      <c r="L164">
        <f t="shared" si="12"/>
        <v>13.6</v>
      </c>
      <c r="M164">
        <v>8</v>
      </c>
      <c r="N164" s="119">
        <f t="shared" si="10"/>
        <v>143.73333333333335</v>
      </c>
    </row>
    <row r="165" spans="1:14" x14ac:dyDescent="0.25">
      <c r="B165" s="2">
        <v>166</v>
      </c>
      <c r="C165" s="1" t="s">
        <v>32</v>
      </c>
      <c r="D165" s="1"/>
      <c r="E165" s="15" t="s">
        <v>39</v>
      </c>
      <c r="F165" s="15" t="s">
        <v>49</v>
      </c>
      <c r="G165" s="20">
        <v>3.3</v>
      </c>
      <c r="H165" s="25">
        <v>3.3</v>
      </c>
      <c r="I165">
        <f t="shared" si="11"/>
        <v>6.6</v>
      </c>
      <c r="J165" s="21" t="s">
        <v>49</v>
      </c>
      <c r="K165" s="25">
        <v>3.3</v>
      </c>
      <c r="L165">
        <f t="shared" si="12"/>
        <v>13.2</v>
      </c>
      <c r="M165">
        <v>11</v>
      </c>
      <c r="N165" s="119">
        <f t="shared" si="10"/>
        <v>159.13333333333333</v>
      </c>
    </row>
    <row r="166" spans="1:14" x14ac:dyDescent="0.25">
      <c r="B166" s="2">
        <v>167</v>
      </c>
      <c r="C166" s="1" t="s">
        <v>32</v>
      </c>
      <c r="D166" s="1"/>
      <c r="E166" s="15" t="s">
        <v>39</v>
      </c>
      <c r="F166" s="15" t="s">
        <v>49</v>
      </c>
      <c r="G166">
        <v>5.4</v>
      </c>
      <c r="H166" s="25">
        <v>5.5</v>
      </c>
      <c r="I166">
        <f t="shared" si="11"/>
        <v>11</v>
      </c>
      <c r="J166" s="21" t="s">
        <v>49</v>
      </c>
      <c r="K166" s="25">
        <v>5.5</v>
      </c>
      <c r="L166">
        <f t="shared" si="12"/>
        <v>22</v>
      </c>
      <c r="M166">
        <v>13</v>
      </c>
      <c r="N166" s="119">
        <f t="shared" si="10"/>
        <v>169.4</v>
      </c>
    </row>
    <row r="167" spans="1:14" x14ac:dyDescent="0.25">
      <c r="B167" s="12">
        <v>185</v>
      </c>
      <c r="C167" s="7" t="s">
        <v>32</v>
      </c>
      <c r="E167" s="18" t="s">
        <v>39</v>
      </c>
      <c r="F167" s="15" t="s">
        <v>49</v>
      </c>
      <c r="G167">
        <v>6.8</v>
      </c>
      <c r="H167" s="25">
        <v>6.8</v>
      </c>
      <c r="I167">
        <f t="shared" si="11"/>
        <v>13.6</v>
      </c>
      <c r="J167" s="21" t="s">
        <v>49</v>
      </c>
      <c r="K167" s="25">
        <v>6.8</v>
      </c>
      <c r="L167">
        <f t="shared" si="12"/>
        <v>27.2</v>
      </c>
      <c r="M167">
        <v>21</v>
      </c>
      <c r="N167" s="119">
        <f t="shared" si="10"/>
        <v>210.4666666666667</v>
      </c>
    </row>
    <row r="168" spans="1:14" x14ac:dyDescent="0.25">
      <c r="B168" s="1">
        <v>186</v>
      </c>
      <c r="C168" s="1" t="s">
        <v>32</v>
      </c>
      <c r="D168" s="1"/>
      <c r="E168" s="15" t="s">
        <v>39</v>
      </c>
      <c r="F168" s="15" t="s">
        <v>49</v>
      </c>
      <c r="G168">
        <v>3.1</v>
      </c>
      <c r="H168" s="25">
        <v>3</v>
      </c>
      <c r="I168">
        <f t="shared" si="11"/>
        <v>6</v>
      </c>
      <c r="J168" s="21" t="s">
        <v>49</v>
      </c>
      <c r="K168" s="25">
        <v>3</v>
      </c>
      <c r="L168">
        <f t="shared" si="12"/>
        <v>12</v>
      </c>
      <c r="M168">
        <v>6</v>
      </c>
      <c r="N168" s="119">
        <f t="shared" si="10"/>
        <v>133.46666666666667</v>
      </c>
    </row>
    <row r="169" spans="1:14" x14ac:dyDescent="0.25">
      <c r="B169" s="2">
        <v>189</v>
      </c>
      <c r="C169" s="7" t="s">
        <v>32</v>
      </c>
      <c r="E169" s="18" t="s">
        <v>39</v>
      </c>
      <c r="F169" s="15" t="s">
        <v>49</v>
      </c>
      <c r="G169">
        <v>4.4000000000000004</v>
      </c>
      <c r="H169" s="25">
        <v>4.4000000000000004</v>
      </c>
      <c r="I169">
        <f t="shared" si="11"/>
        <v>8.8000000000000007</v>
      </c>
      <c r="J169" s="21" t="s">
        <v>49</v>
      </c>
      <c r="K169" s="25">
        <v>4.4000000000000004</v>
      </c>
      <c r="L169">
        <f t="shared" si="12"/>
        <v>17.600000000000001</v>
      </c>
      <c r="M169">
        <v>12</v>
      </c>
      <c r="N169" s="119">
        <f t="shared" si="10"/>
        <v>164.26666666666668</v>
      </c>
    </row>
    <row r="170" spans="1:14" x14ac:dyDescent="0.25">
      <c r="B170" s="1">
        <v>192</v>
      </c>
      <c r="C170" s="7" t="s">
        <v>32</v>
      </c>
      <c r="E170" s="18" t="s">
        <v>39</v>
      </c>
      <c r="F170" s="15" t="s">
        <v>49</v>
      </c>
      <c r="G170">
        <v>4.2</v>
      </c>
      <c r="H170" s="25">
        <v>4.0999999999999996</v>
      </c>
      <c r="I170">
        <f t="shared" si="11"/>
        <v>8.1999999999999993</v>
      </c>
      <c r="J170" s="21" t="s">
        <v>49</v>
      </c>
      <c r="K170" s="25">
        <v>4.0999999999999996</v>
      </c>
      <c r="L170">
        <f t="shared" si="12"/>
        <v>16.399999999999999</v>
      </c>
      <c r="M170">
        <v>10</v>
      </c>
      <c r="N170" s="119">
        <f t="shared" si="10"/>
        <v>154</v>
      </c>
    </row>
    <row r="171" spans="1:14" ht="16.5" thickBot="1" x14ac:dyDescent="0.3">
      <c r="B171" s="2">
        <v>195</v>
      </c>
      <c r="C171" s="7" t="s">
        <v>32</v>
      </c>
      <c r="E171" s="47" t="s">
        <v>39</v>
      </c>
      <c r="F171" s="48" t="s">
        <v>49</v>
      </c>
      <c r="G171" s="43">
        <v>3.1</v>
      </c>
      <c r="H171" s="44">
        <v>3</v>
      </c>
      <c r="I171" s="43">
        <f t="shared" si="11"/>
        <v>6</v>
      </c>
      <c r="J171" s="45" t="s">
        <v>49</v>
      </c>
      <c r="K171" s="44">
        <v>3</v>
      </c>
      <c r="L171" s="43">
        <f>K171*2*2</f>
        <v>12</v>
      </c>
      <c r="M171" s="43">
        <v>11</v>
      </c>
      <c r="N171" s="120">
        <f t="shared" si="10"/>
        <v>159.13333333333333</v>
      </c>
    </row>
    <row r="172" spans="1:14" ht="16.5" thickBot="1" x14ac:dyDescent="0.3">
      <c r="A172" s="80" t="s">
        <v>99</v>
      </c>
      <c r="B172" s="81">
        <v>41</v>
      </c>
      <c r="F172" s="50" t="s">
        <v>37</v>
      </c>
      <c r="G172" s="46">
        <f>SUM(G131:G171)</f>
        <v>258</v>
      </c>
      <c r="H172" s="46">
        <f>SUM(H131:H171)</f>
        <v>225.29999999999995</v>
      </c>
      <c r="I172" s="46">
        <f>SUM(I131:I171)</f>
        <v>450.59999999999991</v>
      </c>
      <c r="J172" s="50" t="s">
        <v>37</v>
      </c>
      <c r="K172" s="46">
        <f>SUM(K131:K171)</f>
        <v>224.99999999999997</v>
      </c>
      <c r="L172" s="46">
        <f>SUM(L131:L171)</f>
        <v>899.99999999999989</v>
      </c>
      <c r="M172" s="46">
        <f>SUM(M131:M171)</f>
        <v>635</v>
      </c>
      <c r="N172" s="46">
        <f>SUM(N131:N171)</f>
        <v>7468.9999999999991</v>
      </c>
    </row>
    <row r="173" spans="1:14" x14ac:dyDescent="0.25">
      <c r="B173" s="2"/>
      <c r="F173" s="51" t="s">
        <v>81</v>
      </c>
      <c r="G173" s="52">
        <f>AVERAGE(G131:G171)</f>
        <v>6.2926829268292686</v>
      </c>
      <c r="H173" s="52">
        <f>AVERAGE(H131:H171)</f>
        <v>5.4951219512195113</v>
      </c>
      <c r="I173" s="52">
        <f>AVERAGE(I131:I171)</f>
        <v>10.990243902439023</v>
      </c>
      <c r="J173" s="51" t="s">
        <v>81</v>
      </c>
      <c r="K173" s="52">
        <f>AVERAGE(K131:K171)</f>
        <v>5.48780487804878</v>
      </c>
      <c r="L173" s="52">
        <f>AVERAGE(L131:L171)</f>
        <v>21.95121951219512</v>
      </c>
      <c r="M173" s="52">
        <f>AVERAGE(M131:M171)</f>
        <v>15.487804878048781</v>
      </c>
      <c r="N173" s="52"/>
    </row>
    <row r="174" spans="1:14" x14ac:dyDescent="0.25">
      <c r="B174" s="2"/>
      <c r="F174" s="51" t="s">
        <v>85</v>
      </c>
      <c r="G174" s="52">
        <f>MAX(G131:G171)</f>
        <v>41.9</v>
      </c>
      <c r="H174" s="52">
        <f>MAX(H131:H171)</f>
        <v>14.4</v>
      </c>
      <c r="I174" s="52">
        <f>MAX(I131:I171)</f>
        <v>28.8</v>
      </c>
      <c r="J174" s="51" t="s">
        <v>117</v>
      </c>
      <c r="K174" s="52">
        <f>MAX(K131:K171)</f>
        <v>14.4</v>
      </c>
      <c r="L174" s="52">
        <f>MAX(L131:L171)</f>
        <v>57.6</v>
      </c>
      <c r="M174" s="52">
        <f>MAX(M131:M171)</f>
        <v>35</v>
      </c>
      <c r="N174" s="52"/>
    </row>
    <row r="175" spans="1:14" x14ac:dyDescent="0.25">
      <c r="B175" s="2"/>
      <c r="F175" s="51" t="s">
        <v>86</v>
      </c>
      <c r="G175" s="52">
        <f>MIN(G131:G171)</f>
        <v>1.5</v>
      </c>
      <c r="H175" s="52">
        <f>MIN(H131:H171)</f>
        <v>1.4</v>
      </c>
      <c r="I175" s="52">
        <f>MIN(I131:I171)</f>
        <v>2.8</v>
      </c>
      <c r="J175" s="51" t="s">
        <v>118</v>
      </c>
      <c r="K175" s="52">
        <f>MIN(K131:K171)</f>
        <v>1.4</v>
      </c>
      <c r="L175" s="52">
        <f>MIN(L131:L171)</f>
        <v>5.6</v>
      </c>
      <c r="M175" s="52">
        <f>MIN(M131:M171)</f>
        <v>6</v>
      </c>
      <c r="N175" s="52"/>
    </row>
    <row r="176" spans="1:14" x14ac:dyDescent="0.25">
      <c r="B176" s="2"/>
      <c r="F176" s="51" t="s">
        <v>82</v>
      </c>
      <c r="G176" s="52">
        <f>(54)+(0.45*G174)</f>
        <v>72.855000000000004</v>
      </c>
      <c r="H176" s="52">
        <f>(0.45*H174)</f>
        <v>6.48</v>
      </c>
      <c r="I176" s="52">
        <f>(0.45*I174)</f>
        <v>12.96</v>
      </c>
      <c r="J176" s="51" t="s">
        <v>82</v>
      </c>
      <c r="K176" s="52"/>
      <c r="L176" s="65"/>
      <c r="M176" s="65"/>
      <c r="N176" s="65">
        <f>MAX(N131:N171)</f>
        <v>282.33333333333337</v>
      </c>
    </row>
    <row r="177" spans="2:15" x14ac:dyDescent="0.25">
      <c r="B177" s="2"/>
      <c r="F177" s="51" t="s">
        <v>83</v>
      </c>
      <c r="G177" s="52">
        <f>(54)+(0.45*G175)</f>
        <v>54.674999999999997</v>
      </c>
      <c r="H177" s="52">
        <f>(0.45*H175)</f>
        <v>0.63</v>
      </c>
      <c r="I177" s="52">
        <f>(0.45*I175)</f>
        <v>1.26</v>
      </c>
      <c r="J177" s="51" t="s">
        <v>83</v>
      </c>
      <c r="K177" s="52"/>
      <c r="L177" s="65"/>
      <c r="M177" s="65"/>
      <c r="N177" s="65">
        <f>MIN(N131:N171)</f>
        <v>133.46666666666667</v>
      </c>
    </row>
    <row r="178" spans="2:15" x14ac:dyDescent="0.25">
      <c r="B178" s="2"/>
      <c r="F178" s="51" t="s">
        <v>84</v>
      </c>
      <c r="G178" s="52">
        <f>(54)+(0.45*G173)</f>
        <v>56.831707317073167</v>
      </c>
      <c r="H178" s="52">
        <f>(0.45*H173)</f>
        <v>2.4728048780487804</v>
      </c>
      <c r="I178" s="52">
        <f>(0.45*I173)</f>
        <v>4.9456097560975607</v>
      </c>
      <c r="J178" s="51" t="s">
        <v>84</v>
      </c>
      <c r="K178" s="60"/>
      <c r="L178" s="60"/>
      <c r="M178" s="60"/>
      <c r="N178" s="60">
        <f>AVERAGE(N131:N171)</f>
        <v>182.17073170731706</v>
      </c>
      <c r="O178" s="43"/>
    </row>
    <row r="179" spans="2:15" ht="32.25" thickBot="1" x14ac:dyDescent="0.3">
      <c r="B179" s="2"/>
      <c r="F179" s="62" t="s">
        <v>88</v>
      </c>
      <c r="G179" s="61">
        <f>(54)+(0.45*G172)</f>
        <v>170.10000000000002</v>
      </c>
      <c r="H179" s="61"/>
      <c r="I179" s="68">
        <f>(0.45*I172)</f>
        <v>202.76999999999995</v>
      </c>
      <c r="J179" s="68"/>
      <c r="K179" s="67" t="s">
        <v>92</v>
      </c>
      <c r="L179" s="63" t="s">
        <v>97</v>
      </c>
      <c r="M179" s="63"/>
      <c r="N179" s="63"/>
      <c r="O179" s="76" t="s">
        <v>96</v>
      </c>
    </row>
    <row r="180" spans="2:15" ht="30.75" customHeight="1" thickBot="1" x14ac:dyDescent="0.3">
      <c r="B180" s="2"/>
      <c r="F180" s="161" t="s">
        <v>89</v>
      </c>
      <c r="G180" s="161"/>
      <c r="H180" s="66" t="s">
        <v>90</v>
      </c>
      <c r="I180" s="69">
        <f>(G179+I179)</f>
        <v>372.87</v>
      </c>
      <c r="J180" s="70" t="s">
        <v>91</v>
      </c>
      <c r="K180" s="71">
        <f>N172</f>
        <v>7468.9999999999991</v>
      </c>
      <c r="L180" s="72">
        <f>K180/2</f>
        <v>3734.4999999999995</v>
      </c>
      <c r="M180" s="118"/>
      <c r="N180" s="118"/>
      <c r="O180" s="76">
        <f>K180/I180</f>
        <v>20.031110038351166</v>
      </c>
    </row>
    <row r="181" spans="2:15" ht="16.5" thickBot="1" x14ac:dyDescent="0.3">
      <c r="B181" s="2"/>
      <c r="F181" s="51"/>
      <c r="G181" s="51"/>
      <c r="H181" s="64" t="s">
        <v>93</v>
      </c>
      <c r="I181" s="73">
        <f>I180/G172</f>
        <v>1.4452325581395349</v>
      </c>
      <c r="J181" s="70" t="s">
        <v>94</v>
      </c>
      <c r="K181" s="74">
        <f>K180/L172</f>
        <v>8.2988888888888894</v>
      </c>
      <c r="L181" s="75">
        <f>K181/2</f>
        <v>4.1494444444444447</v>
      </c>
      <c r="M181" s="67"/>
      <c r="N181" s="67"/>
      <c r="O181" s="77">
        <f>K181/I181</f>
        <v>5.7422515443273348</v>
      </c>
    </row>
    <row r="182" spans="2:15" ht="16.5" thickBot="1" x14ac:dyDescent="0.3">
      <c r="B182" s="2"/>
      <c r="F182" s="15"/>
      <c r="H182" s="64" t="s">
        <v>98</v>
      </c>
      <c r="I182" s="73">
        <f>I180/B172</f>
        <v>9.0943902439024384</v>
      </c>
      <c r="J182" s="70" t="s">
        <v>91</v>
      </c>
      <c r="K182" s="74">
        <f>K180/B172</f>
        <v>182.17073170731706</v>
      </c>
      <c r="L182" s="75">
        <f>K182/2</f>
        <v>91.08536585365853</v>
      </c>
      <c r="M182" s="67"/>
      <c r="N182" s="67"/>
      <c r="O182" s="77">
        <f>K182/I182</f>
        <v>20.031110038351169</v>
      </c>
    </row>
    <row r="183" spans="2:15" x14ac:dyDescent="0.25">
      <c r="B183" s="2"/>
      <c r="F183" s="15"/>
      <c r="H183" s="25"/>
      <c r="J183" s="21"/>
      <c r="K183" s="25"/>
    </row>
    <row r="184" spans="2:15" x14ac:dyDescent="0.25">
      <c r="B184" s="2">
        <v>75</v>
      </c>
      <c r="C184" s="1" t="s">
        <v>32</v>
      </c>
      <c r="D184" s="1"/>
      <c r="E184" s="15" t="s">
        <v>11</v>
      </c>
      <c r="F184" s="15" t="s">
        <v>45</v>
      </c>
      <c r="G184">
        <v>97.4</v>
      </c>
      <c r="H184" s="25">
        <v>0.5</v>
      </c>
      <c r="I184">
        <f t="shared" si="11"/>
        <v>1</v>
      </c>
      <c r="J184" s="21" t="s">
        <v>67</v>
      </c>
      <c r="K184" s="25">
        <v>0.5</v>
      </c>
      <c r="L184">
        <f t="shared" si="12"/>
        <v>2</v>
      </c>
      <c r="M184">
        <v>2</v>
      </c>
      <c r="N184" s="119">
        <f t="shared" ref="N184:N196" si="13">((154/60)*M184*2)+((154/60)*20)*2</f>
        <v>112.93333333333334</v>
      </c>
    </row>
    <row r="185" spans="2:15" ht="31.5" x14ac:dyDescent="0.25">
      <c r="B185" s="2">
        <v>3</v>
      </c>
      <c r="C185" s="1" t="s">
        <v>32</v>
      </c>
      <c r="D185" s="1" t="s">
        <v>17</v>
      </c>
      <c r="E185" s="15" t="s">
        <v>11</v>
      </c>
      <c r="F185" s="15" t="s">
        <v>45</v>
      </c>
      <c r="G185">
        <v>97.5</v>
      </c>
      <c r="H185" s="25">
        <v>0.5</v>
      </c>
      <c r="I185">
        <f t="shared" si="11"/>
        <v>1</v>
      </c>
      <c r="J185" s="21" t="s">
        <v>67</v>
      </c>
      <c r="K185" s="25">
        <v>0.5</v>
      </c>
      <c r="L185">
        <f t="shared" si="12"/>
        <v>2</v>
      </c>
      <c r="M185">
        <v>3</v>
      </c>
      <c r="N185" s="119">
        <f t="shared" si="13"/>
        <v>118.06666666666668</v>
      </c>
    </row>
    <row r="186" spans="2:15" x14ac:dyDescent="0.25">
      <c r="B186" s="2">
        <v>43</v>
      </c>
      <c r="C186" s="1" t="s">
        <v>32</v>
      </c>
      <c r="D186" s="1" t="s">
        <v>4</v>
      </c>
      <c r="E186" s="15" t="s">
        <v>11</v>
      </c>
      <c r="F186" s="15" t="s">
        <v>45</v>
      </c>
      <c r="G186">
        <v>91</v>
      </c>
      <c r="H186">
        <v>25.4</v>
      </c>
      <c r="I186">
        <f t="shared" si="11"/>
        <v>50.8</v>
      </c>
      <c r="J186" s="21" t="s">
        <v>65</v>
      </c>
      <c r="K186" s="25">
        <v>24.8</v>
      </c>
      <c r="L186">
        <f t="shared" si="12"/>
        <v>99.2</v>
      </c>
      <c r="M186">
        <v>43</v>
      </c>
      <c r="N186" s="119">
        <f t="shared" si="13"/>
        <v>323.40000000000003</v>
      </c>
    </row>
    <row r="187" spans="2:15" x14ac:dyDescent="0.25">
      <c r="B187" s="2">
        <v>56</v>
      </c>
      <c r="C187" s="1" t="s">
        <v>32</v>
      </c>
      <c r="D187" s="1" t="s">
        <v>4</v>
      </c>
      <c r="E187" s="15" t="s">
        <v>11</v>
      </c>
      <c r="F187" s="15" t="s">
        <v>45</v>
      </c>
      <c r="G187">
        <v>86.9</v>
      </c>
      <c r="H187" s="25">
        <v>18.8</v>
      </c>
      <c r="I187">
        <f t="shared" si="11"/>
        <v>37.6</v>
      </c>
      <c r="J187" s="21" t="s">
        <v>65</v>
      </c>
      <c r="K187" s="25">
        <v>18.600000000000001</v>
      </c>
      <c r="L187">
        <f t="shared" si="12"/>
        <v>74.400000000000006</v>
      </c>
      <c r="M187">
        <v>36</v>
      </c>
      <c r="N187" s="119">
        <f t="shared" si="13"/>
        <v>287.4666666666667</v>
      </c>
    </row>
    <row r="188" spans="2:15" x14ac:dyDescent="0.25">
      <c r="B188" s="2">
        <v>57</v>
      </c>
      <c r="C188" s="1" t="s">
        <v>32</v>
      </c>
      <c r="D188" s="1" t="s">
        <v>4</v>
      </c>
      <c r="E188" s="15" t="s">
        <v>11</v>
      </c>
      <c r="F188" s="15" t="s">
        <v>45</v>
      </c>
      <c r="G188">
        <v>90.4</v>
      </c>
      <c r="H188" s="25">
        <v>22.4</v>
      </c>
      <c r="I188">
        <f t="shared" si="11"/>
        <v>44.8</v>
      </c>
      <c r="J188" s="21" t="s">
        <v>65</v>
      </c>
      <c r="K188" s="25">
        <v>26.8</v>
      </c>
      <c r="L188">
        <f t="shared" si="12"/>
        <v>107.2</v>
      </c>
      <c r="M188">
        <v>38</v>
      </c>
      <c r="N188" s="119">
        <f t="shared" si="13"/>
        <v>297.73333333333335</v>
      </c>
    </row>
    <row r="189" spans="2:15" x14ac:dyDescent="0.25">
      <c r="B189" s="2">
        <v>81</v>
      </c>
      <c r="C189" s="1" t="s">
        <v>32</v>
      </c>
      <c r="D189" s="1"/>
      <c r="E189" s="15" t="s">
        <v>11</v>
      </c>
      <c r="F189" s="15" t="s">
        <v>45</v>
      </c>
      <c r="G189">
        <v>96.5</v>
      </c>
      <c r="H189" s="25">
        <v>30.3</v>
      </c>
      <c r="I189">
        <f t="shared" si="11"/>
        <v>60.6</v>
      </c>
      <c r="J189" s="21" t="s">
        <v>65</v>
      </c>
      <c r="K189" s="25">
        <v>30.5</v>
      </c>
      <c r="L189">
        <f t="shared" si="12"/>
        <v>122</v>
      </c>
      <c r="M189">
        <v>59</v>
      </c>
      <c r="N189" s="119">
        <f t="shared" si="13"/>
        <v>405.53333333333336</v>
      </c>
    </row>
    <row r="190" spans="2:15" x14ac:dyDescent="0.25">
      <c r="B190" s="2">
        <v>95</v>
      </c>
      <c r="C190" s="1" t="s">
        <v>32</v>
      </c>
      <c r="D190" s="1"/>
      <c r="E190" s="15" t="s">
        <v>11</v>
      </c>
      <c r="F190" s="15" t="s">
        <v>45</v>
      </c>
      <c r="G190">
        <v>102</v>
      </c>
      <c r="H190" s="25">
        <v>35.9</v>
      </c>
      <c r="I190">
        <f t="shared" si="11"/>
        <v>71.8</v>
      </c>
      <c r="J190" s="21" t="s">
        <v>65</v>
      </c>
      <c r="K190" s="25">
        <v>39.1</v>
      </c>
      <c r="L190">
        <f t="shared" si="12"/>
        <v>156.4</v>
      </c>
      <c r="M190">
        <v>55</v>
      </c>
      <c r="N190" s="119">
        <f t="shared" si="13"/>
        <v>385.00000000000006</v>
      </c>
    </row>
    <row r="191" spans="2:15" x14ac:dyDescent="0.25">
      <c r="B191" s="2">
        <v>151</v>
      </c>
      <c r="C191" s="1" t="s">
        <v>32</v>
      </c>
      <c r="D191" s="1"/>
      <c r="E191" s="15" t="s">
        <v>11</v>
      </c>
      <c r="F191" s="15" t="s">
        <v>45</v>
      </c>
      <c r="G191">
        <v>9.8000000000000007</v>
      </c>
      <c r="H191" s="25">
        <v>9.8000000000000007</v>
      </c>
      <c r="I191">
        <f t="shared" si="11"/>
        <v>19.600000000000001</v>
      </c>
      <c r="J191" s="21" t="s">
        <v>65</v>
      </c>
      <c r="K191" s="25">
        <v>7</v>
      </c>
      <c r="L191">
        <f t="shared" si="12"/>
        <v>28</v>
      </c>
      <c r="M191">
        <v>15</v>
      </c>
      <c r="N191" s="119">
        <f t="shared" si="13"/>
        <v>179.66666666666669</v>
      </c>
    </row>
    <row r="192" spans="2:15" x14ac:dyDescent="0.25">
      <c r="B192" s="2">
        <v>173</v>
      </c>
      <c r="C192" s="1" t="s">
        <v>32</v>
      </c>
      <c r="E192" s="15" t="s">
        <v>11</v>
      </c>
      <c r="F192" s="15" t="s">
        <v>45</v>
      </c>
      <c r="G192">
        <v>102</v>
      </c>
      <c r="H192" s="25">
        <v>36.1</v>
      </c>
      <c r="I192">
        <f t="shared" si="11"/>
        <v>72.2</v>
      </c>
      <c r="J192" s="21" t="s">
        <v>65</v>
      </c>
      <c r="K192" s="25">
        <v>38.6</v>
      </c>
      <c r="L192">
        <f t="shared" si="12"/>
        <v>154.4</v>
      </c>
      <c r="M192">
        <v>67</v>
      </c>
      <c r="N192" s="119">
        <f t="shared" si="13"/>
        <v>446.6</v>
      </c>
    </row>
    <row r="193" spans="1:15" x14ac:dyDescent="0.25">
      <c r="B193" s="2">
        <v>175</v>
      </c>
      <c r="C193" s="7" t="s">
        <v>32</v>
      </c>
      <c r="E193" s="18" t="s">
        <v>2</v>
      </c>
      <c r="F193" s="15" t="s">
        <v>44</v>
      </c>
      <c r="G193">
        <v>112</v>
      </c>
      <c r="H193" s="25">
        <v>67.7</v>
      </c>
      <c r="I193">
        <f>H193*2</f>
        <v>135.4</v>
      </c>
      <c r="J193" s="21" t="s">
        <v>67</v>
      </c>
      <c r="K193" s="24">
        <v>21.1</v>
      </c>
      <c r="L193">
        <f>K193*2*2</f>
        <v>84.4</v>
      </c>
      <c r="M193">
        <v>36</v>
      </c>
      <c r="N193" s="119">
        <f t="shared" si="13"/>
        <v>287.4666666666667</v>
      </c>
    </row>
    <row r="194" spans="1:15" x14ac:dyDescent="0.25">
      <c r="B194" s="1">
        <v>176</v>
      </c>
      <c r="C194" s="7" t="s">
        <v>32</v>
      </c>
      <c r="E194" s="18" t="s">
        <v>2</v>
      </c>
      <c r="F194" s="15" t="s">
        <v>44</v>
      </c>
      <c r="G194">
        <v>112</v>
      </c>
      <c r="H194" s="25">
        <v>67.7</v>
      </c>
      <c r="I194">
        <f>H194*2</f>
        <v>135.4</v>
      </c>
      <c r="J194" s="21" t="s">
        <v>67</v>
      </c>
      <c r="K194" s="24">
        <v>21.1</v>
      </c>
      <c r="L194">
        <f>K194*2*2</f>
        <v>84.4</v>
      </c>
      <c r="M194">
        <v>36</v>
      </c>
      <c r="N194" s="119">
        <f t="shared" si="13"/>
        <v>287.4666666666667</v>
      </c>
    </row>
    <row r="195" spans="1:15" x14ac:dyDescent="0.25">
      <c r="B195" s="1">
        <v>194</v>
      </c>
      <c r="C195" s="7" t="s">
        <v>32</v>
      </c>
      <c r="E195" s="15" t="s">
        <v>11</v>
      </c>
      <c r="F195" s="15" t="s">
        <v>45</v>
      </c>
      <c r="G195">
        <v>96.6</v>
      </c>
      <c r="H195" s="25">
        <v>30.4</v>
      </c>
      <c r="I195">
        <f t="shared" si="11"/>
        <v>60.8</v>
      </c>
      <c r="J195" s="21" t="s">
        <v>65</v>
      </c>
      <c r="K195" s="24">
        <v>32.9</v>
      </c>
      <c r="L195">
        <f t="shared" si="12"/>
        <v>131.6</v>
      </c>
      <c r="M195">
        <v>43</v>
      </c>
      <c r="N195" s="119">
        <f t="shared" si="13"/>
        <v>323.40000000000003</v>
      </c>
    </row>
    <row r="196" spans="1:15" ht="16.5" thickBot="1" x14ac:dyDescent="0.3">
      <c r="B196" s="1">
        <v>196</v>
      </c>
      <c r="C196" s="7" t="s">
        <v>32</v>
      </c>
      <c r="E196" s="56" t="s">
        <v>11</v>
      </c>
      <c r="F196" s="48" t="s">
        <v>45</v>
      </c>
      <c r="G196" s="43">
        <v>112</v>
      </c>
      <c r="H196" s="44">
        <v>30.4</v>
      </c>
      <c r="I196" s="43">
        <f t="shared" si="11"/>
        <v>60.8</v>
      </c>
      <c r="J196" s="45" t="s">
        <v>65</v>
      </c>
      <c r="K196" s="58">
        <v>32.9</v>
      </c>
      <c r="L196" s="43">
        <f t="shared" si="12"/>
        <v>131.6</v>
      </c>
      <c r="M196" s="43">
        <v>43</v>
      </c>
      <c r="N196" s="120">
        <f t="shared" si="13"/>
        <v>323.40000000000003</v>
      </c>
    </row>
    <row r="197" spans="1:15" ht="16.5" thickBot="1" x14ac:dyDescent="0.3">
      <c r="A197" s="80" t="s">
        <v>99</v>
      </c>
      <c r="B197" s="81">
        <v>13</v>
      </c>
      <c r="E197" s="15"/>
      <c r="F197" s="50" t="s">
        <v>37</v>
      </c>
      <c r="G197" s="46">
        <f>SUM(G184:G196)</f>
        <v>1206.0999999999999</v>
      </c>
      <c r="H197" s="46">
        <f>SUM(H184:H196)</f>
        <v>375.89999999999992</v>
      </c>
      <c r="I197" s="46">
        <f>SUM(I184:I196)</f>
        <v>751.79999999999984</v>
      </c>
      <c r="J197" s="50" t="s">
        <v>37</v>
      </c>
      <c r="K197" s="46">
        <f>SUM(K184:K196)</f>
        <v>294.39999999999998</v>
      </c>
      <c r="L197" s="46">
        <f>SUM(L184:L196)</f>
        <v>1177.5999999999999</v>
      </c>
      <c r="M197" s="46">
        <f>SUM(M184:M196)</f>
        <v>476</v>
      </c>
      <c r="N197" s="46">
        <f>SUM(N184:N196)</f>
        <v>3778.1333333333337</v>
      </c>
    </row>
    <row r="198" spans="1:15" x14ac:dyDescent="0.25">
      <c r="B198" s="1"/>
      <c r="E198" s="15"/>
      <c r="F198" s="51" t="s">
        <v>81</v>
      </c>
      <c r="G198" s="52">
        <f>AVERAGE(G184:G196)</f>
        <v>92.776923076923069</v>
      </c>
      <c r="H198" s="52">
        <f>AVERAGE(H184:H196)</f>
        <v>28.91538461538461</v>
      </c>
      <c r="I198" s="52">
        <f>AVERAGE(I184:I196)</f>
        <v>57.830769230769221</v>
      </c>
      <c r="J198" s="51" t="s">
        <v>81</v>
      </c>
      <c r="K198" s="52">
        <f>AVERAGE(K184:K196)</f>
        <v>22.646153846153844</v>
      </c>
      <c r="L198" s="52">
        <f>AVERAGE(L184:L196)</f>
        <v>90.584615384615375</v>
      </c>
      <c r="M198" s="52">
        <f>AVERAGE(M184:M196)</f>
        <v>36.615384615384613</v>
      </c>
      <c r="N198" s="52"/>
    </row>
    <row r="199" spans="1:15" x14ac:dyDescent="0.25">
      <c r="B199" s="1"/>
      <c r="E199" s="15"/>
      <c r="F199" s="51" t="s">
        <v>85</v>
      </c>
      <c r="G199" s="52">
        <f>MAX(G184:G196)</f>
        <v>112</v>
      </c>
      <c r="H199" s="52">
        <f>MAX(H184:H196)</f>
        <v>67.7</v>
      </c>
      <c r="I199" s="52">
        <f>MAX(I184:I196)</f>
        <v>135.4</v>
      </c>
      <c r="J199" s="51" t="s">
        <v>117</v>
      </c>
      <c r="K199" s="52">
        <f>MAX(K184:K196)</f>
        <v>39.1</v>
      </c>
      <c r="L199" s="52">
        <f>MAX(L184:L196)</f>
        <v>156.4</v>
      </c>
      <c r="M199" s="52">
        <f>MAX(M184:M196)</f>
        <v>67</v>
      </c>
      <c r="N199" s="52"/>
    </row>
    <row r="200" spans="1:15" x14ac:dyDescent="0.25">
      <c r="B200" s="1"/>
      <c r="E200" s="15"/>
      <c r="F200" s="51" t="s">
        <v>86</v>
      </c>
      <c r="G200" s="52">
        <f>MIN(G184:G196)</f>
        <v>9.8000000000000007</v>
      </c>
      <c r="H200" s="52">
        <f>MIN(H184:H196)</f>
        <v>0.5</v>
      </c>
      <c r="I200" s="52">
        <f>MIN(I184:I196)</f>
        <v>1</v>
      </c>
      <c r="J200" s="51" t="s">
        <v>118</v>
      </c>
      <c r="K200" s="52">
        <f>MIN(K184:K196)</f>
        <v>0.5</v>
      </c>
      <c r="L200" s="52">
        <f>MIN(L184:L196)</f>
        <v>2</v>
      </c>
      <c r="M200" s="52">
        <f>MIN(M184:M196)</f>
        <v>2</v>
      </c>
      <c r="N200" s="52"/>
    </row>
    <row r="201" spans="1:15" x14ac:dyDescent="0.25">
      <c r="B201" s="1"/>
      <c r="E201" s="15"/>
      <c r="F201" s="51" t="s">
        <v>82</v>
      </c>
      <c r="G201" s="52">
        <f>(54)+(0.45*G199)</f>
        <v>104.4</v>
      </c>
      <c r="H201" s="52">
        <f>(0.45*H199)</f>
        <v>30.465000000000003</v>
      </c>
      <c r="I201" s="52">
        <f>(0.45*I199)</f>
        <v>60.930000000000007</v>
      </c>
      <c r="J201" s="51" t="s">
        <v>82</v>
      </c>
      <c r="K201" s="52"/>
      <c r="L201" s="65"/>
      <c r="M201" s="65"/>
      <c r="N201" s="65">
        <f>MAX(N184:N196)</f>
        <v>446.6</v>
      </c>
    </row>
    <row r="202" spans="1:15" x14ac:dyDescent="0.25">
      <c r="B202" s="1"/>
      <c r="E202" s="15"/>
      <c r="F202" s="51" t="s">
        <v>83</v>
      </c>
      <c r="G202" s="52">
        <f>(54)+(0.45*G200)</f>
        <v>58.41</v>
      </c>
      <c r="H202" s="52">
        <f>(0.45*H200)</f>
        <v>0.22500000000000001</v>
      </c>
      <c r="I202" s="52">
        <f>(0.45*I200)</f>
        <v>0.45</v>
      </c>
      <c r="J202" s="51" t="s">
        <v>83</v>
      </c>
      <c r="K202" s="52"/>
      <c r="L202" s="65"/>
      <c r="M202" s="65"/>
      <c r="N202" s="65">
        <f>MIN(N184:N196)</f>
        <v>112.93333333333334</v>
      </c>
    </row>
    <row r="203" spans="1:15" x14ac:dyDescent="0.25">
      <c r="B203" s="1"/>
      <c r="E203" s="15"/>
      <c r="F203" s="51" t="s">
        <v>84</v>
      </c>
      <c r="G203" s="52">
        <f>(54)+(0.45*G198)</f>
        <v>95.749615384615382</v>
      </c>
      <c r="H203" s="52">
        <f>(0.45*H198)</f>
        <v>13.011923076923075</v>
      </c>
      <c r="I203" s="52">
        <f>(0.45*I198)</f>
        <v>26.023846153846151</v>
      </c>
      <c r="J203" s="51" t="s">
        <v>84</v>
      </c>
      <c r="K203" s="60"/>
      <c r="L203" s="60"/>
      <c r="M203" s="60"/>
      <c r="N203" s="60">
        <f>AVERAGE(N184:N196)</f>
        <v>290.62564102564107</v>
      </c>
      <c r="O203" s="43"/>
    </row>
    <row r="204" spans="1:15" ht="32.25" thickBot="1" x14ac:dyDescent="0.3">
      <c r="B204" s="1"/>
      <c r="E204" s="15"/>
      <c r="F204" s="62" t="s">
        <v>88</v>
      </c>
      <c r="G204" s="61">
        <f>(54)+(0.45*G197)</f>
        <v>596.745</v>
      </c>
      <c r="H204" s="61"/>
      <c r="I204" s="68">
        <f>(0.45*I197)</f>
        <v>338.30999999999995</v>
      </c>
      <c r="J204" s="68"/>
      <c r="K204" s="67" t="s">
        <v>92</v>
      </c>
      <c r="L204" s="63" t="s">
        <v>97</v>
      </c>
      <c r="M204" s="63"/>
      <c r="N204" s="63"/>
      <c r="O204" s="76" t="s">
        <v>96</v>
      </c>
    </row>
    <row r="205" spans="1:15" ht="30.75" customHeight="1" thickBot="1" x14ac:dyDescent="0.3">
      <c r="B205" s="1"/>
      <c r="E205" s="15"/>
      <c r="F205" s="161" t="s">
        <v>89</v>
      </c>
      <c r="G205" s="161"/>
      <c r="H205" s="66" t="s">
        <v>90</v>
      </c>
      <c r="I205" s="69">
        <f>(G204+I204)</f>
        <v>935.05499999999995</v>
      </c>
      <c r="J205" s="70" t="s">
        <v>91</v>
      </c>
      <c r="K205" s="71">
        <f>N197</f>
        <v>3778.1333333333337</v>
      </c>
      <c r="L205" s="72">
        <f>K205/2</f>
        <v>1889.0666666666668</v>
      </c>
      <c r="M205" s="118"/>
      <c r="N205" s="118"/>
      <c r="O205" s="76">
        <f>K205/I205</f>
        <v>4.0405466345116956</v>
      </c>
    </row>
    <row r="206" spans="1:15" ht="16.5" thickBot="1" x14ac:dyDescent="0.3">
      <c r="B206" s="1"/>
      <c r="E206" s="15"/>
      <c r="F206" s="51"/>
      <c r="G206" s="51"/>
      <c r="H206" s="64" t="s">
        <v>93</v>
      </c>
      <c r="I206" s="73">
        <f>I205/G197</f>
        <v>0.77527153635685264</v>
      </c>
      <c r="J206" s="70" t="s">
        <v>94</v>
      </c>
      <c r="K206" s="74">
        <f>K205/L197</f>
        <v>3.2083333333333339</v>
      </c>
      <c r="L206" s="75">
        <f>K206/2</f>
        <v>1.604166666666667</v>
      </c>
      <c r="M206" s="67"/>
      <c r="N206" s="67"/>
      <c r="O206" s="77">
        <f>K206/I206</f>
        <v>4.1383349999019678</v>
      </c>
    </row>
    <row r="207" spans="1:15" ht="16.5" thickBot="1" x14ac:dyDescent="0.3">
      <c r="B207" s="1"/>
      <c r="E207" s="15"/>
      <c r="F207" s="15"/>
      <c r="H207" s="64" t="s">
        <v>98</v>
      </c>
      <c r="I207" s="73">
        <f>I205/B197</f>
        <v>71.927307692307693</v>
      </c>
      <c r="J207" s="70" t="s">
        <v>91</v>
      </c>
      <c r="K207" s="74">
        <f>K205/B197</f>
        <v>290.62564102564107</v>
      </c>
      <c r="L207" s="75">
        <f>K207/2</f>
        <v>145.31282051282054</v>
      </c>
      <c r="M207" s="67"/>
      <c r="N207" s="67"/>
      <c r="O207" s="77">
        <f>K207/I207</f>
        <v>4.0405466345116956</v>
      </c>
    </row>
    <row r="208" spans="1:15" x14ac:dyDescent="0.25">
      <c r="B208" s="2">
        <v>6</v>
      </c>
      <c r="C208" s="1" t="s">
        <v>32</v>
      </c>
      <c r="D208" s="1"/>
      <c r="E208" s="15" t="s">
        <v>15</v>
      </c>
      <c r="F208" s="15" t="s">
        <v>46</v>
      </c>
      <c r="G208">
        <v>41.6</v>
      </c>
      <c r="H208" s="25">
        <v>6.8</v>
      </c>
      <c r="I208">
        <f t="shared" si="11"/>
        <v>13.6</v>
      </c>
      <c r="J208" s="21" t="s">
        <v>71</v>
      </c>
      <c r="K208" s="25">
        <v>6.8</v>
      </c>
      <c r="L208">
        <f t="shared" si="12"/>
        <v>27.2</v>
      </c>
      <c r="M208">
        <v>19</v>
      </c>
      <c r="N208" s="119">
        <f t="shared" ref="N208:N233" si="14">((154/60)*M208*2)+((154/60)*20)*2</f>
        <v>200.20000000000002</v>
      </c>
    </row>
    <row r="209" spans="2:14" x14ac:dyDescent="0.25">
      <c r="B209" s="2">
        <v>10</v>
      </c>
      <c r="C209" s="1" t="s">
        <v>32</v>
      </c>
      <c r="D209" s="1" t="s">
        <v>4</v>
      </c>
      <c r="E209" s="15" t="s">
        <v>15</v>
      </c>
      <c r="F209" s="15" t="s">
        <v>46</v>
      </c>
      <c r="G209">
        <v>41.6</v>
      </c>
      <c r="H209" s="25">
        <v>6.2</v>
      </c>
      <c r="I209">
        <f t="shared" si="11"/>
        <v>12.4</v>
      </c>
      <c r="J209" s="21" t="s">
        <v>71</v>
      </c>
      <c r="K209" s="25">
        <v>6.2</v>
      </c>
      <c r="L209">
        <f t="shared" si="12"/>
        <v>24.8</v>
      </c>
      <c r="M209">
        <v>18</v>
      </c>
      <c r="N209" s="119">
        <f t="shared" si="14"/>
        <v>195.06666666666666</v>
      </c>
    </row>
    <row r="210" spans="2:14" x14ac:dyDescent="0.25">
      <c r="B210" s="2">
        <v>29</v>
      </c>
      <c r="C210" s="1" t="s">
        <v>32</v>
      </c>
      <c r="D210" s="1"/>
      <c r="E210" s="15" t="s">
        <v>15</v>
      </c>
      <c r="F210" s="15" t="s">
        <v>46</v>
      </c>
      <c r="G210">
        <v>46.4</v>
      </c>
      <c r="H210" s="25">
        <v>11.1</v>
      </c>
      <c r="I210">
        <f t="shared" si="11"/>
        <v>22.2</v>
      </c>
      <c r="J210" s="21" t="s">
        <v>71</v>
      </c>
      <c r="K210" s="25">
        <v>11.1</v>
      </c>
      <c r="L210">
        <f t="shared" si="12"/>
        <v>44.4</v>
      </c>
      <c r="M210">
        <v>29</v>
      </c>
      <c r="N210" s="119">
        <f t="shared" si="14"/>
        <v>251.53333333333336</v>
      </c>
    </row>
    <row r="211" spans="2:14" x14ac:dyDescent="0.25">
      <c r="B211" s="2">
        <v>32</v>
      </c>
      <c r="C211" s="1" t="s">
        <v>32</v>
      </c>
      <c r="D211" s="1"/>
      <c r="E211" s="15" t="s">
        <v>15</v>
      </c>
      <c r="F211" s="15" t="s">
        <v>46</v>
      </c>
      <c r="G211">
        <v>41.2</v>
      </c>
      <c r="H211" s="25">
        <v>5.0999999999999996</v>
      </c>
      <c r="I211">
        <f t="shared" si="11"/>
        <v>10.199999999999999</v>
      </c>
      <c r="J211" s="21" t="s">
        <v>71</v>
      </c>
      <c r="K211" s="25">
        <v>5.2</v>
      </c>
      <c r="L211">
        <f t="shared" si="12"/>
        <v>20.8</v>
      </c>
      <c r="M211">
        <v>12</v>
      </c>
      <c r="N211" s="119">
        <f t="shared" si="14"/>
        <v>164.26666666666668</v>
      </c>
    </row>
    <row r="212" spans="2:14" x14ac:dyDescent="0.25">
      <c r="B212" s="2">
        <v>37</v>
      </c>
      <c r="C212" s="1" t="s">
        <v>32</v>
      </c>
      <c r="D212" s="1" t="s">
        <v>4</v>
      </c>
      <c r="E212" s="15" t="s">
        <v>15</v>
      </c>
      <c r="F212" s="15" t="s">
        <v>46</v>
      </c>
      <c r="G212">
        <v>32.9</v>
      </c>
      <c r="H212" s="25">
        <v>13.1</v>
      </c>
      <c r="I212">
        <f t="shared" si="11"/>
        <v>26.2</v>
      </c>
      <c r="J212" s="21" t="s">
        <v>71</v>
      </c>
      <c r="K212" s="25">
        <v>12.7</v>
      </c>
      <c r="L212">
        <f t="shared" si="12"/>
        <v>50.8</v>
      </c>
      <c r="M212">
        <v>20</v>
      </c>
      <c r="N212" s="119">
        <f t="shared" si="14"/>
        <v>205.33333333333334</v>
      </c>
    </row>
    <row r="213" spans="2:14" x14ac:dyDescent="0.25">
      <c r="B213" s="2">
        <v>53</v>
      </c>
      <c r="C213" s="1" t="s">
        <v>32</v>
      </c>
      <c r="D213" s="1" t="s">
        <v>4</v>
      </c>
      <c r="E213" s="15" t="s">
        <v>15</v>
      </c>
      <c r="F213" s="15" t="s">
        <v>46</v>
      </c>
      <c r="G213">
        <v>32.6</v>
      </c>
      <c r="H213" s="25">
        <v>12.8</v>
      </c>
      <c r="I213">
        <f t="shared" si="11"/>
        <v>25.6</v>
      </c>
      <c r="J213" s="21" t="s">
        <v>71</v>
      </c>
      <c r="K213" s="25">
        <v>12.8</v>
      </c>
      <c r="L213">
        <f t="shared" si="12"/>
        <v>51.2</v>
      </c>
      <c r="M213">
        <v>19</v>
      </c>
      <c r="N213" s="119">
        <f t="shared" si="14"/>
        <v>200.20000000000002</v>
      </c>
    </row>
    <row r="214" spans="2:14" x14ac:dyDescent="0.25">
      <c r="B214" s="2">
        <v>65</v>
      </c>
      <c r="C214" s="1" t="s">
        <v>32</v>
      </c>
      <c r="D214" s="1" t="s">
        <v>4</v>
      </c>
      <c r="E214" s="15" t="s">
        <v>15</v>
      </c>
      <c r="F214" s="15" t="s">
        <v>46</v>
      </c>
      <c r="G214">
        <v>50.3</v>
      </c>
      <c r="H214" s="25">
        <v>13</v>
      </c>
      <c r="I214">
        <f t="shared" si="11"/>
        <v>26</v>
      </c>
      <c r="J214" s="21" t="s">
        <v>71</v>
      </c>
      <c r="K214" s="25">
        <v>9.1999999999999993</v>
      </c>
      <c r="L214">
        <f t="shared" si="12"/>
        <v>36.799999999999997</v>
      </c>
      <c r="M214">
        <v>19</v>
      </c>
      <c r="N214" s="119">
        <f t="shared" si="14"/>
        <v>200.20000000000002</v>
      </c>
    </row>
    <row r="215" spans="2:14" x14ac:dyDescent="0.25">
      <c r="B215" s="2">
        <v>68</v>
      </c>
      <c r="C215" s="1" t="s">
        <v>32</v>
      </c>
      <c r="D215" s="1" t="s">
        <v>14</v>
      </c>
      <c r="E215" s="15" t="s">
        <v>15</v>
      </c>
      <c r="F215" s="15" t="s">
        <v>46</v>
      </c>
      <c r="G215">
        <v>41.6</v>
      </c>
      <c r="H215" s="25">
        <v>8.6999999999999993</v>
      </c>
      <c r="I215">
        <f t="shared" si="11"/>
        <v>17.399999999999999</v>
      </c>
      <c r="J215" s="21" t="s">
        <v>71</v>
      </c>
      <c r="K215" s="25">
        <v>6.8</v>
      </c>
      <c r="L215">
        <f t="shared" si="12"/>
        <v>27.2</v>
      </c>
      <c r="M215">
        <v>19</v>
      </c>
      <c r="N215" s="119">
        <f t="shared" si="14"/>
        <v>200.20000000000002</v>
      </c>
    </row>
    <row r="216" spans="2:14" x14ac:dyDescent="0.25">
      <c r="B216" s="2">
        <v>79</v>
      </c>
      <c r="C216" s="1" t="s">
        <v>32</v>
      </c>
      <c r="D216" s="1" t="s">
        <v>9</v>
      </c>
      <c r="E216" s="15" t="s">
        <v>15</v>
      </c>
      <c r="F216" s="15" t="s">
        <v>46</v>
      </c>
      <c r="G216">
        <v>55.7</v>
      </c>
      <c r="H216" s="25">
        <v>22.8</v>
      </c>
      <c r="I216">
        <f t="shared" si="11"/>
        <v>45.6</v>
      </c>
      <c r="J216" s="21" t="s">
        <v>71</v>
      </c>
      <c r="K216" s="25">
        <v>15.1</v>
      </c>
      <c r="L216">
        <f t="shared" si="12"/>
        <v>60.4</v>
      </c>
      <c r="M216">
        <v>27</v>
      </c>
      <c r="N216" s="119">
        <f t="shared" si="14"/>
        <v>241.26666666666671</v>
      </c>
    </row>
    <row r="217" spans="2:14" x14ac:dyDescent="0.25">
      <c r="B217" s="2">
        <v>102</v>
      </c>
      <c r="C217" s="1" t="s">
        <v>32</v>
      </c>
      <c r="D217" s="1"/>
      <c r="E217" s="15" t="s">
        <v>15</v>
      </c>
      <c r="F217" s="15" t="s">
        <v>46</v>
      </c>
      <c r="G217">
        <v>48.3</v>
      </c>
      <c r="H217" s="25">
        <v>14</v>
      </c>
      <c r="I217">
        <f t="shared" si="11"/>
        <v>28</v>
      </c>
      <c r="J217" s="21" t="s">
        <v>71</v>
      </c>
      <c r="K217" s="25">
        <v>6.7</v>
      </c>
      <c r="L217">
        <f t="shared" si="12"/>
        <v>26.8</v>
      </c>
      <c r="M217">
        <v>16</v>
      </c>
      <c r="N217" s="119">
        <f t="shared" si="14"/>
        <v>184.8</v>
      </c>
    </row>
    <row r="218" spans="2:14" x14ac:dyDescent="0.25">
      <c r="B218" s="2">
        <v>105</v>
      </c>
      <c r="C218" s="1" t="s">
        <v>32</v>
      </c>
      <c r="D218" s="1"/>
      <c r="E218" s="15" t="s">
        <v>15</v>
      </c>
      <c r="F218" s="15" t="s">
        <v>46</v>
      </c>
      <c r="G218">
        <v>41.8</v>
      </c>
      <c r="H218" s="25">
        <v>8.8000000000000007</v>
      </c>
      <c r="I218">
        <f t="shared" si="11"/>
        <v>17.600000000000001</v>
      </c>
      <c r="J218" s="21" t="s">
        <v>71</v>
      </c>
      <c r="K218" s="25">
        <v>7</v>
      </c>
      <c r="L218">
        <f t="shared" si="12"/>
        <v>28</v>
      </c>
      <c r="M218">
        <v>20</v>
      </c>
      <c r="N218" s="119">
        <f t="shared" si="14"/>
        <v>205.33333333333334</v>
      </c>
    </row>
    <row r="219" spans="2:14" x14ac:dyDescent="0.25">
      <c r="B219" s="2">
        <v>111</v>
      </c>
      <c r="C219" s="1" t="s">
        <v>32</v>
      </c>
      <c r="D219" s="1"/>
      <c r="E219" s="15" t="s">
        <v>15</v>
      </c>
      <c r="F219" s="15" t="s">
        <v>46</v>
      </c>
      <c r="G219">
        <v>50.3</v>
      </c>
      <c r="H219" s="25">
        <v>12</v>
      </c>
      <c r="I219">
        <f t="shared" si="11"/>
        <v>24</v>
      </c>
      <c r="J219" s="21" t="s">
        <v>71</v>
      </c>
      <c r="K219" s="25">
        <v>9.1</v>
      </c>
      <c r="L219">
        <f t="shared" si="12"/>
        <v>36.4</v>
      </c>
      <c r="M219">
        <v>18</v>
      </c>
      <c r="N219" s="119">
        <f t="shared" si="14"/>
        <v>195.06666666666666</v>
      </c>
    </row>
    <row r="220" spans="2:14" x14ac:dyDescent="0.25">
      <c r="B220" s="2">
        <v>113</v>
      </c>
      <c r="C220" s="1" t="s">
        <v>32</v>
      </c>
      <c r="D220" s="1"/>
      <c r="E220" s="15" t="s">
        <v>15</v>
      </c>
      <c r="F220" s="15" t="s">
        <v>46</v>
      </c>
      <c r="G220">
        <v>44</v>
      </c>
      <c r="H220" s="25">
        <v>11.1</v>
      </c>
      <c r="I220">
        <f t="shared" si="11"/>
        <v>22.2</v>
      </c>
      <c r="J220" s="21" t="s">
        <v>71</v>
      </c>
      <c r="K220" s="25">
        <v>7.1</v>
      </c>
      <c r="L220">
        <f t="shared" si="12"/>
        <v>28.4</v>
      </c>
      <c r="M220">
        <v>20</v>
      </c>
      <c r="N220" s="119">
        <f t="shared" si="14"/>
        <v>205.33333333333334</v>
      </c>
    </row>
    <row r="221" spans="2:14" x14ac:dyDescent="0.25">
      <c r="B221" s="2">
        <v>114</v>
      </c>
      <c r="C221" s="1" t="s">
        <v>32</v>
      </c>
      <c r="D221" s="1"/>
      <c r="E221" s="15" t="s">
        <v>15</v>
      </c>
      <c r="F221" s="15" t="s">
        <v>46</v>
      </c>
      <c r="G221">
        <v>47.9</v>
      </c>
      <c r="H221" s="25">
        <v>13.6</v>
      </c>
      <c r="I221">
        <f t="shared" si="11"/>
        <v>27.2</v>
      </c>
      <c r="J221" s="21" t="s">
        <v>71</v>
      </c>
      <c r="K221" s="25">
        <v>7.3</v>
      </c>
      <c r="L221">
        <f t="shared" si="12"/>
        <v>29.2</v>
      </c>
      <c r="M221">
        <v>15</v>
      </c>
      <c r="N221" s="119">
        <f t="shared" si="14"/>
        <v>179.66666666666669</v>
      </c>
    </row>
    <row r="222" spans="2:14" x14ac:dyDescent="0.25">
      <c r="B222" s="2">
        <v>118</v>
      </c>
      <c r="C222" s="1" t="s">
        <v>32</v>
      </c>
      <c r="D222" s="1"/>
      <c r="E222" s="15" t="s">
        <v>15</v>
      </c>
      <c r="F222" s="15" t="s">
        <v>46</v>
      </c>
      <c r="G222">
        <v>60.9</v>
      </c>
      <c r="H222" s="25">
        <v>28</v>
      </c>
      <c r="I222">
        <f t="shared" si="11"/>
        <v>56</v>
      </c>
      <c r="J222" s="21" t="s">
        <v>71</v>
      </c>
      <c r="K222" s="25">
        <v>20.3</v>
      </c>
      <c r="L222">
        <f t="shared" si="12"/>
        <v>81.2</v>
      </c>
      <c r="M222">
        <v>38</v>
      </c>
      <c r="N222" s="119">
        <f t="shared" si="14"/>
        <v>297.73333333333335</v>
      </c>
    </row>
    <row r="223" spans="2:14" x14ac:dyDescent="0.25">
      <c r="B223" s="2">
        <v>125</v>
      </c>
      <c r="C223" s="1" t="s">
        <v>32</v>
      </c>
      <c r="D223" s="1"/>
      <c r="E223" s="15" t="s">
        <v>15</v>
      </c>
      <c r="F223" s="15" t="s">
        <v>46</v>
      </c>
      <c r="G223">
        <v>41.8</v>
      </c>
      <c r="H223" s="25">
        <v>8.8000000000000007</v>
      </c>
      <c r="I223">
        <f t="shared" si="11"/>
        <v>17.600000000000001</v>
      </c>
      <c r="J223" s="21" t="s">
        <v>71</v>
      </c>
      <c r="K223" s="25">
        <v>7</v>
      </c>
      <c r="L223">
        <f t="shared" si="12"/>
        <v>28</v>
      </c>
      <c r="M223">
        <v>20</v>
      </c>
      <c r="N223" s="119">
        <f t="shared" si="14"/>
        <v>205.33333333333334</v>
      </c>
    </row>
    <row r="224" spans="2:14" x14ac:dyDescent="0.25">
      <c r="B224" s="2">
        <v>126</v>
      </c>
      <c r="C224" s="1" t="s">
        <v>32</v>
      </c>
      <c r="D224" s="1"/>
      <c r="E224" s="15" t="s">
        <v>15</v>
      </c>
      <c r="F224" s="15" t="s">
        <v>46</v>
      </c>
      <c r="G224">
        <v>41.3</v>
      </c>
      <c r="H224" s="25">
        <v>8.4</v>
      </c>
      <c r="I224">
        <f t="shared" si="11"/>
        <v>16.8</v>
      </c>
      <c r="J224" s="21" t="s">
        <v>71</v>
      </c>
      <c r="K224" s="25">
        <v>5.2</v>
      </c>
      <c r="L224">
        <f t="shared" si="12"/>
        <v>20.8</v>
      </c>
      <c r="M224">
        <v>15</v>
      </c>
      <c r="N224" s="119">
        <f t="shared" si="14"/>
        <v>179.66666666666669</v>
      </c>
    </row>
    <row r="225" spans="1:15" x14ac:dyDescent="0.25">
      <c r="B225" s="2">
        <v>130</v>
      </c>
      <c r="C225" s="1" t="s">
        <v>32</v>
      </c>
      <c r="D225" s="1"/>
      <c r="E225" s="15" t="s">
        <v>15</v>
      </c>
      <c r="F225" s="15" t="s">
        <v>46</v>
      </c>
      <c r="G225">
        <v>39.4</v>
      </c>
      <c r="H225" s="25">
        <v>6.5</v>
      </c>
      <c r="I225">
        <f t="shared" si="11"/>
        <v>13</v>
      </c>
      <c r="J225" s="21" t="s">
        <v>71</v>
      </c>
      <c r="K225" s="25">
        <v>3.1</v>
      </c>
      <c r="L225">
        <f t="shared" si="12"/>
        <v>12.4</v>
      </c>
      <c r="M225">
        <v>9</v>
      </c>
      <c r="N225" s="119">
        <f t="shared" si="14"/>
        <v>148.86666666666667</v>
      </c>
    </row>
    <row r="226" spans="1:15" x14ac:dyDescent="0.25">
      <c r="B226" s="2">
        <v>135</v>
      </c>
      <c r="C226" s="1" t="s">
        <v>32</v>
      </c>
      <c r="D226" s="1"/>
      <c r="E226" s="15" t="s">
        <v>15</v>
      </c>
      <c r="F226" s="15" t="s">
        <v>46</v>
      </c>
      <c r="G226">
        <v>40.5</v>
      </c>
      <c r="H226" s="25">
        <v>7.6</v>
      </c>
      <c r="I226">
        <f t="shared" si="11"/>
        <v>15.2</v>
      </c>
      <c r="J226" s="21" t="s">
        <v>71</v>
      </c>
      <c r="K226" s="25">
        <v>2</v>
      </c>
      <c r="L226">
        <f t="shared" si="12"/>
        <v>8</v>
      </c>
      <c r="M226">
        <v>7</v>
      </c>
      <c r="N226" s="119">
        <f t="shared" si="14"/>
        <v>138.60000000000002</v>
      </c>
    </row>
    <row r="227" spans="1:15" ht="31.5" x14ac:dyDescent="0.25">
      <c r="B227" s="2">
        <v>146</v>
      </c>
      <c r="C227" s="1" t="s">
        <v>32</v>
      </c>
      <c r="D227" s="19" t="s">
        <v>42</v>
      </c>
      <c r="E227" s="15" t="s">
        <v>15</v>
      </c>
      <c r="F227" s="15" t="s">
        <v>46</v>
      </c>
      <c r="G227">
        <v>43.4</v>
      </c>
      <c r="H227" s="25">
        <v>9.6999999999999993</v>
      </c>
      <c r="I227">
        <f t="shared" si="11"/>
        <v>19.399999999999999</v>
      </c>
      <c r="J227" s="21" t="s">
        <v>71</v>
      </c>
      <c r="K227" s="24">
        <v>3.5</v>
      </c>
      <c r="L227">
        <f t="shared" si="12"/>
        <v>14</v>
      </c>
      <c r="M227">
        <v>9</v>
      </c>
      <c r="N227" s="119">
        <f t="shared" si="14"/>
        <v>148.86666666666667</v>
      </c>
    </row>
    <row r="228" spans="1:15" ht="31.5" x14ac:dyDescent="0.25">
      <c r="B228" s="2">
        <v>147</v>
      </c>
      <c r="C228" s="1" t="s">
        <v>32</v>
      </c>
      <c r="D228" s="19" t="s">
        <v>42</v>
      </c>
      <c r="E228" s="15" t="s">
        <v>15</v>
      </c>
      <c r="F228" s="15" t="s">
        <v>46</v>
      </c>
      <c r="G228">
        <v>43.4</v>
      </c>
      <c r="H228" s="25">
        <v>9.6999999999999993</v>
      </c>
      <c r="I228">
        <f t="shared" ref="I228:I233" si="15">H228*2</f>
        <v>19.399999999999999</v>
      </c>
      <c r="J228" s="21" t="s">
        <v>71</v>
      </c>
      <c r="K228" s="24">
        <v>3.5</v>
      </c>
      <c r="L228">
        <f t="shared" ref="L228:L233" si="16">K228*2*2</f>
        <v>14</v>
      </c>
      <c r="M228">
        <v>9</v>
      </c>
      <c r="N228" s="119">
        <f t="shared" si="14"/>
        <v>148.86666666666667</v>
      </c>
    </row>
    <row r="229" spans="1:15" ht="31.5" x14ac:dyDescent="0.25">
      <c r="B229" s="2">
        <v>148</v>
      </c>
      <c r="C229" s="1" t="s">
        <v>32</v>
      </c>
      <c r="D229" s="19" t="s">
        <v>42</v>
      </c>
      <c r="E229" s="15" t="s">
        <v>15</v>
      </c>
      <c r="F229" s="15" t="s">
        <v>46</v>
      </c>
      <c r="G229">
        <v>43.4</v>
      </c>
      <c r="H229" s="25">
        <v>9.6999999999999993</v>
      </c>
      <c r="I229">
        <f t="shared" si="15"/>
        <v>19.399999999999999</v>
      </c>
      <c r="J229" s="21" t="s">
        <v>71</v>
      </c>
      <c r="K229" s="24">
        <v>3.5</v>
      </c>
      <c r="L229">
        <f t="shared" si="16"/>
        <v>14</v>
      </c>
      <c r="M229">
        <v>9</v>
      </c>
      <c r="N229" s="119">
        <f t="shared" si="14"/>
        <v>148.86666666666667</v>
      </c>
    </row>
    <row r="230" spans="1:15" x14ac:dyDescent="0.25">
      <c r="B230" s="2">
        <v>149</v>
      </c>
      <c r="C230" s="1" t="s">
        <v>32</v>
      </c>
      <c r="D230" s="1"/>
      <c r="E230" s="15" t="s">
        <v>15</v>
      </c>
      <c r="F230" s="15" t="s">
        <v>46</v>
      </c>
      <c r="G230">
        <v>50.5</v>
      </c>
      <c r="H230" s="25">
        <v>19.399999999999999</v>
      </c>
      <c r="I230">
        <f t="shared" si="15"/>
        <v>38.799999999999997</v>
      </c>
      <c r="J230" s="21" t="s">
        <v>71</v>
      </c>
      <c r="K230" s="25">
        <v>12.2</v>
      </c>
      <c r="L230">
        <f t="shared" si="16"/>
        <v>48.8</v>
      </c>
      <c r="M230">
        <v>27</v>
      </c>
      <c r="N230" s="119">
        <f t="shared" si="14"/>
        <v>241.26666666666671</v>
      </c>
    </row>
    <row r="231" spans="1:15" x14ac:dyDescent="0.25">
      <c r="B231" s="2">
        <v>162</v>
      </c>
      <c r="C231" s="1" t="s">
        <v>32</v>
      </c>
      <c r="D231" s="1"/>
      <c r="E231" s="15" t="s">
        <v>15</v>
      </c>
      <c r="F231" s="15" t="s">
        <v>46</v>
      </c>
      <c r="G231">
        <v>46.5</v>
      </c>
      <c r="H231" s="25">
        <v>16.5</v>
      </c>
      <c r="I231">
        <f t="shared" si="15"/>
        <v>33</v>
      </c>
      <c r="J231" s="21" t="s">
        <v>71</v>
      </c>
      <c r="K231" s="25">
        <v>10.3</v>
      </c>
      <c r="L231">
        <f t="shared" si="16"/>
        <v>41.2</v>
      </c>
      <c r="M231">
        <v>22</v>
      </c>
      <c r="N231" s="119">
        <f t="shared" si="14"/>
        <v>215.60000000000002</v>
      </c>
    </row>
    <row r="232" spans="1:15" x14ac:dyDescent="0.25">
      <c r="B232" s="7">
        <v>182</v>
      </c>
      <c r="C232" s="7" t="s">
        <v>32</v>
      </c>
      <c r="E232" s="15" t="s">
        <v>15</v>
      </c>
      <c r="F232" s="15" t="s">
        <v>46</v>
      </c>
      <c r="G232">
        <v>44.8</v>
      </c>
      <c r="H232" s="25">
        <v>11.9</v>
      </c>
      <c r="I232">
        <f t="shared" si="15"/>
        <v>23.8</v>
      </c>
      <c r="J232" s="21" t="s">
        <v>71</v>
      </c>
      <c r="K232" s="25">
        <v>9.6</v>
      </c>
      <c r="L232">
        <f t="shared" si="16"/>
        <v>38.4</v>
      </c>
      <c r="M232">
        <v>25</v>
      </c>
      <c r="N232" s="119">
        <f t="shared" si="14"/>
        <v>231</v>
      </c>
    </row>
    <row r="233" spans="1:15" ht="16.5" thickBot="1" x14ac:dyDescent="0.3">
      <c r="B233" s="78">
        <v>191</v>
      </c>
      <c r="C233" s="7" t="s">
        <v>32</v>
      </c>
      <c r="E233" s="56" t="s">
        <v>15</v>
      </c>
      <c r="F233" s="48" t="s">
        <v>46</v>
      </c>
      <c r="G233" s="43">
        <v>43.5</v>
      </c>
      <c r="H233" s="44">
        <v>10.6</v>
      </c>
      <c r="I233" s="43">
        <f t="shared" si="15"/>
        <v>21.2</v>
      </c>
      <c r="J233" s="45" t="s">
        <v>71</v>
      </c>
      <c r="K233" s="44">
        <v>6.5</v>
      </c>
      <c r="L233" s="43">
        <f t="shared" si="16"/>
        <v>26</v>
      </c>
      <c r="M233" s="43">
        <v>18</v>
      </c>
      <c r="N233" s="120">
        <f t="shared" si="14"/>
        <v>195.06666666666666</v>
      </c>
    </row>
    <row r="234" spans="1:15" ht="16.5" thickBot="1" x14ac:dyDescent="0.3">
      <c r="A234" s="80" t="s">
        <v>99</v>
      </c>
      <c r="B234" s="81">
        <v>26</v>
      </c>
      <c r="E234" s="15"/>
      <c r="F234" s="50" t="s">
        <v>37</v>
      </c>
      <c r="G234" s="46">
        <f>SUM(G208:G233)</f>
        <v>1155.5999999999997</v>
      </c>
      <c r="H234" s="46">
        <f>SUM(H208:H233)</f>
        <v>305.89999999999998</v>
      </c>
      <c r="I234" s="46">
        <f>SUM(I208:I233)</f>
        <v>611.79999999999995</v>
      </c>
      <c r="J234" s="50" t="s">
        <v>37</v>
      </c>
      <c r="K234" s="46">
        <f>SUM(K208:K233)</f>
        <v>209.79999999999995</v>
      </c>
      <c r="L234" s="46">
        <f>SUM(L208:L233)</f>
        <v>839.19999999999982</v>
      </c>
      <c r="M234" s="46">
        <f>SUM(M208:M233)</f>
        <v>479</v>
      </c>
      <c r="N234" s="46">
        <f>SUM(N208:N233)</f>
        <v>5128.2</v>
      </c>
    </row>
    <row r="235" spans="1:15" x14ac:dyDescent="0.25">
      <c r="B235" s="79"/>
      <c r="E235" s="15"/>
      <c r="F235" s="51" t="s">
        <v>81</v>
      </c>
      <c r="G235" s="52">
        <f>AVERAGE(G208:G233)</f>
        <v>44.446153846153834</v>
      </c>
      <c r="H235" s="52">
        <f>AVERAGE(H208:H233)</f>
        <v>11.765384615384615</v>
      </c>
      <c r="I235" s="52">
        <f>AVERAGE(I208:I233)</f>
        <v>23.530769230769231</v>
      </c>
      <c r="J235" s="51" t="s">
        <v>81</v>
      </c>
      <c r="K235" s="52">
        <f>AVERAGE(K208:K233)</f>
        <v>8.0692307692307672</v>
      </c>
      <c r="L235" s="52">
        <f>AVERAGE(L208:L233)</f>
        <v>32.276923076923069</v>
      </c>
      <c r="M235" s="52">
        <f>AVERAGE(M208:M233)</f>
        <v>18.423076923076923</v>
      </c>
      <c r="N235" s="52"/>
    </row>
    <row r="236" spans="1:15" x14ac:dyDescent="0.25">
      <c r="B236" s="2"/>
      <c r="E236" s="15"/>
      <c r="F236" s="51" t="s">
        <v>85</v>
      </c>
      <c r="G236" s="52">
        <f>MAX(G208:G233)</f>
        <v>60.9</v>
      </c>
      <c r="H236" s="52">
        <f>MAX(H208:H233)</f>
        <v>28</v>
      </c>
      <c r="I236" s="52">
        <f>MAX(I208:I233)</f>
        <v>56</v>
      </c>
      <c r="J236" s="51" t="s">
        <v>117</v>
      </c>
      <c r="K236" s="52">
        <f>MAX(K208:K233)</f>
        <v>20.3</v>
      </c>
      <c r="L236" s="52">
        <f>MAX(L208:L233)</f>
        <v>81.2</v>
      </c>
      <c r="M236" s="52">
        <f>MAX(M208:M233)</f>
        <v>38</v>
      </c>
      <c r="N236" s="52"/>
    </row>
    <row r="237" spans="1:15" x14ac:dyDescent="0.25">
      <c r="B237" s="2"/>
      <c r="E237" s="15"/>
      <c r="F237" s="51" t="s">
        <v>86</v>
      </c>
      <c r="G237" s="52">
        <f>MIN(G208:G233)</f>
        <v>32.6</v>
      </c>
      <c r="H237" s="52">
        <f>MIN(H208:H233)</f>
        <v>5.0999999999999996</v>
      </c>
      <c r="I237" s="52">
        <f>MIN(I208:I233)</f>
        <v>10.199999999999999</v>
      </c>
      <c r="J237" s="51" t="s">
        <v>118</v>
      </c>
      <c r="K237" s="52">
        <f>MIN(K208:K233)</f>
        <v>2</v>
      </c>
      <c r="L237" s="52">
        <f>MIN(L208:L233)</f>
        <v>8</v>
      </c>
      <c r="M237" s="52">
        <f>MIN(M208:M233)</f>
        <v>7</v>
      </c>
      <c r="N237" s="52"/>
    </row>
    <row r="238" spans="1:15" x14ac:dyDescent="0.25">
      <c r="B238" s="2"/>
      <c r="E238" s="15"/>
      <c r="F238" s="51" t="s">
        <v>82</v>
      </c>
      <c r="G238" s="52">
        <f>(54)+(0.45*G236)</f>
        <v>81.405000000000001</v>
      </c>
      <c r="H238" s="52">
        <f>(0.45*H236)</f>
        <v>12.6</v>
      </c>
      <c r="I238" s="52">
        <f>(0.45*I236)</f>
        <v>25.2</v>
      </c>
      <c r="J238" s="51" t="s">
        <v>82</v>
      </c>
      <c r="K238" s="52"/>
      <c r="L238" s="65"/>
      <c r="M238" s="65"/>
      <c r="N238" s="65">
        <f>MAX(N208:N233)</f>
        <v>297.73333333333335</v>
      </c>
    </row>
    <row r="239" spans="1:15" x14ac:dyDescent="0.25">
      <c r="B239" s="2"/>
      <c r="E239" s="15"/>
      <c r="F239" s="51" t="s">
        <v>83</v>
      </c>
      <c r="G239" s="52">
        <f>(54)+(0.45*G237)</f>
        <v>68.67</v>
      </c>
      <c r="H239" s="52">
        <f>(0.45*H237)</f>
        <v>2.2949999999999999</v>
      </c>
      <c r="I239" s="52">
        <f>(0.45*I237)</f>
        <v>4.59</v>
      </c>
      <c r="J239" s="51" t="s">
        <v>83</v>
      </c>
      <c r="K239" s="52"/>
      <c r="L239" s="65"/>
      <c r="M239" s="65"/>
      <c r="N239" s="65">
        <f>MIN(N208:N233)</f>
        <v>138.60000000000002</v>
      </c>
    </row>
    <row r="240" spans="1:15" x14ac:dyDescent="0.25">
      <c r="B240" s="2"/>
      <c r="E240" s="15"/>
      <c r="F240" s="51" t="s">
        <v>84</v>
      </c>
      <c r="G240" s="52">
        <f>(54)+(0.45*G235)</f>
        <v>74.000769230769222</v>
      </c>
      <c r="H240" s="52">
        <f>(0.45*H235)</f>
        <v>5.2944230769230769</v>
      </c>
      <c r="I240" s="52">
        <f>(0.45*I235)</f>
        <v>10.588846153846154</v>
      </c>
      <c r="J240" s="51" t="s">
        <v>84</v>
      </c>
      <c r="K240" s="60"/>
      <c r="L240" s="60"/>
      <c r="M240" s="60"/>
      <c r="N240" s="60">
        <f>AVERAGE(N208:N233)</f>
        <v>197.23846153846154</v>
      </c>
      <c r="O240" s="43"/>
    </row>
    <row r="241" spans="2:18" ht="32.25" thickBot="1" x14ac:dyDescent="0.3">
      <c r="B241" s="2"/>
      <c r="E241" s="15"/>
      <c r="F241" s="62" t="s">
        <v>88</v>
      </c>
      <c r="G241" s="61">
        <f>(54)+(0.45*G234)</f>
        <v>574.01999999999987</v>
      </c>
      <c r="H241" s="61"/>
      <c r="I241" s="68">
        <f>(0.45*I234)</f>
        <v>275.31</v>
      </c>
      <c r="J241" s="68"/>
      <c r="K241" s="67" t="s">
        <v>92</v>
      </c>
      <c r="L241" s="63" t="s">
        <v>97</v>
      </c>
      <c r="M241" s="63"/>
      <c r="N241" s="63"/>
      <c r="O241" s="76" t="s">
        <v>96</v>
      </c>
    </row>
    <row r="242" spans="2:18" ht="30.75" customHeight="1" thickBot="1" x14ac:dyDescent="0.3">
      <c r="B242" s="2"/>
      <c r="E242" s="15"/>
      <c r="F242" s="161" t="s">
        <v>89</v>
      </c>
      <c r="G242" s="161"/>
      <c r="H242" s="66" t="s">
        <v>90</v>
      </c>
      <c r="I242" s="69">
        <f>(G241+I241)</f>
        <v>849.32999999999993</v>
      </c>
      <c r="J242" s="70" t="s">
        <v>91</v>
      </c>
      <c r="K242" s="71">
        <f>N234</f>
        <v>5128.2</v>
      </c>
      <c r="L242" s="72">
        <f>K242/2</f>
        <v>2564.1</v>
      </c>
      <c r="M242" s="118"/>
      <c r="N242" s="118"/>
      <c r="O242" s="76">
        <f>K242/I242</f>
        <v>6.0379357846773338</v>
      </c>
    </row>
    <row r="243" spans="2:18" ht="16.5" thickBot="1" x14ac:dyDescent="0.3">
      <c r="B243" s="2"/>
      <c r="E243" s="15"/>
      <c r="F243" s="51"/>
      <c r="G243" s="51"/>
      <c r="H243" s="64" t="s">
        <v>93</v>
      </c>
      <c r="I243" s="73">
        <f>I242/G234</f>
        <v>0.73496884735202506</v>
      </c>
      <c r="J243" s="70" t="s">
        <v>94</v>
      </c>
      <c r="K243" s="74">
        <f>K242/L234</f>
        <v>6.1108198284080091</v>
      </c>
      <c r="L243" s="75">
        <f>K243/2</f>
        <v>3.0554099142040045</v>
      </c>
      <c r="M243" s="67"/>
      <c r="N243" s="67"/>
      <c r="O243" s="77">
        <f>K243/I243</f>
        <v>8.3143929847153561</v>
      </c>
    </row>
    <row r="244" spans="2:18" ht="16.5" thickBot="1" x14ac:dyDescent="0.3">
      <c r="B244" s="2"/>
      <c r="C244" s="7">
        <f>252/21.6</f>
        <v>11.666666666666666</v>
      </c>
      <c r="E244" s="15"/>
      <c r="F244" s="15"/>
      <c r="G244" s="57"/>
      <c r="H244" s="64" t="s">
        <v>98</v>
      </c>
      <c r="I244" s="73">
        <f>I242/B234</f>
        <v>32.666538461538458</v>
      </c>
      <c r="J244" s="70" t="s">
        <v>91</v>
      </c>
      <c r="K244" s="74">
        <f>K242/B234</f>
        <v>197.23846153846154</v>
      </c>
      <c r="L244" s="75">
        <f>K244/2</f>
        <v>98.619230769230768</v>
      </c>
      <c r="M244" s="67"/>
      <c r="N244" s="67"/>
      <c r="O244" s="77">
        <f>K244/I244</f>
        <v>6.0379357846773347</v>
      </c>
    </row>
    <row r="245" spans="2:18" ht="78.75" customHeight="1" x14ac:dyDescent="0.25">
      <c r="B245" s="2"/>
      <c r="E245" s="56"/>
      <c r="F245" s="167" t="s">
        <v>87</v>
      </c>
      <c r="G245" s="167"/>
      <c r="H245" s="167"/>
      <c r="I245" s="167"/>
      <c r="J245" s="167"/>
      <c r="K245" s="167"/>
      <c r="L245" s="167"/>
      <c r="M245" s="114"/>
      <c r="N245" s="114"/>
      <c r="O245" s="43"/>
      <c r="Q245" t="s">
        <v>128</v>
      </c>
    </row>
    <row r="246" spans="2:18" x14ac:dyDescent="0.25">
      <c r="B246" s="2"/>
      <c r="E246" s="15"/>
      <c r="F246" s="50" t="s">
        <v>37</v>
      </c>
      <c r="G246" s="46">
        <f>G26+G80+G119+G172+G197+G234</f>
        <v>10398.6</v>
      </c>
      <c r="H246" s="46">
        <f>H26+H80+H119+H172+H197+H234</f>
        <v>3353.7000000000007</v>
      </c>
      <c r="I246" s="46">
        <f>I26+I80+I119+I172+I197+I234</f>
        <v>6707.4000000000015</v>
      </c>
      <c r="J246" s="50" t="s">
        <v>37</v>
      </c>
      <c r="K246" s="46">
        <f>K26+K80+K119+K172+K197+K234</f>
        <v>1599.0999999999997</v>
      </c>
      <c r="L246" s="46">
        <f>L26+L80+L119+L172+L197+L234</f>
        <v>6396.3999999999987</v>
      </c>
      <c r="M246" s="46">
        <f>M26+M80+M119+M172+M197+M234</f>
        <v>3220</v>
      </c>
      <c r="N246" s="46">
        <f>N26+N80+N119+N172+N197+N234</f>
        <v>34290.666666666672</v>
      </c>
      <c r="P246">
        <f>K246*2</f>
        <v>3198.1999999999994</v>
      </c>
      <c r="Q246">
        <f>K246/(M246/60)</f>
        <v>29.796894409937885</v>
      </c>
      <c r="R246" t="s">
        <v>129</v>
      </c>
    </row>
    <row r="247" spans="2:18" x14ac:dyDescent="0.25">
      <c r="B247" s="2"/>
      <c r="E247" s="15"/>
      <c r="F247" s="51" t="s">
        <v>81</v>
      </c>
      <c r="G247" s="52">
        <f t="shared" ref="G247:I249" si="17">(G27+G81+G120+G173+G198+G235)/6</f>
        <v>56.600990121409858</v>
      </c>
      <c r="H247" s="52">
        <f t="shared" si="17"/>
        <v>18.697615887307581</v>
      </c>
      <c r="I247" s="52">
        <f t="shared" si="17"/>
        <v>37.395231774615162</v>
      </c>
      <c r="J247" s="51" t="s">
        <v>81</v>
      </c>
      <c r="K247" s="52">
        <f t="shared" ref="K247:M249" si="18">(K27+K81+K120+K173+K198+K235)/6</f>
        <v>10.627612809067344</v>
      </c>
      <c r="L247" s="52">
        <f t="shared" si="18"/>
        <v>42.510451236269375</v>
      </c>
      <c r="M247" s="52">
        <f t="shared" si="18"/>
        <v>20.589102923017855</v>
      </c>
      <c r="N247" s="52"/>
      <c r="O247" s="52"/>
    </row>
    <row r="248" spans="2:18" x14ac:dyDescent="0.25">
      <c r="B248" s="2"/>
      <c r="E248" s="15"/>
      <c r="F248" s="51" t="s">
        <v>85</v>
      </c>
      <c r="G248" s="52">
        <f t="shared" si="17"/>
        <v>82.35</v>
      </c>
      <c r="H248" s="52">
        <f t="shared" si="17"/>
        <v>48.283333333333331</v>
      </c>
      <c r="I248" s="52">
        <f t="shared" si="17"/>
        <v>96.566666666666663</v>
      </c>
      <c r="J248" s="51" t="s">
        <v>117</v>
      </c>
      <c r="K248" s="52">
        <f t="shared" si="18"/>
        <v>30.366666666666671</v>
      </c>
      <c r="L248" s="52">
        <f t="shared" si="18"/>
        <v>121.46666666666668</v>
      </c>
      <c r="M248" s="52">
        <f t="shared" si="18"/>
        <v>48</v>
      </c>
      <c r="N248" s="52"/>
    </row>
    <row r="249" spans="2:18" x14ac:dyDescent="0.25">
      <c r="B249" s="2"/>
      <c r="E249" s="15"/>
      <c r="F249" s="51" t="s">
        <v>86</v>
      </c>
      <c r="G249" s="52">
        <f t="shared" si="17"/>
        <v>31.599999999999998</v>
      </c>
      <c r="H249" s="52">
        <f t="shared" si="17"/>
        <v>2.0500000000000003</v>
      </c>
      <c r="I249" s="52">
        <f t="shared" si="17"/>
        <v>4.1000000000000005</v>
      </c>
      <c r="J249" s="51" t="s">
        <v>118</v>
      </c>
      <c r="K249" s="52">
        <f t="shared" si="18"/>
        <v>1.0833333333333333</v>
      </c>
      <c r="L249" s="52">
        <f t="shared" si="18"/>
        <v>4.333333333333333</v>
      </c>
      <c r="M249" s="52">
        <f t="shared" si="18"/>
        <v>4.166666666666667</v>
      </c>
      <c r="N249" s="52"/>
    </row>
    <row r="250" spans="2:18" x14ac:dyDescent="0.25">
      <c r="B250" s="2"/>
      <c r="E250" s="15"/>
      <c r="F250" s="51" t="s">
        <v>82</v>
      </c>
      <c r="G250" s="52">
        <f>(54)+(0.45*G248)</f>
        <v>91.057500000000005</v>
      </c>
      <c r="H250" s="52">
        <f>(0.45*H248)</f>
        <v>21.727499999999999</v>
      </c>
      <c r="I250" s="52">
        <f>(0.45*I248)</f>
        <v>43.454999999999998</v>
      </c>
      <c r="J250" s="51" t="s">
        <v>82</v>
      </c>
      <c r="K250" s="52"/>
      <c r="L250" s="65"/>
      <c r="M250" s="65"/>
      <c r="N250" s="65">
        <f>(N30+N84+N123+N176+N201+N238)/6</f>
        <v>339.2990740740741</v>
      </c>
    </row>
    <row r="251" spans="2:18" x14ac:dyDescent="0.25">
      <c r="B251" s="2"/>
      <c r="E251" s="15"/>
      <c r="F251" s="51" t="s">
        <v>83</v>
      </c>
      <c r="G251" s="52">
        <f>(54)+(0.45*G249)</f>
        <v>68.22</v>
      </c>
      <c r="H251" s="52">
        <f>(0.45*H249)</f>
        <v>0.9225000000000001</v>
      </c>
      <c r="I251" s="52">
        <f>(0.45*I249)</f>
        <v>1.8450000000000002</v>
      </c>
      <c r="J251" s="51" t="s">
        <v>83</v>
      </c>
      <c r="K251" s="52"/>
      <c r="L251" s="65"/>
      <c r="M251" s="65"/>
      <c r="N251" s="65">
        <f>(N31+N85+N124+N177+N202+N239)/6</f>
        <v>147.15555555555554</v>
      </c>
    </row>
    <row r="252" spans="2:18" x14ac:dyDescent="0.25">
      <c r="B252" s="2"/>
      <c r="E252" s="15"/>
      <c r="F252" s="51" t="s">
        <v>84</v>
      </c>
      <c r="G252" s="52">
        <f>(54)+(0.45*G247)</f>
        <v>79.470445554634438</v>
      </c>
      <c r="H252" s="52">
        <f>(0.45*H247)</f>
        <v>8.413927149288412</v>
      </c>
      <c r="I252" s="52">
        <f>(0.45*I247)</f>
        <v>16.827854298576824</v>
      </c>
      <c r="J252" s="51" t="s">
        <v>84</v>
      </c>
      <c r="K252" s="60"/>
      <c r="L252" s="60"/>
      <c r="M252" s="60"/>
      <c r="N252" s="60">
        <f>(N32+N86+N125+N178+N203+N240)/6</f>
        <v>193.84300377953613</v>
      </c>
      <c r="O252" s="43"/>
    </row>
    <row r="253" spans="2:18" ht="32.25" thickBot="1" x14ac:dyDescent="0.3">
      <c r="B253" s="2"/>
      <c r="E253" s="15"/>
      <c r="F253" s="62" t="s">
        <v>88</v>
      </c>
      <c r="G253" s="61">
        <f>(54)+(0.45*G246)</f>
        <v>4733.37</v>
      </c>
      <c r="H253" s="61"/>
      <c r="I253" s="68">
        <f>(0.45*I246)</f>
        <v>3018.3300000000008</v>
      </c>
      <c r="J253" s="68"/>
      <c r="K253" s="67" t="s">
        <v>92</v>
      </c>
      <c r="L253" s="63" t="s">
        <v>97</v>
      </c>
      <c r="M253" s="63"/>
      <c r="N253" s="63"/>
      <c r="O253" s="76" t="s">
        <v>96</v>
      </c>
    </row>
    <row r="254" spans="2:18" ht="30.75" customHeight="1" thickBot="1" x14ac:dyDescent="0.3">
      <c r="B254" s="2"/>
      <c r="E254" s="15"/>
      <c r="F254" s="161" t="s">
        <v>89</v>
      </c>
      <c r="G254" s="161"/>
      <c r="H254" s="66" t="s">
        <v>90</v>
      </c>
      <c r="I254" s="69">
        <f>(G253+I253)</f>
        <v>7751.7000000000007</v>
      </c>
      <c r="J254" s="70" t="s">
        <v>91</v>
      </c>
      <c r="K254" s="71">
        <f>N246</f>
        <v>34290.666666666672</v>
      </c>
      <c r="L254" s="72">
        <f>K254/2</f>
        <v>17145.333333333336</v>
      </c>
      <c r="M254" s="118"/>
      <c r="N254" s="118"/>
      <c r="O254" s="76">
        <f>K254/I254</f>
        <v>4.423631805496429</v>
      </c>
    </row>
    <row r="255" spans="2:18" ht="32.25" thickBot="1" x14ac:dyDescent="0.3">
      <c r="B255" s="2">
        <v>13</v>
      </c>
      <c r="C255" s="1" t="s">
        <v>32</v>
      </c>
      <c r="D255" s="1" t="s">
        <v>19</v>
      </c>
      <c r="E255" s="15" t="s">
        <v>40</v>
      </c>
      <c r="F255" s="51"/>
      <c r="G255" s="51"/>
      <c r="H255" s="64" t="s">
        <v>93</v>
      </c>
      <c r="I255" s="73">
        <f>I254/G246</f>
        <v>0.74545611909295484</v>
      </c>
      <c r="J255" s="70" t="s">
        <v>94</v>
      </c>
      <c r="K255" s="74">
        <f>K254/L246</f>
        <v>5.3609321910241192</v>
      </c>
      <c r="L255" s="75">
        <f>K255/2</f>
        <v>2.6804660955120596</v>
      </c>
      <c r="M255" s="67"/>
      <c r="N255" s="67"/>
      <c r="O255" s="77">
        <f>K255/I255</f>
        <v>7.1914792215363601</v>
      </c>
    </row>
    <row r="256" spans="2:18" ht="32.25" thickBot="1" x14ac:dyDescent="0.3">
      <c r="B256" s="2">
        <v>14</v>
      </c>
      <c r="C256" s="1" t="s">
        <v>32</v>
      </c>
      <c r="D256" s="1" t="s">
        <v>19</v>
      </c>
      <c r="E256" s="15" t="s">
        <v>40</v>
      </c>
      <c r="F256" s="15"/>
      <c r="H256" s="64" t="s">
        <v>98</v>
      </c>
      <c r="I256" s="73">
        <f>I254/173</f>
        <v>44.807514450867053</v>
      </c>
      <c r="J256" s="70" t="s">
        <v>91</v>
      </c>
      <c r="K256" s="74">
        <f>K254/173</f>
        <v>198.21194605009637</v>
      </c>
      <c r="L256" s="75">
        <f>K256/2</f>
        <v>99.105973025048186</v>
      </c>
      <c r="M256" s="67"/>
      <c r="N256" s="67"/>
      <c r="O256" s="77">
        <f>K256/I256</f>
        <v>4.423631805496429</v>
      </c>
    </row>
    <row r="257" spans="2:15" x14ac:dyDescent="0.25">
      <c r="B257" s="2">
        <v>31</v>
      </c>
      <c r="C257" s="1" t="s">
        <v>32</v>
      </c>
      <c r="D257" s="1"/>
      <c r="E257" s="15" t="s">
        <v>40</v>
      </c>
      <c r="F257" s="15"/>
      <c r="H257" s="82"/>
      <c r="I257" s="83"/>
      <c r="L257">
        <f>252*4*173</f>
        <v>174384</v>
      </c>
    </row>
    <row r="258" spans="2:15" x14ac:dyDescent="0.25">
      <c r="B258" s="2">
        <v>39</v>
      </c>
      <c r="C258" s="1" t="s">
        <v>32</v>
      </c>
      <c r="D258" s="1" t="s">
        <v>13</v>
      </c>
      <c r="E258" s="15" t="s">
        <v>40</v>
      </c>
      <c r="F258" s="15"/>
      <c r="L258">
        <f>L257/G246</f>
        <v>16.769949800934739</v>
      </c>
      <c r="O258" t="s">
        <v>100</v>
      </c>
    </row>
    <row r="259" spans="2:15" x14ac:dyDescent="0.25">
      <c r="B259" s="2">
        <v>197</v>
      </c>
      <c r="L259">
        <f>L257/173</f>
        <v>1008</v>
      </c>
      <c r="O259" t="s">
        <v>101</v>
      </c>
    </row>
    <row r="260" spans="2:15" x14ac:dyDescent="0.25">
      <c r="B260" s="1">
        <v>198</v>
      </c>
    </row>
    <row r="261" spans="2:15" x14ac:dyDescent="0.25">
      <c r="B261" s="2">
        <v>199</v>
      </c>
      <c r="H261" t="s">
        <v>102</v>
      </c>
    </row>
    <row r="262" spans="2:15" x14ac:dyDescent="0.25">
      <c r="B262" s="1">
        <v>200</v>
      </c>
      <c r="H262" t="s">
        <v>103</v>
      </c>
      <c r="I262" s="84">
        <f>G246+I246</f>
        <v>17106</v>
      </c>
    </row>
    <row r="263" spans="2:15" x14ac:dyDescent="0.25">
      <c r="B263" s="2">
        <v>201</v>
      </c>
      <c r="H263" t="s">
        <v>104</v>
      </c>
      <c r="I263" s="84">
        <f>L246</f>
        <v>6396.3999999999987</v>
      </c>
    </row>
    <row r="264" spans="2:15" x14ac:dyDescent="0.25">
      <c r="B264" s="1">
        <v>202</v>
      </c>
      <c r="H264" t="s">
        <v>95</v>
      </c>
      <c r="I264">
        <f>I262/I263</f>
        <v>2.6743168032018017</v>
      </c>
    </row>
    <row r="265" spans="2:15" x14ac:dyDescent="0.25">
      <c r="B265" s="2">
        <v>203</v>
      </c>
      <c r="C265" s="121"/>
      <c r="D265" s="121"/>
    </row>
    <row r="266" spans="2:15" x14ac:dyDescent="0.25">
      <c r="B266" s="1">
        <v>204</v>
      </c>
      <c r="C266" s="18"/>
      <c r="D266" s="18"/>
    </row>
    <row r="267" spans="2:15" x14ac:dyDescent="0.25">
      <c r="B267" s="2">
        <v>205</v>
      </c>
      <c r="C267" s="169" t="s">
        <v>110</v>
      </c>
      <c r="D267" s="169"/>
      <c r="E267" s="169"/>
      <c r="F267" s="169"/>
      <c r="G267" s="169"/>
      <c r="H267" s="169"/>
      <c r="I267" s="169"/>
      <c r="J267" s="169"/>
    </row>
    <row r="268" spans="2:15" x14ac:dyDescent="0.25">
      <c r="B268" s="1">
        <v>206</v>
      </c>
      <c r="C268" s="87" t="s">
        <v>105</v>
      </c>
      <c r="D268" s="124" t="s">
        <v>112</v>
      </c>
      <c r="E268" s="124" t="s">
        <v>119</v>
      </c>
      <c r="F268" s="124" t="s">
        <v>120</v>
      </c>
      <c r="G268" s="124" t="s">
        <v>123</v>
      </c>
      <c r="H268" s="124" t="s">
        <v>106</v>
      </c>
      <c r="I268" s="124" t="s">
        <v>121</v>
      </c>
      <c r="J268" s="124" t="s">
        <v>107</v>
      </c>
    </row>
    <row r="269" spans="2:15" x14ac:dyDescent="0.25">
      <c r="B269" s="2">
        <v>207</v>
      </c>
      <c r="C269" s="95" t="s">
        <v>5</v>
      </c>
      <c r="D269" s="126">
        <f>B26</f>
        <v>23</v>
      </c>
      <c r="E269" s="127">
        <f>(G28+I28)</f>
        <v>118.4</v>
      </c>
      <c r="F269" s="127">
        <f>(G29+I29)</f>
        <v>11.7</v>
      </c>
      <c r="G269" s="127">
        <f>G26+I26</f>
        <v>972.19999999999982</v>
      </c>
      <c r="H269" s="127">
        <f>I34</f>
        <v>491.49</v>
      </c>
      <c r="I269" s="128">
        <f>I35</f>
        <v>1.0684565217391306</v>
      </c>
      <c r="J269" s="128">
        <f>I36</f>
        <v>21.369130434782608</v>
      </c>
    </row>
    <row r="270" spans="2:15" x14ac:dyDescent="0.25">
      <c r="B270" s="1">
        <v>208</v>
      </c>
      <c r="C270" s="101" t="s">
        <v>2</v>
      </c>
      <c r="D270" s="132">
        <f>B80</f>
        <v>43</v>
      </c>
      <c r="E270" s="133">
        <f>(G82+I82)</f>
        <v>434</v>
      </c>
      <c r="F270" s="133">
        <f>(G83+I83)</f>
        <v>133</v>
      </c>
      <c r="G270" s="133">
        <f>G80+I80</f>
        <v>10702.2</v>
      </c>
      <c r="H270" s="133">
        <f>I88</f>
        <v>4869.9900000000007</v>
      </c>
      <c r="I270" s="134">
        <f>I89</f>
        <v>0.70661491584445746</v>
      </c>
      <c r="J270" s="134">
        <f>I90</f>
        <v>113.25558139534886</v>
      </c>
    </row>
    <row r="271" spans="2:15" x14ac:dyDescent="0.25">
      <c r="B271" s="2">
        <v>209</v>
      </c>
      <c r="C271" s="101" t="s">
        <v>12</v>
      </c>
      <c r="D271" s="132">
        <f>B119</f>
        <v>27</v>
      </c>
      <c r="E271" s="133">
        <f>(G121+I121)</f>
        <v>86.1</v>
      </c>
      <c r="F271" s="133">
        <f>(G122+I122)</f>
        <v>11.600000000000001</v>
      </c>
      <c r="G271" s="133">
        <f>G119+I119</f>
        <v>997.69999999999993</v>
      </c>
      <c r="H271" s="133">
        <f>I127</f>
        <v>502.96500000000003</v>
      </c>
      <c r="I271" s="134">
        <f>I128</f>
        <v>1.1781799016163037</v>
      </c>
      <c r="J271" s="134">
        <f>I129</f>
        <v>18.628333333333334</v>
      </c>
    </row>
    <row r="272" spans="2:15" x14ac:dyDescent="0.25">
      <c r="B272" s="1">
        <v>210</v>
      </c>
      <c r="C272" s="101" t="s">
        <v>39</v>
      </c>
      <c r="D272" s="132">
        <f>B172</f>
        <v>41</v>
      </c>
      <c r="E272" s="133">
        <f>(G174+I174)</f>
        <v>70.7</v>
      </c>
      <c r="F272" s="133">
        <f>(G175+I175)</f>
        <v>4.3</v>
      </c>
      <c r="G272" s="133">
        <f>G172+I172</f>
        <v>708.59999999999991</v>
      </c>
      <c r="H272" s="133">
        <f>I180</f>
        <v>372.87</v>
      </c>
      <c r="I272" s="134">
        <f>I181</f>
        <v>1.4452325581395349</v>
      </c>
      <c r="J272" s="134">
        <f>I182</f>
        <v>9.0943902439024384</v>
      </c>
    </row>
    <row r="273" spans="1:18" x14ac:dyDescent="0.25">
      <c r="B273" s="2">
        <v>211</v>
      </c>
      <c r="C273" s="101" t="s">
        <v>11</v>
      </c>
      <c r="D273" s="132">
        <f>B197</f>
        <v>13</v>
      </c>
      <c r="E273" s="133">
        <f>(G199+I199)</f>
        <v>247.4</v>
      </c>
      <c r="F273" s="133">
        <f>(G200+I200)</f>
        <v>10.8</v>
      </c>
      <c r="G273" s="133">
        <f>G197+I197</f>
        <v>1957.8999999999996</v>
      </c>
      <c r="H273" s="133">
        <f>I205</f>
        <v>935.05499999999995</v>
      </c>
      <c r="I273" s="134">
        <f>I206</f>
        <v>0.77527153635685264</v>
      </c>
      <c r="J273" s="134">
        <f>I207</f>
        <v>71.927307692307693</v>
      </c>
    </row>
    <row r="274" spans="1:18" x14ac:dyDescent="0.25">
      <c r="B274" s="1">
        <v>212</v>
      </c>
      <c r="C274" s="85" t="s">
        <v>15</v>
      </c>
      <c r="D274" s="138">
        <f>B234</f>
        <v>26</v>
      </c>
      <c r="E274" s="139">
        <f>(G236+I236)</f>
        <v>116.9</v>
      </c>
      <c r="F274" s="139">
        <f>(G237+I237)</f>
        <v>42.8</v>
      </c>
      <c r="G274" s="139">
        <f>G234+I234</f>
        <v>1767.3999999999996</v>
      </c>
      <c r="H274" s="139">
        <f>I242</f>
        <v>849.32999999999993</v>
      </c>
      <c r="I274" s="140">
        <f>I243</f>
        <v>0.73496884735202506</v>
      </c>
      <c r="J274" s="140">
        <f>I244</f>
        <v>32.666538461538458</v>
      </c>
    </row>
    <row r="275" spans="1:18" x14ac:dyDescent="0.25">
      <c r="B275" s="2">
        <v>213</v>
      </c>
      <c r="C275" s="123" t="s">
        <v>111</v>
      </c>
      <c r="D275" s="144">
        <f>SUM(D269:D274)</f>
        <v>173</v>
      </c>
      <c r="E275" s="145" t="s">
        <v>122</v>
      </c>
      <c r="F275" s="145" t="s">
        <v>122</v>
      </c>
      <c r="G275" s="145">
        <f>SUM(G269:G274)</f>
        <v>17106</v>
      </c>
      <c r="H275" s="145">
        <f>I254</f>
        <v>7751.7000000000007</v>
      </c>
      <c r="I275" s="146">
        <f>I255</f>
        <v>0.74545611909295484</v>
      </c>
      <c r="J275" s="146">
        <f>I256</f>
        <v>44.807514450867053</v>
      </c>
    </row>
    <row r="276" spans="1:18" x14ac:dyDescent="0.25">
      <c r="B276" s="1">
        <v>214</v>
      </c>
      <c r="C276" s="18"/>
      <c r="D276" s="18"/>
    </row>
    <row r="277" spans="1:18" x14ac:dyDescent="0.25">
      <c r="B277" s="2">
        <v>215</v>
      </c>
      <c r="C277" s="168" t="s">
        <v>125</v>
      </c>
      <c r="D277" s="168"/>
      <c r="E277" s="168"/>
      <c r="F277" s="168"/>
      <c r="G277" s="168"/>
      <c r="H277" s="168"/>
      <c r="I277" s="168"/>
      <c r="J277" s="168"/>
    </row>
    <row r="278" spans="1:18" x14ac:dyDescent="0.25">
      <c r="B278" s="1">
        <v>216</v>
      </c>
      <c r="C278" s="92" t="s">
        <v>105</v>
      </c>
      <c r="D278" s="151" t="s">
        <v>112</v>
      </c>
      <c r="E278" s="125" t="s">
        <v>119</v>
      </c>
      <c r="F278" s="125" t="s">
        <v>120</v>
      </c>
      <c r="G278" s="125" t="s">
        <v>124</v>
      </c>
      <c r="H278" s="125" t="s">
        <v>106</v>
      </c>
      <c r="I278" s="125" t="s">
        <v>121</v>
      </c>
      <c r="J278" s="125" t="s">
        <v>107</v>
      </c>
    </row>
    <row r="279" spans="1:18" x14ac:dyDescent="0.25">
      <c r="B279" s="2">
        <v>217</v>
      </c>
      <c r="C279" s="152" t="s">
        <v>5</v>
      </c>
      <c r="D279" s="153">
        <f t="shared" ref="D279:D284" si="19">D269</f>
        <v>23</v>
      </c>
      <c r="E279" s="129">
        <f>L28</f>
        <v>99.6</v>
      </c>
      <c r="F279" s="129">
        <f>L29</f>
        <v>2.4</v>
      </c>
      <c r="G279" s="129">
        <f>L26</f>
        <v>699.60000000000014</v>
      </c>
      <c r="H279" s="129">
        <f>K34</f>
        <v>4204.2000000000007</v>
      </c>
      <c r="I279" s="130">
        <f>K35</f>
        <v>6.0094339622641506</v>
      </c>
      <c r="J279" s="131">
        <f>K36</f>
        <v>182.79130434782613</v>
      </c>
    </row>
    <row r="280" spans="1:18" x14ac:dyDescent="0.25">
      <c r="B280" s="1">
        <v>218</v>
      </c>
      <c r="C280" s="154" t="s">
        <v>2</v>
      </c>
      <c r="D280" s="155">
        <f t="shared" si="19"/>
        <v>43</v>
      </c>
      <c r="E280" s="135">
        <f>L82</f>
        <v>262</v>
      </c>
      <c r="F280" s="135">
        <f>L83</f>
        <v>2</v>
      </c>
      <c r="G280" s="135">
        <f>L80</f>
        <v>1678.3999999999996</v>
      </c>
      <c r="H280" s="135">
        <f>K88</f>
        <v>8018.2666666666664</v>
      </c>
      <c r="I280" s="136">
        <f>K89</f>
        <v>4.7773276136002547</v>
      </c>
      <c r="J280" s="137">
        <f>K90</f>
        <v>186.47131782945735</v>
      </c>
    </row>
    <row r="281" spans="1:18" x14ac:dyDescent="0.25">
      <c r="B281" s="2">
        <v>219</v>
      </c>
      <c r="C281" s="154" t="s">
        <v>12</v>
      </c>
      <c r="D281" s="155">
        <f t="shared" si="19"/>
        <v>27</v>
      </c>
      <c r="E281" s="135">
        <f>L121</f>
        <v>72</v>
      </c>
      <c r="F281" s="135">
        <f>L122</f>
        <v>6</v>
      </c>
      <c r="G281" s="135">
        <f>L119</f>
        <v>1101.5999999999997</v>
      </c>
      <c r="H281" s="135">
        <f>K127</f>
        <v>5692.8666666666677</v>
      </c>
      <c r="I281" s="136">
        <f>K128</f>
        <v>5.1678165093197794</v>
      </c>
      <c r="J281" s="137">
        <f>K129</f>
        <v>210.84691358024696</v>
      </c>
    </row>
    <row r="282" spans="1:18" x14ac:dyDescent="0.25">
      <c r="B282" s="1">
        <v>220</v>
      </c>
      <c r="C282" s="154" t="s">
        <v>39</v>
      </c>
      <c r="D282" s="155">
        <f t="shared" si="19"/>
        <v>41</v>
      </c>
      <c r="E282" s="135">
        <f>L174</f>
        <v>57.6</v>
      </c>
      <c r="F282" s="135">
        <f>L175</f>
        <v>5.6</v>
      </c>
      <c r="G282" s="135">
        <f>L172</f>
        <v>899.99999999999989</v>
      </c>
      <c r="H282" s="135">
        <f>K180</f>
        <v>7468.9999999999991</v>
      </c>
      <c r="I282" s="136">
        <f>K181</f>
        <v>8.2988888888888894</v>
      </c>
      <c r="J282" s="137">
        <f>K182</f>
        <v>182.17073170731706</v>
      </c>
    </row>
    <row r="283" spans="1:18" x14ac:dyDescent="0.25">
      <c r="B283" s="2">
        <v>221</v>
      </c>
      <c r="C283" s="154" t="s">
        <v>11</v>
      </c>
      <c r="D283" s="155">
        <f t="shared" si="19"/>
        <v>13</v>
      </c>
      <c r="E283" s="135">
        <f>L199</f>
        <v>156.4</v>
      </c>
      <c r="F283" s="135">
        <f>L200</f>
        <v>2</v>
      </c>
      <c r="G283" s="135">
        <f>L197</f>
        <v>1177.5999999999999</v>
      </c>
      <c r="H283" s="135">
        <f>K205</f>
        <v>3778.1333333333337</v>
      </c>
      <c r="I283" s="136">
        <f>K206</f>
        <v>3.2083333333333339</v>
      </c>
      <c r="J283" s="137">
        <f>K207</f>
        <v>290.62564102564107</v>
      </c>
    </row>
    <row r="284" spans="1:18" x14ac:dyDescent="0.25">
      <c r="B284" s="1">
        <v>222</v>
      </c>
      <c r="C284" s="156" t="s">
        <v>15</v>
      </c>
      <c r="D284" s="157">
        <f t="shared" si="19"/>
        <v>26</v>
      </c>
      <c r="E284" s="141">
        <f>L236</f>
        <v>81.2</v>
      </c>
      <c r="F284" s="141">
        <f>L237</f>
        <v>8</v>
      </c>
      <c r="G284" s="141">
        <f>L234</f>
        <v>839.19999999999982</v>
      </c>
      <c r="H284" s="141">
        <f>K242</f>
        <v>5128.2</v>
      </c>
      <c r="I284" s="142">
        <f>K243</f>
        <v>6.1108198284080091</v>
      </c>
      <c r="J284" s="143">
        <f>K244</f>
        <v>197.23846153846154</v>
      </c>
    </row>
    <row r="285" spans="1:18" x14ac:dyDescent="0.25">
      <c r="B285" s="2">
        <v>223</v>
      </c>
      <c r="C285" s="158" t="s">
        <v>111</v>
      </c>
      <c r="D285" s="159">
        <f>SUM(D279:D284)</f>
        <v>173</v>
      </c>
      <c r="E285" s="147" t="s">
        <v>122</v>
      </c>
      <c r="F285" s="147" t="s">
        <v>122</v>
      </c>
      <c r="G285" s="148">
        <f>SUM(G279:G284)</f>
        <v>6396.3999999999987</v>
      </c>
      <c r="H285" s="147">
        <f>K254</f>
        <v>34290.666666666672</v>
      </c>
      <c r="I285" s="149">
        <f>K255</f>
        <v>5.3609321910241192</v>
      </c>
      <c r="J285" s="150">
        <f>K256</f>
        <v>198.21194605009637</v>
      </c>
    </row>
    <row r="286" spans="1:18" x14ac:dyDescent="0.25">
      <c r="B286" s="1">
        <v>224</v>
      </c>
      <c r="C286" s="18"/>
      <c r="D286" s="18"/>
    </row>
    <row r="287" spans="1:18" x14ac:dyDescent="0.25">
      <c r="B287" s="2">
        <v>225</v>
      </c>
      <c r="C287" s="168" t="s">
        <v>126</v>
      </c>
      <c r="D287" s="168"/>
      <c r="E287" s="168"/>
      <c r="F287" s="168"/>
      <c r="G287" s="168"/>
      <c r="H287" s="168"/>
      <c r="I287" s="168"/>
      <c r="J287" s="168"/>
    </row>
    <row r="288" spans="1:18" s="3" customFormat="1" x14ac:dyDescent="0.25">
      <c r="A288"/>
      <c r="B288" s="1">
        <v>226</v>
      </c>
      <c r="C288" s="92" t="s">
        <v>105</v>
      </c>
      <c r="D288" s="151" t="s">
        <v>112</v>
      </c>
      <c r="E288" s="151" t="s">
        <v>119</v>
      </c>
      <c r="F288" s="151" t="s">
        <v>120</v>
      </c>
      <c r="G288" s="125" t="s">
        <v>127</v>
      </c>
      <c r="H288" s="125" t="s">
        <v>106</v>
      </c>
      <c r="I288" s="125" t="s">
        <v>121</v>
      </c>
      <c r="J288" s="125" t="s">
        <v>107</v>
      </c>
      <c r="K288"/>
      <c r="L288"/>
      <c r="M288"/>
      <c r="N288"/>
      <c r="O288"/>
      <c r="P288"/>
      <c r="Q288"/>
      <c r="R288"/>
    </row>
    <row r="289" spans="1:18" s="3" customFormat="1" x14ac:dyDescent="0.25">
      <c r="A289"/>
      <c r="B289" s="2">
        <v>227</v>
      </c>
      <c r="C289" s="152" t="s">
        <v>5</v>
      </c>
      <c r="D289" s="153">
        <f t="shared" ref="D289:D294" si="20">D279</f>
        <v>23</v>
      </c>
      <c r="E289" s="129">
        <f t="shared" ref="E289:J289" si="21">E279/2</f>
        <v>49.8</v>
      </c>
      <c r="F289" s="129">
        <f t="shared" si="21"/>
        <v>1.2</v>
      </c>
      <c r="G289" s="129">
        <f t="shared" si="21"/>
        <v>349.80000000000007</v>
      </c>
      <c r="H289" s="129">
        <f t="shared" si="21"/>
        <v>2102.1000000000004</v>
      </c>
      <c r="I289" s="130">
        <f t="shared" si="21"/>
        <v>3.0047169811320753</v>
      </c>
      <c r="J289" s="131">
        <f t="shared" si="21"/>
        <v>91.395652173913064</v>
      </c>
      <c r="K289"/>
      <c r="L289"/>
      <c r="M289"/>
      <c r="N289"/>
      <c r="O289"/>
      <c r="P289"/>
      <c r="Q289"/>
      <c r="R289"/>
    </row>
    <row r="290" spans="1:18" s="3" customFormat="1" x14ac:dyDescent="0.25">
      <c r="A290"/>
      <c r="B290" s="1">
        <v>228</v>
      </c>
      <c r="C290" s="154" t="s">
        <v>2</v>
      </c>
      <c r="D290" s="155">
        <f t="shared" si="20"/>
        <v>43</v>
      </c>
      <c r="E290" s="135">
        <f t="shared" ref="E290:F294" si="22">E280/2</f>
        <v>131</v>
      </c>
      <c r="F290" s="135">
        <f t="shared" si="22"/>
        <v>1</v>
      </c>
      <c r="G290" s="135">
        <f t="shared" ref="G290:J293" si="23">G280/2</f>
        <v>839.19999999999982</v>
      </c>
      <c r="H290" s="135">
        <f t="shared" si="23"/>
        <v>4009.1333333333332</v>
      </c>
      <c r="I290" s="136">
        <f t="shared" si="23"/>
        <v>2.3886638068001274</v>
      </c>
      <c r="J290" s="137">
        <f t="shared" si="23"/>
        <v>93.235658914728674</v>
      </c>
      <c r="K290"/>
      <c r="L290"/>
      <c r="M290"/>
      <c r="N290"/>
      <c r="O290"/>
      <c r="P290"/>
      <c r="Q290"/>
      <c r="R290"/>
    </row>
    <row r="291" spans="1:18" s="3" customFormat="1" x14ac:dyDescent="0.25">
      <c r="A291"/>
      <c r="B291" s="2">
        <v>229</v>
      </c>
      <c r="C291" s="154" t="s">
        <v>12</v>
      </c>
      <c r="D291" s="155">
        <f t="shared" si="20"/>
        <v>27</v>
      </c>
      <c r="E291" s="135">
        <f t="shared" si="22"/>
        <v>36</v>
      </c>
      <c r="F291" s="135">
        <f t="shared" si="22"/>
        <v>3</v>
      </c>
      <c r="G291" s="135">
        <f t="shared" si="23"/>
        <v>550.79999999999984</v>
      </c>
      <c r="H291" s="135">
        <f t="shared" si="23"/>
        <v>2846.4333333333338</v>
      </c>
      <c r="I291" s="136">
        <f t="shared" si="23"/>
        <v>2.5839082546598897</v>
      </c>
      <c r="J291" s="137">
        <f t="shared" si="23"/>
        <v>105.42345679012348</v>
      </c>
      <c r="K291"/>
      <c r="L291"/>
      <c r="M291"/>
      <c r="N291"/>
      <c r="O291"/>
      <c r="P291"/>
      <c r="Q291"/>
      <c r="R291"/>
    </row>
    <row r="292" spans="1:18" s="3" customFormat="1" x14ac:dyDescent="0.25">
      <c r="A292"/>
      <c r="B292" s="1">
        <v>230</v>
      </c>
      <c r="C292" s="154" t="s">
        <v>39</v>
      </c>
      <c r="D292" s="155">
        <f t="shared" si="20"/>
        <v>41</v>
      </c>
      <c r="E292" s="135">
        <f t="shared" si="22"/>
        <v>28.8</v>
      </c>
      <c r="F292" s="135">
        <f t="shared" si="22"/>
        <v>2.8</v>
      </c>
      <c r="G292" s="135">
        <f t="shared" si="23"/>
        <v>449.99999999999994</v>
      </c>
      <c r="H292" s="135">
        <f t="shared" si="23"/>
        <v>3734.4999999999995</v>
      </c>
      <c r="I292" s="136">
        <f t="shared" si="23"/>
        <v>4.1494444444444447</v>
      </c>
      <c r="J292" s="137">
        <f t="shared" si="23"/>
        <v>91.08536585365853</v>
      </c>
      <c r="K292"/>
      <c r="L292"/>
      <c r="M292"/>
      <c r="N292"/>
      <c r="O292"/>
      <c r="P292"/>
      <c r="Q292"/>
      <c r="R292"/>
    </row>
    <row r="293" spans="1:18" s="3" customFormat="1" x14ac:dyDescent="0.25">
      <c r="A293"/>
      <c r="B293" s="2">
        <v>231</v>
      </c>
      <c r="C293" s="154" t="s">
        <v>11</v>
      </c>
      <c r="D293" s="155">
        <f t="shared" si="20"/>
        <v>13</v>
      </c>
      <c r="E293" s="135">
        <f t="shared" si="22"/>
        <v>78.2</v>
      </c>
      <c r="F293" s="135">
        <f t="shared" si="22"/>
        <v>1</v>
      </c>
      <c r="G293" s="135">
        <f t="shared" si="23"/>
        <v>588.79999999999995</v>
      </c>
      <c r="H293" s="135">
        <f t="shared" si="23"/>
        <v>1889.0666666666668</v>
      </c>
      <c r="I293" s="136">
        <f t="shared" si="23"/>
        <v>1.604166666666667</v>
      </c>
      <c r="J293" s="137">
        <f t="shared" si="23"/>
        <v>145.31282051282054</v>
      </c>
      <c r="K293"/>
      <c r="L293"/>
      <c r="M293"/>
      <c r="N293"/>
      <c r="O293"/>
      <c r="P293"/>
      <c r="Q293"/>
      <c r="R293"/>
    </row>
    <row r="294" spans="1:18" s="3" customFormat="1" x14ac:dyDescent="0.25">
      <c r="A294"/>
      <c r="B294" s="1">
        <v>232</v>
      </c>
      <c r="C294" s="156" t="s">
        <v>15</v>
      </c>
      <c r="D294" s="157">
        <f t="shared" si="20"/>
        <v>26</v>
      </c>
      <c r="E294" s="141">
        <f t="shared" si="22"/>
        <v>40.6</v>
      </c>
      <c r="F294" s="141">
        <f t="shared" si="22"/>
        <v>4</v>
      </c>
      <c r="G294" s="141">
        <f>G284/2</f>
        <v>419.59999999999991</v>
      </c>
      <c r="H294" s="141">
        <f t="shared" ref="H294:J294" si="24">H284/2</f>
        <v>2564.1</v>
      </c>
      <c r="I294" s="142">
        <f t="shared" si="24"/>
        <v>3.0554099142040045</v>
      </c>
      <c r="J294" s="143">
        <f t="shared" si="24"/>
        <v>98.619230769230768</v>
      </c>
      <c r="K294"/>
      <c r="L294"/>
      <c r="M294"/>
      <c r="N294"/>
      <c r="O294"/>
      <c r="P294"/>
      <c r="Q294"/>
      <c r="R294"/>
    </row>
    <row r="295" spans="1:18" s="3" customFormat="1" x14ac:dyDescent="0.25">
      <c r="A295"/>
      <c r="B295" s="2">
        <v>233</v>
      </c>
      <c r="C295" s="158" t="s">
        <v>111</v>
      </c>
      <c r="D295" s="159">
        <f>SUM(D289:D294)</f>
        <v>173</v>
      </c>
      <c r="E295" s="147" t="s">
        <v>122</v>
      </c>
      <c r="F295" s="135" t="s">
        <v>122</v>
      </c>
      <c r="G295" s="148">
        <f>SUM(G289:G294)</f>
        <v>3198.1999999999994</v>
      </c>
      <c r="H295" s="147">
        <f>SUM(H289:H294)</f>
        <v>17145.333333333336</v>
      </c>
      <c r="I295" s="149">
        <f>I285/2</f>
        <v>2.6804660955120596</v>
      </c>
      <c r="J295" s="150">
        <f>J285/2</f>
        <v>99.105973025048186</v>
      </c>
      <c r="K295"/>
      <c r="L295"/>
      <c r="M295"/>
      <c r="N295"/>
      <c r="O295"/>
      <c r="P295"/>
      <c r="Q295"/>
      <c r="R295"/>
    </row>
    <row r="296" spans="1:18" s="3" customFormat="1" x14ac:dyDescent="0.25">
      <c r="A296"/>
      <c r="B296" s="1">
        <v>234</v>
      </c>
      <c r="C296" s="18"/>
      <c r="D296" s="18"/>
      <c r="E296" s="18"/>
      <c r="F296" s="160"/>
      <c r="G296"/>
      <c r="H296"/>
      <c r="I296"/>
      <c r="J296"/>
      <c r="K296"/>
      <c r="L296"/>
      <c r="M296"/>
      <c r="N296"/>
      <c r="O296"/>
      <c r="P296"/>
      <c r="Q296"/>
      <c r="R296"/>
    </row>
    <row r="297" spans="1:18" s="3" customFormat="1" x14ac:dyDescent="0.25">
      <c r="A297"/>
      <c r="B297" s="2">
        <v>235</v>
      </c>
      <c r="C297" s="18"/>
      <c r="D297" s="18"/>
      <c r="E297" s="18"/>
      <c r="F297" s="18"/>
      <c r="G297"/>
      <c r="H297"/>
      <c r="I297"/>
      <c r="J297"/>
      <c r="K297"/>
      <c r="L297"/>
      <c r="M297"/>
      <c r="N297"/>
      <c r="O297"/>
      <c r="P297"/>
      <c r="Q297"/>
      <c r="R297"/>
    </row>
    <row r="298" spans="1:18" s="3" customFormat="1" x14ac:dyDescent="0.25">
      <c r="A298"/>
      <c r="B298" s="1">
        <v>236</v>
      </c>
      <c r="C298" s="18"/>
      <c r="D298" s="18"/>
      <c r="E298" s="18"/>
      <c r="F298" s="18"/>
      <c r="G298"/>
      <c r="H298"/>
      <c r="I298"/>
      <c r="J298"/>
      <c r="K298"/>
      <c r="L298"/>
      <c r="M298"/>
      <c r="N298"/>
      <c r="O298"/>
      <c r="P298"/>
      <c r="Q298"/>
      <c r="R298"/>
    </row>
    <row r="299" spans="1:18" s="3" customFormat="1" x14ac:dyDescent="0.25">
      <c r="A299"/>
      <c r="B299" s="2">
        <v>237</v>
      </c>
      <c r="C299" s="18"/>
      <c r="D299" s="18"/>
      <c r="E299" s="18"/>
      <c r="F299" s="18"/>
      <c r="G299"/>
      <c r="H299"/>
      <c r="I299"/>
      <c r="J299"/>
      <c r="K299"/>
      <c r="L299"/>
      <c r="M299"/>
      <c r="N299"/>
      <c r="O299"/>
      <c r="P299"/>
      <c r="Q299"/>
      <c r="R299"/>
    </row>
    <row r="300" spans="1:18" s="3" customFormat="1" x14ac:dyDescent="0.25">
      <c r="A300"/>
      <c r="B300" s="1">
        <v>238</v>
      </c>
      <c r="C300" s="122"/>
      <c r="D300" s="122"/>
      <c r="E300" s="18"/>
      <c r="F300" s="18"/>
      <c r="G300"/>
      <c r="H300"/>
      <c r="I300"/>
      <c r="J300"/>
      <c r="K300"/>
      <c r="L300"/>
      <c r="M300"/>
      <c r="N300"/>
      <c r="O300"/>
      <c r="P300"/>
      <c r="Q300"/>
      <c r="R300"/>
    </row>
    <row r="301" spans="1:18" s="3" customFormat="1" x14ac:dyDescent="0.25">
      <c r="A301"/>
      <c r="B301" s="2">
        <v>239</v>
      </c>
      <c r="C301" s="7"/>
      <c r="D301" s="7"/>
      <c r="E301" s="18"/>
      <c r="F301" s="18"/>
      <c r="G301"/>
      <c r="H301"/>
      <c r="I301"/>
      <c r="J301"/>
      <c r="K301"/>
      <c r="L301"/>
      <c r="M301"/>
      <c r="N301"/>
      <c r="O301"/>
      <c r="P301"/>
      <c r="Q301"/>
      <c r="R301"/>
    </row>
    <row r="302" spans="1:18" s="3" customFormat="1" x14ac:dyDescent="0.25">
      <c r="A302"/>
      <c r="B302" s="1">
        <v>240</v>
      </c>
      <c r="C302" s="7"/>
      <c r="D302" s="7"/>
      <c r="E302" s="18"/>
      <c r="F302" s="18"/>
      <c r="G302"/>
      <c r="H302"/>
      <c r="I302"/>
      <c r="J302"/>
      <c r="K302"/>
      <c r="L302"/>
      <c r="M302"/>
      <c r="N302"/>
      <c r="O302"/>
      <c r="P302"/>
      <c r="Q302"/>
      <c r="R302"/>
    </row>
    <row r="303" spans="1:18" s="3" customFormat="1" x14ac:dyDescent="0.25">
      <c r="A303"/>
      <c r="B303" s="2">
        <v>241</v>
      </c>
      <c r="C303" s="7"/>
      <c r="D303" s="7"/>
      <c r="E303" s="18"/>
      <c r="F303" s="18"/>
      <c r="G303"/>
      <c r="H303"/>
      <c r="I303"/>
      <c r="J303"/>
      <c r="K303"/>
      <c r="L303"/>
      <c r="M303"/>
      <c r="N303"/>
      <c r="O303"/>
      <c r="P303"/>
      <c r="Q303"/>
      <c r="R303"/>
    </row>
    <row r="304" spans="1:18" s="3" customFormat="1" x14ac:dyDescent="0.25">
      <c r="A304"/>
      <c r="B304" s="1">
        <v>242</v>
      </c>
      <c r="C304" s="7"/>
      <c r="D304" s="7"/>
      <c r="E304" s="18"/>
      <c r="F304" s="18"/>
      <c r="G304"/>
      <c r="H304"/>
      <c r="I304"/>
      <c r="J304"/>
      <c r="K304"/>
      <c r="L304"/>
      <c r="M304"/>
      <c r="N304"/>
      <c r="O304"/>
      <c r="P304"/>
      <c r="Q304"/>
      <c r="R304"/>
    </row>
    <row r="305" spans="1:18" s="3" customFormat="1" x14ac:dyDescent="0.25">
      <c r="A305"/>
      <c r="B305" s="2">
        <v>243</v>
      </c>
      <c r="C305" s="7"/>
      <c r="D305" s="7"/>
      <c r="E305" s="18"/>
      <c r="F305" s="18"/>
      <c r="G305"/>
      <c r="H305"/>
      <c r="I305"/>
      <c r="J305"/>
      <c r="K305"/>
      <c r="L305"/>
      <c r="M305"/>
      <c r="N305"/>
      <c r="O305"/>
      <c r="P305"/>
      <c r="Q305"/>
      <c r="R305"/>
    </row>
    <row r="306" spans="1:18" s="3" customFormat="1" x14ac:dyDescent="0.25">
      <c r="A306"/>
      <c r="B306" s="1">
        <v>244</v>
      </c>
      <c r="C306" s="7"/>
      <c r="D306" s="7"/>
      <c r="E306" s="18"/>
      <c r="F306" s="18"/>
      <c r="G306"/>
      <c r="H306"/>
      <c r="I306"/>
      <c r="J306"/>
      <c r="K306"/>
      <c r="L306"/>
      <c r="M306"/>
      <c r="N306"/>
      <c r="O306"/>
      <c r="P306"/>
      <c r="Q306"/>
      <c r="R306"/>
    </row>
    <row r="307" spans="1:18" s="3" customFormat="1" x14ac:dyDescent="0.25">
      <c r="A307"/>
      <c r="B307" s="2">
        <v>245</v>
      </c>
      <c r="C307" s="7"/>
      <c r="D307" s="7"/>
      <c r="E307" s="18"/>
      <c r="F307" s="18"/>
      <c r="G307"/>
      <c r="H307"/>
      <c r="I307"/>
      <c r="J307"/>
      <c r="K307"/>
      <c r="L307"/>
      <c r="M307"/>
      <c r="N307"/>
      <c r="O307"/>
      <c r="P307"/>
      <c r="Q307"/>
      <c r="R307"/>
    </row>
    <row r="308" spans="1:18" s="3" customFormat="1" x14ac:dyDescent="0.25">
      <c r="A308"/>
      <c r="B308" s="1">
        <v>246</v>
      </c>
      <c r="C308" s="7"/>
      <c r="D308" s="7"/>
      <c r="E308" s="18"/>
      <c r="F308" s="18"/>
      <c r="G308"/>
      <c r="H308"/>
      <c r="I308"/>
      <c r="J308"/>
      <c r="K308"/>
      <c r="L308"/>
      <c r="M308"/>
      <c r="N308"/>
      <c r="O308"/>
      <c r="P308"/>
      <c r="Q308"/>
      <c r="R308"/>
    </row>
    <row r="309" spans="1:18" s="3" customFormat="1" x14ac:dyDescent="0.25">
      <c r="A309"/>
      <c r="B309" s="2">
        <v>247</v>
      </c>
      <c r="C309" s="7"/>
      <c r="D309" s="7"/>
      <c r="E309" s="18"/>
      <c r="F309" s="18"/>
      <c r="G309"/>
      <c r="H309"/>
      <c r="I309"/>
      <c r="J309"/>
      <c r="K309"/>
      <c r="L309"/>
      <c r="M309"/>
      <c r="N309"/>
      <c r="O309"/>
      <c r="P309"/>
      <c r="Q309"/>
      <c r="R309"/>
    </row>
    <row r="310" spans="1:18" s="3" customFormat="1" x14ac:dyDescent="0.25">
      <c r="A310"/>
      <c r="B310" s="1">
        <v>248</v>
      </c>
      <c r="C310" s="7"/>
      <c r="D310" s="7"/>
      <c r="E310" s="18"/>
      <c r="F310" s="18"/>
      <c r="G310"/>
      <c r="H310"/>
      <c r="I310"/>
      <c r="J310"/>
      <c r="K310"/>
      <c r="L310"/>
      <c r="M310"/>
      <c r="N310"/>
      <c r="O310"/>
      <c r="P310"/>
      <c r="Q310"/>
      <c r="R310"/>
    </row>
    <row r="311" spans="1:18" s="3" customFormat="1" x14ac:dyDescent="0.25">
      <c r="A311"/>
      <c r="B311" s="2">
        <v>249</v>
      </c>
      <c r="C311" s="7"/>
      <c r="D311" s="7"/>
      <c r="E311" s="18"/>
      <c r="F311" s="18"/>
      <c r="G311"/>
      <c r="H311"/>
      <c r="I311"/>
      <c r="J311"/>
      <c r="K311"/>
      <c r="L311"/>
      <c r="M311"/>
      <c r="N311"/>
      <c r="O311"/>
      <c r="P311"/>
      <c r="Q311"/>
      <c r="R311"/>
    </row>
    <row r="312" spans="1:18" s="3" customFormat="1" x14ac:dyDescent="0.25">
      <c r="A312"/>
      <c r="B312" s="1">
        <v>250</v>
      </c>
      <c r="C312" s="7"/>
      <c r="D312" s="7"/>
      <c r="E312" s="18"/>
      <c r="F312" s="18"/>
      <c r="G312"/>
      <c r="H312"/>
      <c r="I312"/>
      <c r="J312"/>
      <c r="K312"/>
      <c r="L312"/>
      <c r="M312"/>
      <c r="N312"/>
      <c r="O312"/>
      <c r="P312"/>
      <c r="Q312"/>
      <c r="R312"/>
    </row>
    <row r="313" spans="1:18" s="3" customFormat="1" x14ac:dyDescent="0.25">
      <c r="A313"/>
      <c r="B313" s="2">
        <v>251</v>
      </c>
      <c r="C313" s="7"/>
      <c r="D313" s="7"/>
      <c r="E313" s="18"/>
      <c r="F313" s="18"/>
      <c r="G313"/>
      <c r="H313"/>
      <c r="I313"/>
      <c r="J313"/>
      <c r="K313"/>
      <c r="L313"/>
      <c r="M313"/>
      <c r="N313"/>
      <c r="O313"/>
      <c r="P313"/>
      <c r="Q313"/>
      <c r="R313"/>
    </row>
    <row r="314" spans="1:18" s="3" customFormat="1" x14ac:dyDescent="0.25">
      <c r="A314"/>
      <c r="B314" s="1">
        <v>252</v>
      </c>
      <c r="C314" s="7"/>
      <c r="D314" s="7"/>
      <c r="E314" s="18"/>
      <c r="F314" s="18"/>
      <c r="G314"/>
      <c r="H314"/>
      <c r="I314"/>
      <c r="J314"/>
      <c r="K314"/>
      <c r="L314"/>
      <c r="M314"/>
      <c r="N314"/>
      <c r="O314"/>
      <c r="P314"/>
      <c r="Q314"/>
      <c r="R314"/>
    </row>
    <row r="315" spans="1:18" s="3" customFormat="1" x14ac:dyDescent="0.25">
      <c r="A315"/>
      <c r="B315" s="2">
        <v>253</v>
      </c>
      <c r="C315" s="7"/>
      <c r="D315" s="7"/>
      <c r="E315" s="18"/>
      <c r="F315" s="18"/>
      <c r="G315"/>
      <c r="H315"/>
      <c r="I315"/>
      <c r="J315"/>
      <c r="K315"/>
      <c r="L315"/>
      <c r="M315"/>
      <c r="N315"/>
      <c r="O315"/>
      <c r="P315"/>
      <c r="Q315"/>
      <c r="R315"/>
    </row>
    <row r="316" spans="1:18" s="3" customFormat="1" x14ac:dyDescent="0.25">
      <c r="A316"/>
      <c r="B316" s="1">
        <v>254</v>
      </c>
      <c r="C316" s="7"/>
      <c r="D316" s="7"/>
      <c r="E316" s="18"/>
      <c r="F316" s="18"/>
      <c r="G316"/>
      <c r="H316"/>
      <c r="I316"/>
      <c r="J316"/>
      <c r="K316"/>
      <c r="L316"/>
      <c r="M316"/>
      <c r="N316"/>
      <c r="O316"/>
      <c r="P316"/>
      <c r="Q316"/>
      <c r="R316"/>
    </row>
    <row r="317" spans="1:18" s="3" customFormat="1" x14ac:dyDescent="0.25">
      <c r="A317"/>
      <c r="B317" s="2">
        <v>255</v>
      </c>
      <c r="C317" s="7"/>
      <c r="D317" s="7"/>
      <c r="E317" s="18"/>
      <c r="F317" s="18"/>
      <c r="G317"/>
      <c r="H317"/>
      <c r="I317"/>
      <c r="J317"/>
      <c r="K317"/>
      <c r="L317"/>
      <c r="M317"/>
      <c r="N317"/>
      <c r="O317"/>
      <c r="P317"/>
      <c r="Q317"/>
      <c r="R317"/>
    </row>
    <row r="318" spans="1:18" s="3" customFormat="1" x14ac:dyDescent="0.25">
      <c r="A318"/>
      <c r="B318" s="1">
        <v>256</v>
      </c>
      <c r="C318" s="7"/>
      <c r="D318" s="7"/>
      <c r="E318" s="18"/>
      <c r="F318" s="18"/>
      <c r="G318"/>
      <c r="H318"/>
      <c r="I318"/>
      <c r="J318"/>
      <c r="K318"/>
      <c r="L318"/>
      <c r="M318"/>
      <c r="N318"/>
      <c r="O318"/>
      <c r="P318"/>
      <c r="Q318"/>
      <c r="R318"/>
    </row>
    <row r="319" spans="1:18" s="3" customFormat="1" x14ac:dyDescent="0.25">
      <c r="A319"/>
      <c r="B319" s="2">
        <v>257</v>
      </c>
      <c r="C319" s="7"/>
      <c r="D319" s="7"/>
      <c r="E319" s="18"/>
      <c r="F319" s="18"/>
      <c r="G319"/>
      <c r="H319"/>
      <c r="I319"/>
      <c r="J319"/>
      <c r="K319"/>
      <c r="L319"/>
      <c r="M319"/>
      <c r="N319"/>
      <c r="O319"/>
      <c r="P319"/>
      <c r="Q319"/>
      <c r="R319"/>
    </row>
    <row r="320" spans="1:18" s="3" customFormat="1" x14ac:dyDescent="0.25">
      <c r="A320"/>
      <c r="B320" s="1">
        <v>258</v>
      </c>
      <c r="C320" s="7"/>
      <c r="D320" s="7"/>
      <c r="E320" s="18"/>
      <c r="F320" s="18"/>
      <c r="G320"/>
      <c r="H320"/>
      <c r="I320"/>
      <c r="J320"/>
      <c r="K320"/>
      <c r="L320"/>
      <c r="M320"/>
      <c r="N320"/>
      <c r="O320"/>
      <c r="P320"/>
      <c r="Q320"/>
      <c r="R320"/>
    </row>
    <row r="321" spans="1:18" s="3" customFormat="1" x14ac:dyDescent="0.25">
      <c r="A321"/>
      <c r="B321" s="2">
        <v>259</v>
      </c>
      <c r="C321" s="7"/>
      <c r="D321" s="7"/>
      <c r="E321" s="18"/>
      <c r="F321" s="18"/>
      <c r="G321"/>
      <c r="H321"/>
      <c r="I321"/>
      <c r="J321"/>
      <c r="K321"/>
      <c r="L321"/>
      <c r="M321"/>
      <c r="N321"/>
      <c r="O321"/>
      <c r="P321"/>
      <c r="Q321"/>
      <c r="R321"/>
    </row>
  </sheetData>
  <mergeCells count="11">
    <mergeCell ref="F242:G242"/>
    <mergeCell ref="F34:G34"/>
    <mergeCell ref="F88:G88"/>
    <mergeCell ref="F127:G127"/>
    <mergeCell ref="F180:G180"/>
    <mergeCell ref="F205:G205"/>
    <mergeCell ref="C277:J277"/>
    <mergeCell ref="C287:J287"/>
    <mergeCell ref="F245:L245"/>
    <mergeCell ref="F254:G254"/>
    <mergeCell ref="C267:J26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2"/>
  <sheetViews>
    <sheetView workbookViewId="0">
      <pane ySplit="2" topLeftCell="A156" activePane="bottomLeft" state="frozen"/>
      <selection pane="bottomLeft" activeCell="D156" sqref="D156"/>
    </sheetView>
  </sheetViews>
  <sheetFormatPr defaultRowHeight="15.75" x14ac:dyDescent="0.25"/>
  <cols>
    <col min="1" max="1" width="10.140625" bestFit="1" customWidth="1"/>
    <col min="2" max="2" width="7.140625" style="7" customWidth="1"/>
    <col min="3" max="3" width="13.140625" style="7" bestFit="1" customWidth="1"/>
    <col min="4" max="4" width="14.7109375" style="7" customWidth="1"/>
    <col min="5" max="5" width="14" style="18" bestFit="1" customWidth="1"/>
    <col min="6" max="6" width="10.42578125" style="18" customWidth="1"/>
    <col min="7" max="7" width="17.42578125" customWidth="1"/>
    <col min="8" max="8" width="27" bestFit="1" customWidth="1"/>
    <col min="9" max="9" width="20.7109375" customWidth="1"/>
    <col min="10" max="10" width="19.85546875" bestFit="1" customWidth="1"/>
    <col min="11" max="11" width="11.7109375" customWidth="1"/>
    <col min="12" max="12" width="14.7109375" customWidth="1"/>
    <col min="13" max="13" width="18" bestFit="1" customWidth="1"/>
    <col min="14" max="14" width="8.5703125" bestFit="1" customWidth="1"/>
    <col min="15" max="15" width="16.42578125" bestFit="1" customWidth="1"/>
    <col min="16" max="16" width="16.85546875" bestFit="1" customWidth="1"/>
  </cols>
  <sheetData>
    <row r="1" spans="2:16" thickBot="1" x14ac:dyDescent="0.3">
      <c r="B1"/>
      <c r="C1"/>
      <c r="D1"/>
      <c r="E1"/>
      <c r="F1"/>
      <c r="G1" s="40" t="s">
        <v>41</v>
      </c>
      <c r="H1" s="41"/>
      <c r="J1" t="s">
        <v>52</v>
      </c>
    </row>
    <row r="2" spans="2:16" ht="120" x14ac:dyDescent="0.25">
      <c r="B2" s="7" t="s">
        <v>38</v>
      </c>
      <c r="C2" s="53" t="s">
        <v>29</v>
      </c>
      <c r="D2" s="53" t="s">
        <v>0</v>
      </c>
      <c r="E2" s="14" t="s">
        <v>1</v>
      </c>
      <c r="F2" s="14" t="s">
        <v>43</v>
      </c>
      <c r="G2" s="22" t="s">
        <v>50</v>
      </c>
      <c r="H2" s="22" t="s">
        <v>51</v>
      </c>
      <c r="I2" s="22" t="s">
        <v>77</v>
      </c>
      <c r="J2" s="14" t="s">
        <v>73</v>
      </c>
      <c r="K2" s="14" t="s">
        <v>74</v>
      </c>
      <c r="L2" s="22" t="s">
        <v>78</v>
      </c>
      <c r="M2" s="22"/>
      <c r="N2" s="27" t="s">
        <v>79</v>
      </c>
      <c r="O2" s="28" t="s">
        <v>80</v>
      </c>
      <c r="P2" s="29" t="s">
        <v>72</v>
      </c>
    </row>
    <row r="3" spans="2:16" x14ac:dyDescent="0.25">
      <c r="B3" s="2">
        <v>15</v>
      </c>
      <c r="C3" s="1" t="s">
        <v>32</v>
      </c>
      <c r="D3" s="1" t="s">
        <v>20</v>
      </c>
      <c r="E3" s="15" t="s">
        <v>5</v>
      </c>
      <c r="F3" s="15" t="s">
        <v>48</v>
      </c>
      <c r="G3">
        <v>12.8</v>
      </c>
      <c r="H3">
        <v>2.4</v>
      </c>
      <c r="I3">
        <f t="shared" ref="I3:I25" si="0">H3*2</f>
        <v>4.8</v>
      </c>
      <c r="J3" t="s">
        <v>52</v>
      </c>
      <c r="K3">
        <v>2.9</v>
      </c>
      <c r="L3">
        <f t="shared" ref="L3:L24" si="1">K3*2*2</f>
        <v>11.6</v>
      </c>
      <c r="N3" s="30" t="s">
        <v>5</v>
      </c>
      <c r="O3" s="31" t="s">
        <v>53</v>
      </c>
      <c r="P3" s="32" t="s">
        <v>52</v>
      </c>
    </row>
    <row r="4" spans="2:16" x14ac:dyDescent="0.25">
      <c r="B4" s="2">
        <v>20</v>
      </c>
      <c r="C4" s="1" t="s">
        <v>32</v>
      </c>
      <c r="D4" s="1" t="s">
        <v>4</v>
      </c>
      <c r="E4" s="15" t="s">
        <v>5</v>
      </c>
      <c r="F4" s="15" t="s">
        <v>48</v>
      </c>
      <c r="G4">
        <v>9.5</v>
      </c>
      <c r="H4">
        <v>15.9</v>
      </c>
      <c r="I4">
        <f t="shared" si="0"/>
        <v>31.8</v>
      </c>
      <c r="J4" t="s">
        <v>52</v>
      </c>
      <c r="K4">
        <v>12.2</v>
      </c>
      <c r="L4">
        <f t="shared" si="1"/>
        <v>48.8</v>
      </c>
      <c r="N4" s="30" t="s">
        <v>5</v>
      </c>
      <c r="O4" s="31" t="s">
        <v>75</v>
      </c>
      <c r="P4" s="33" t="s">
        <v>76</v>
      </c>
    </row>
    <row r="5" spans="2:16" x14ac:dyDescent="0.25">
      <c r="B5" s="2">
        <v>21</v>
      </c>
      <c r="C5" s="1" t="s">
        <v>32</v>
      </c>
      <c r="D5" s="1" t="s">
        <v>4</v>
      </c>
      <c r="E5" s="15" t="s">
        <v>5</v>
      </c>
      <c r="F5" s="15" t="s">
        <v>48</v>
      </c>
      <c r="G5">
        <v>9.5</v>
      </c>
      <c r="H5">
        <v>15.9</v>
      </c>
      <c r="I5">
        <f t="shared" si="0"/>
        <v>31.8</v>
      </c>
      <c r="J5" t="s">
        <v>52</v>
      </c>
      <c r="K5">
        <v>12.2</v>
      </c>
      <c r="L5">
        <f t="shared" si="1"/>
        <v>48.8</v>
      </c>
      <c r="N5" s="34" t="s">
        <v>2</v>
      </c>
      <c r="O5" s="35" t="s">
        <v>55</v>
      </c>
      <c r="P5" s="32" t="s">
        <v>54</v>
      </c>
    </row>
    <row r="6" spans="2:16" x14ac:dyDescent="0.25">
      <c r="B6" s="2">
        <v>30</v>
      </c>
      <c r="C6" s="1" t="s">
        <v>32</v>
      </c>
      <c r="D6" s="1" t="s">
        <v>7</v>
      </c>
      <c r="E6" s="15" t="s">
        <v>5</v>
      </c>
      <c r="F6" s="15" t="s">
        <v>48</v>
      </c>
      <c r="G6">
        <v>10.1</v>
      </c>
      <c r="H6">
        <v>7</v>
      </c>
      <c r="I6">
        <f t="shared" si="0"/>
        <v>14</v>
      </c>
      <c r="J6" t="s">
        <v>52</v>
      </c>
      <c r="K6">
        <v>5.0999999999999996</v>
      </c>
      <c r="L6">
        <f t="shared" si="1"/>
        <v>20.399999999999999</v>
      </c>
      <c r="N6" s="34" t="s">
        <v>2</v>
      </c>
      <c r="O6" s="31" t="s">
        <v>57</v>
      </c>
      <c r="P6" s="32" t="s">
        <v>56</v>
      </c>
    </row>
    <row r="7" spans="2:16" ht="31.5" x14ac:dyDescent="0.25">
      <c r="B7" s="2">
        <v>42</v>
      </c>
      <c r="C7" s="1" t="s">
        <v>32</v>
      </c>
      <c r="D7" s="1" t="s">
        <v>4</v>
      </c>
      <c r="E7" s="15" t="s">
        <v>5</v>
      </c>
      <c r="F7" s="15" t="s">
        <v>48</v>
      </c>
      <c r="G7">
        <v>20.7</v>
      </c>
      <c r="H7">
        <v>8.9</v>
      </c>
      <c r="I7">
        <f t="shared" si="0"/>
        <v>17.8</v>
      </c>
      <c r="J7" t="s">
        <v>52</v>
      </c>
      <c r="K7">
        <v>10.6</v>
      </c>
      <c r="L7">
        <f t="shared" si="1"/>
        <v>42.4</v>
      </c>
      <c r="N7" s="34" t="s">
        <v>2</v>
      </c>
      <c r="O7" s="36" t="s">
        <v>58</v>
      </c>
      <c r="P7" s="32" t="s">
        <v>44</v>
      </c>
    </row>
    <row r="8" spans="2:16" x14ac:dyDescent="0.25">
      <c r="B8" s="2">
        <v>46</v>
      </c>
      <c r="C8" s="1" t="s">
        <v>32</v>
      </c>
      <c r="D8" s="1" t="s">
        <v>4</v>
      </c>
      <c r="E8" s="15" t="s">
        <v>5</v>
      </c>
      <c r="F8" s="15" t="s">
        <v>48</v>
      </c>
      <c r="G8">
        <v>10.3</v>
      </c>
      <c r="H8">
        <v>7.7</v>
      </c>
      <c r="I8">
        <f t="shared" si="0"/>
        <v>15.4</v>
      </c>
      <c r="J8" t="s">
        <v>52</v>
      </c>
      <c r="K8">
        <v>2.7</v>
      </c>
      <c r="L8">
        <f t="shared" si="1"/>
        <v>10.8</v>
      </c>
      <c r="N8" s="30" t="s">
        <v>12</v>
      </c>
      <c r="O8" s="36" t="s">
        <v>60</v>
      </c>
      <c r="P8" s="32" t="s">
        <v>59</v>
      </c>
    </row>
    <row r="9" spans="2:16" ht="31.5" x14ac:dyDescent="0.25">
      <c r="B9" s="2">
        <v>58</v>
      </c>
      <c r="C9" s="1" t="s">
        <v>32</v>
      </c>
      <c r="D9" s="1" t="s">
        <v>7</v>
      </c>
      <c r="E9" s="15" t="s">
        <v>5</v>
      </c>
      <c r="F9" s="15" t="s">
        <v>48</v>
      </c>
      <c r="G9">
        <v>40.4</v>
      </c>
      <c r="H9">
        <v>28.6</v>
      </c>
      <c r="I9">
        <f t="shared" si="0"/>
        <v>57.2</v>
      </c>
      <c r="J9" t="s">
        <v>76</v>
      </c>
      <c r="K9">
        <v>11.9</v>
      </c>
      <c r="L9">
        <f t="shared" si="1"/>
        <v>47.6</v>
      </c>
      <c r="N9" s="30" t="s">
        <v>12</v>
      </c>
      <c r="O9" s="36" t="s">
        <v>62</v>
      </c>
      <c r="P9" s="32" t="s">
        <v>61</v>
      </c>
    </row>
    <row r="10" spans="2:16" ht="31.5" x14ac:dyDescent="0.25">
      <c r="B10" s="2">
        <v>60</v>
      </c>
      <c r="C10" s="1" t="s">
        <v>32</v>
      </c>
      <c r="D10" s="1" t="s">
        <v>4</v>
      </c>
      <c r="E10" s="15" t="s">
        <v>5</v>
      </c>
      <c r="F10" s="15" t="s">
        <v>48</v>
      </c>
      <c r="G10">
        <v>32</v>
      </c>
      <c r="H10">
        <v>20.2</v>
      </c>
      <c r="I10">
        <f t="shared" si="0"/>
        <v>40.4</v>
      </c>
      <c r="J10" t="s">
        <v>76</v>
      </c>
      <c r="K10">
        <v>3.3</v>
      </c>
      <c r="L10">
        <f t="shared" si="1"/>
        <v>13.2</v>
      </c>
      <c r="N10" s="30" t="s">
        <v>12</v>
      </c>
      <c r="O10" s="36" t="s">
        <v>64</v>
      </c>
      <c r="P10" s="32" t="s">
        <v>63</v>
      </c>
    </row>
    <row r="11" spans="2:16" x14ac:dyDescent="0.25">
      <c r="B11" s="2">
        <v>67</v>
      </c>
      <c r="C11" s="1" t="s">
        <v>32</v>
      </c>
      <c r="D11" s="1" t="s">
        <v>14</v>
      </c>
      <c r="E11" s="15" t="s">
        <v>5</v>
      </c>
      <c r="F11" s="15" t="s">
        <v>48</v>
      </c>
      <c r="G11">
        <v>21.3</v>
      </c>
      <c r="H11">
        <v>8.4</v>
      </c>
      <c r="I11">
        <f t="shared" si="0"/>
        <v>16.8</v>
      </c>
      <c r="J11" t="s">
        <v>52</v>
      </c>
      <c r="K11">
        <v>9.1999999999999993</v>
      </c>
      <c r="L11">
        <f t="shared" si="1"/>
        <v>36.799999999999997</v>
      </c>
      <c r="N11" s="34" t="s">
        <v>39</v>
      </c>
      <c r="O11" s="36" t="s">
        <v>13</v>
      </c>
      <c r="P11" s="32" t="s">
        <v>49</v>
      </c>
    </row>
    <row r="12" spans="2:16" x14ac:dyDescent="0.25">
      <c r="B12" s="2">
        <v>69</v>
      </c>
      <c r="C12" s="1" t="s">
        <v>32</v>
      </c>
      <c r="D12" s="1" t="s">
        <v>14</v>
      </c>
      <c r="E12" s="15" t="s">
        <v>5</v>
      </c>
      <c r="F12" s="15" t="s">
        <v>48</v>
      </c>
      <c r="G12">
        <v>14.5</v>
      </c>
      <c r="H12">
        <v>1.1000000000000001</v>
      </c>
      <c r="I12">
        <f t="shared" si="0"/>
        <v>2.2000000000000002</v>
      </c>
      <c r="J12" t="s">
        <v>52</v>
      </c>
      <c r="K12">
        <v>4.5999999999999996</v>
      </c>
      <c r="L12">
        <f t="shared" si="1"/>
        <v>18.399999999999999</v>
      </c>
      <c r="N12" s="34" t="s">
        <v>11</v>
      </c>
      <c r="O12" s="36" t="s">
        <v>66</v>
      </c>
      <c r="P12" s="32" t="s">
        <v>65</v>
      </c>
    </row>
    <row r="13" spans="2:16" x14ac:dyDescent="0.25">
      <c r="B13" s="2">
        <v>72</v>
      </c>
      <c r="C13" s="1" t="s">
        <v>32</v>
      </c>
      <c r="D13" s="1" t="s">
        <v>14</v>
      </c>
      <c r="E13" s="15" t="s">
        <v>5</v>
      </c>
      <c r="F13" s="15" t="s">
        <v>48</v>
      </c>
      <c r="G13">
        <v>11.4</v>
      </c>
      <c r="H13">
        <v>4.7</v>
      </c>
      <c r="I13">
        <f t="shared" si="0"/>
        <v>9.4</v>
      </c>
      <c r="J13" t="s">
        <v>52</v>
      </c>
      <c r="K13">
        <v>0.6</v>
      </c>
      <c r="L13">
        <f t="shared" si="1"/>
        <v>2.4</v>
      </c>
      <c r="N13" s="34" t="s">
        <v>11</v>
      </c>
      <c r="O13" s="36" t="s">
        <v>68</v>
      </c>
      <c r="P13" s="32" t="s">
        <v>67</v>
      </c>
    </row>
    <row r="14" spans="2:16" x14ac:dyDescent="0.25">
      <c r="B14" s="2">
        <v>91</v>
      </c>
      <c r="C14" s="1" t="s">
        <v>32</v>
      </c>
      <c r="D14" s="1" t="s">
        <v>4</v>
      </c>
      <c r="E14" s="15" t="s">
        <v>5</v>
      </c>
      <c r="F14" s="15" t="s">
        <v>48</v>
      </c>
      <c r="G14">
        <v>14.5</v>
      </c>
      <c r="H14">
        <v>1.1000000000000001</v>
      </c>
      <c r="I14">
        <f t="shared" si="0"/>
        <v>2.2000000000000002</v>
      </c>
      <c r="J14" t="s">
        <v>52</v>
      </c>
      <c r="K14">
        <v>4.5999999999999996</v>
      </c>
      <c r="L14">
        <f t="shared" si="1"/>
        <v>18.399999999999999</v>
      </c>
      <c r="N14" s="34" t="s">
        <v>11</v>
      </c>
      <c r="O14" s="36" t="s">
        <v>70</v>
      </c>
      <c r="P14" s="32" t="s">
        <v>69</v>
      </c>
    </row>
    <row r="15" spans="2:16" ht="17.25" customHeight="1" thickBot="1" x14ac:dyDescent="0.3">
      <c r="B15" s="2">
        <v>97</v>
      </c>
      <c r="C15" s="1" t="s">
        <v>32</v>
      </c>
      <c r="D15" s="1"/>
      <c r="E15" s="15" t="s">
        <v>5</v>
      </c>
      <c r="F15" s="15" t="s">
        <v>48</v>
      </c>
      <c r="G15">
        <v>13.7</v>
      </c>
      <c r="H15">
        <v>2.8</v>
      </c>
      <c r="I15">
        <f t="shared" si="0"/>
        <v>5.6</v>
      </c>
      <c r="J15" t="s">
        <v>52</v>
      </c>
      <c r="K15">
        <v>3.8</v>
      </c>
      <c r="L15">
        <f t="shared" si="1"/>
        <v>15.2</v>
      </c>
      <c r="N15" s="37" t="s">
        <v>15</v>
      </c>
      <c r="O15" s="38" t="s">
        <v>3</v>
      </c>
      <c r="P15" s="39" t="s">
        <v>71</v>
      </c>
    </row>
    <row r="16" spans="2:16" x14ac:dyDescent="0.25">
      <c r="B16" s="2">
        <v>115</v>
      </c>
      <c r="C16" s="1" t="s">
        <v>32</v>
      </c>
      <c r="D16" s="1"/>
      <c r="E16" s="15" t="s">
        <v>5</v>
      </c>
      <c r="F16" s="15" t="s">
        <v>48</v>
      </c>
      <c r="G16">
        <v>35.9</v>
      </c>
      <c r="H16">
        <v>24.1</v>
      </c>
      <c r="I16">
        <f t="shared" si="0"/>
        <v>48.2</v>
      </c>
      <c r="J16" t="s">
        <v>76</v>
      </c>
      <c r="K16">
        <v>5.6</v>
      </c>
      <c r="L16">
        <f t="shared" si="1"/>
        <v>22.4</v>
      </c>
    </row>
    <row r="17" spans="1:13" x14ac:dyDescent="0.25">
      <c r="B17" s="2">
        <v>116</v>
      </c>
      <c r="C17" s="1" t="s">
        <v>32</v>
      </c>
      <c r="D17" s="1"/>
      <c r="E17" s="15" t="s">
        <v>5</v>
      </c>
      <c r="F17" s="15" t="s">
        <v>48</v>
      </c>
      <c r="G17">
        <v>24.2</v>
      </c>
      <c r="H17">
        <v>10.5</v>
      </c>
      <c r="I17">
        <f t="shared" si="0"/>
        <v>21</v>
      </c>
      <c r="J17" t="s">
        <v>76</v>
      </c>
      <c r="K17">
        <v>9.8000000000000007</v>
      </c>
      <c r="L17">
        <f t="shared" si="1"/>
        <v>39.200000000000003</v>
      </c>
    </row>
    <row r="18" spans="1:13" x14ac:dyDescent="0.25">
      <c r="B18" s="2">
        <v>141</v>
      </c>
      <c r="C18" s="1" t="s">
        <v>32</v>
      </c>
      <c r="D18" s="1"/>
      <c r="E18" s="15" t="s">
        <v>5</v>
      </c>
      <c r="F18" s="15" t="s">
        <v>48</v>
      </c>
      <c r="G18">
        <v>12.8</v>
      </c>
      <c r="H18">
        <v>2.4</v>
      </c>
      <c r="I18">
        <f t="shared" si="0"/>
        <v>4.8</v>
      </c>
      <c r="J18" t="s">
        <v>52</v>
      </c>
      <c r="K18">
        <v>2.9</v>
      </c>
      <c r="L18">
        <f t="shared" si="1"/>
        <v>11.6</v>
      </c>
    </row>
    <row r="19" spans="1:13" x14ac:dyDescent="0.25">
      <c r="B19" s="2">
        <v>145</v>
      </c>
      <c r="C19" s="1" t="s">
        <v>32</v>
      </c>
      <c r="D19" s="1"/>
      <c r="E19" s="15" t="s">
        <v>5</v>
      </c>
      <c r="F19" s="15" t="s">
        <v>48</v>
      </c>
      <c r="G19">
        <v>36.799999999999997</v>
      </c>
      <c r="H19">
        <v>22.2</v>
      </c>
      <c r="I19">
        <f t="shared" si="0"/>
        <v>44.4</v>
      </c>
      <c r="J19" t="s">
        <v>52</v>
      </c>
      <c r="K19">
        <v>24.9</v>
      </c>
      <c r="L19">
        <f t="shared" si="1"/>
        <v>99.6</v>
      </c>
    </row>
    <row r="20" spans="1:13" x14ac:dyDescent="0.25">
      <c r="B20" s="2">
        <v>155</v>
      </c>
      <c r="C20" s="1" t="s">
        <v>32</v>
      </c>
      <c r="D20" s="1"/>
      <c r="E20" s="15" t="s">
        <v>5</v>
      </c>
      <c r="F20" s="15" t="s">
        <v>48</v>
      </c>
      <c r="G20">
        <v>43.2</v>
      </c>
      <c r="H20">
        <v>37.6</v>
      </c>
      <c r="I20">
        <f t="shared" si="0"/>
        <v>75.2</v>
      </c>
      <c r="J20" t="s">
        <v>76</v>
      </c>
      <c r="K20">
        <v>18.8</v>
      </c>
      <c r="L20">
        <f t="shared" si="1"/>
        <v>75.2</v>
      </c>
    </row>
    <row r="21" spans="1:13" x14ac:dyDescent="0.25">
      <c r="B21" s="13">
        <v>161</v>
      </c>
      <c r="C21" s="1" t="s">
        <v>32</v>
      </c>
      <c r="D21" s="1"/>
      <c r="E21" s="15" t="s">
        <v>5</v>
      </c>
      <c r="F21" s="15" t="s">
        <v>48</v>
      </c>
      <c r="G21">
        <v>12.7</v>
      </c>
      <c r="H21">
        <v>4.8</v>
      </c>
      <c r="I21">
        <f t="shared" si="0"/>
        <v>9.6</v>
      </c>
      <c r="J21" t="s">
        <v>52</v>
      </c>
      <c r="K21">
        <v>1.8</v>
      </c>
      <c r="L21">
        <f t="shared" si="1"/>
        <v>7.2</v>
      </c>
    </row>
    <row r="22" spans="1:13" x14ac:dyDescent="0.25">
      <c r="B22" s="2">
        <v>163</v>
      </c>
      <c r="C22" s="1" t="s">
        <v>32</v>
      </c>
      <c r="D22" s="1"/>
      <c r="E22" s="15" t="s">
        <v>5</v>
      </c>
      <c r="F22" s="15" t="s">
        <v>48</v>
      </c>
      <c r="G22">
        <v>16.899999999999999</v>
      </c>
      <c r="H22">
        <v>6.6</v>
      </c>
      <c r="I22">
        <f t="shared" si="0"/>
        <v>13.2</v>
      </c>
      <c r="J22" t="s">
        <v>52</v>
      </c>
      <c r="K22">
        <v>6.4</v>
      </c>
      <c r="L22">
        <f t="shared" si="1"/>
        <v>25.6</v>
      </c>
    </row>
    <row r="23" spans="1:13" x14ac:dyDescent="0.25">
      <c r="B23" s="2">
        <v>168</v>
      </c>
      <c r="C23" s="1" t="s">
        <v>32</v>
      </c>
      <c r="D23" s="1"/>
      <c r="E23" s="15" t="s">
        <v>5</v>
      </c>
      <c r="F23" s="15" t="s">
        <v>48</v>
      </c>
      <c r="G23">
        <v>13.2</v>
      </c>
      <c r="H23" s="23">
        <v>3.2</v>
      </c>
      <c r="I23">
        <f t="shared" si="0"/>
        <v>6.4</v>
      </c>
      <c r="J23" t="s">
        <v>52</v>
      </c>
      <c r="K23">
        <v>3.3</v>
      </c>
      <c r="L23">
        <f t="shared" si="1"/>
        <v>13.2</v>
      </c>
    </row>
    <row r="24" spans="1:13" x14ac:dyDescent="0.25">
      <c r="B24" s="2">
        <v>187</v>
      </c>
      <c r="C24" s="7" t="s">
        <v>32</v>
      </c>
      <c r="E24" s="18" t="s">
        <v>5</v>
      </c>
      <c r="F24" s="15" t="s">
        <v>48</v>
      </c>
      <c r="G24">
        <v>20.5</v>
      </c>
      <c r="H24">
        <v>8.6999999999999993</v>
      </c>
      <c r="I24">
        <f t="shared" si="0"/>
        <v>17.399999999999999</v>
      </c>
      <c r="J24" t="s">
        <v>52</v>
      </c>
      <c r="K24">
        <v>10.4</v>
      </c>
      <c r="L24">
        <f t="shared" si="1"/>
        <v>41.6</v>
      </c>
    </row>
    <row r="25" spans="1:13" ht="16.5" thickBot="1" x14ac:dyDescent="0.3">
      <c r="B25" s="1">
        <v>188</v>
      </c>
      <c r="C25" s="7" t="s">
        <v>32</v>
      </c>
      <c r="E25" s="47" t="s">
        <v>5</v>
      </c>
      <c r="F25" s="48" t="s">
        <v>48</v>
      </c>
      <c r="G25" s="43">
        <v>23.1</v>
      </c>
      <c r="H25" s="43">
        <v>11.3</v>
      </c>
      <c r="I25" s="43">
        <f t="shared" si="0"/>
        <v>22.6</v>
      </c>
      <c r="J25" s="43" t="s">
        <v>76</v>
      </c>
      <c r="K25" s="43">
        <v>7.3</v>
      </c>
      <c r="L25" s="43">
        <f>K25*2*2</f>
        <v>29.2</v>
      </c>
    </row>
    <row r="26" spans="1:13" ht="16.5" thickBot="1" x14ac:dyDescent="0.3">
      <c r="A26" s="80" t="s">
        <v>99</v>
      </c>
      <c r="B26" s="81">
        <v>23</v>
      </c>
      <c r="E26" s="49"/>
      <c r="F26" s="50" t="s">
        <v>37</v>
      </c>
      <c r="G26" s="46">
        <f>SUM(G3:G25)</f>
        <v>459.99999999999994</v>
      </c>
      <c r="H26" s="46">
        <f>SUM(H3:H25)</f>
        <v>256.09999999999997</v>
      </c>
      <c r="I26" s="46">
        <f>SUM(I3:I25)</f>
        <v>512.19999999999993</v>
      </c>
      <c r="J26" s="46"/>
      <c r="K26" s="46">
        <f t="shared" ref="K26:L26" si="2">SUM(K3:K25)</f>
        <v>174.90000000000003</v>
      </c>
      <c r="L26" s="46">
        <f t="shared" si="2"/>
        <v>699.60000000000014</v>
      </c>
    </row>
    <row r="27" spans="1:13" x14ac:dyDescent="0.25">
      <c r="B27" s="1"/>
      <c r="F27" s="51" t="s">
        <v>81</v>
      </c>
      <c r="G27" s="52">
        <f>AVERAGE(G3:G25)</f>
        <v>19.999999999999996</v>
      </c>
      <c r="H27" s="52">
        <f>AVERAGE(H3:H25)</f>
        <v>11.13478260869565</v>
      </c>
      <c r="I27" s="52">
        <f>AVERAGE(I3:I25)</f>
        <v>22.2695652173913</v>
      </c>
      <c r="J27" s="52"/>
      <c r="K27" s="52">
        <f>AVERAGE(K3:K25)</f>
        <v>7.6043478260869577</v>
      </c>
      <c r="L27" s="52">
        <f>AVERAGE(L3:L25)</f>
        <v>30.417391304347831</v>
      </c>
    </row>
    <row r="28" spans="1:13" x14ac:dyDescent="0.25">
      <c r="B28" s="1"/>
      <c r="F28" s="51" t="s">
        <v>85</v>
      </c>
      <c r="G28" s="52">
        <f>MAX(G3:G25)</f>
        <v>43.2</v>
      </c>
      <c r="H28" s="52">
        <f>MAX(H3:H25)</f>
        <v>37.6</v>
      </c>
      <c r="I28" s="52">
        <f>MAX(I3:I25)</f>
        <v>75.2</v>
      </c>
      <c r="J28" s="52"/>
      <c r="K28" s="52">
        <f>MAX(K3:K25)</f>
        <v>24.9</v>
      </c>
      <c r="L28" s="52">
        <f>MAX(L3:L25)</f>
        <v>99.6</v>
      </c>
    </row>
    <row r="29" spans="1:13" x14ac:dyDescent="0.25">
      <c r="B29" s="1"/>
      <c r="F29" s="51" t="s">
        <v>86</v>
      </c>
      <c r="G29" s="52">
        <f>MIN(G3:G25)</f>
        <v>9.5</v>
      </c>
      <c r="H29" s="52">
        <f>MIN(H3:H25)</f>
        <v>1.1000000000000001</v>
      </c>
      <c r="I29" s="52">
        <f>MIN(I3:I25)</f>
        <v>2.2000000000000002</v>
      </c>
      <c r="J29" s="52"/>
      <c r="K29" s="52">
        <f>MIN(K3:K25)</f>
        <v>0.6</v>
      </c>
      <c r="L29" s="52">
        <f>MIN(L3:L25)</f>
        <v>2.4</v>
      </c>
    </row>
    <row r="30" spans="1:13" x14ac:dyDescent="0.25">
      <c r="B30" s="1"/>
      <c r="F30" s="51" t="s">
        <v>82</v>
      </c>
      <c r="G30" s="52">
        <f>(54)+(0.45*G28)</f>
        <v>73.44</v>
      </c>
      <c r="H30" s="52">
        <f>(0.45*H28)</f>
        <v>16.920000000000002</v>
      </c>
      <c r="I30" s="52">
        <f>(0.45*I28)</f>
        <v>33.840000000000003</v>
      </c>
      <c r="J30" s="52"/>
      <c r="K30" s="52"/>
      <c r="L30" s="65">
        <f>((252/(K27))*L28)</f>
        <v>3300.6380789022296</v>
      </c>
    </row>
    <row r="31" spans="1:13" x14ac:dyDescent="0.25">
      <c r="B31" s="1"/>
      <c r="F31" s="51" t="s">
        <v>83</v>
      </c>
      <c r="G31" s="52">
        <f>(54)+(0.45*G29)</f>
        <v>58.274999999999999</v>
      </c>
      <c r="H31" s="52">
        <f>(0.45*H29)</f>
        <v>0.49500000000000005</v>
      </c>
      <c r="I31" s="52">
        <f>(0.45*I29)</f>
        <v>0.9900000000000001</v>
      </c>
      <c r="J31" s="52"/>
      <c r="K31" s="52"/>
      <c r="L31" s="65">
        <f>((252/(K27*2))*L29)</f>
        <v>39.766723842195539</v>
      </c>
    </row>
    <row r="32" spans="1:13" x14ac:dyDescent="0.25">
      <c r="B32" s="1"/>
      <c r="F32" s="59" t="s">
        <v>84</v>
      </c>
      <c r="G32" s="60">
        <f>(54)+(0.45*G27)</f>
        <v>63</v>
      </c>
      <c r="H32" s="60">
        <f>(0.45*H27)</f>
        <v>5.0106521739130425</v>
      </c>
      <c r="I32" s="60">
        <f>(0.45*I27)</f>
        <v>10.021304347826085</v>
      </c>
      <c r="J32" s="60"/>
      <c r="K32" s="60"/>
      <c r="L32" s="60">
        <f>((252/(K27*2))*L27)</f>
        <v>504.00000000000006</v>
      </c>
      <c r="M32" s="43"/>
    </row>
    <row r="33" spans="2:13" ht="32.25" thickBot="1" x14ac:dyDescent="0.3">
      <c r="B33" s="1"/>
      <c r="F33" s="62" t="s">
        <v>88</v>
      </c>
      <c r="G33" s="61">
        <f>(54)+(0.45*G26)</f>
        <v>261</v>
      </c>
      <c r="H33" s="61"/>
      <c r="I33" s="68">
        <f>(0.45*I26)</f>
        <v>230.48999999999998</v>
      </c>
      <c r="J33" s="68"/>
      <c r="K33" s="67" t="s">
        <v>92</v>
      </c>
      <c r="L33" s="63" t="s">
        <v>97</v>
      </c>
      <c r="M33" s="76" t="s">
        <v>96</v>
      </c>
    </row>
    <row r="34" spans="2:13" ht="31.5" customHeight="1" thickBot="1" x14ac:dyDescent="0.3">
      <c r="B34" s="1"/>
      <c r="F34" s="161" t="s">
        <v>89</v>
      </c>
      <c r="G34" s="161"/>
      <c r="H34" s="66" t="s">
        <v>90</v>
      </c>
      <c r="I34" s="69">
        <f>(G33+I33)</f>
        <v>491.49</v>
      </c>
      <c r="J34" s="70" t="s">
        <v>91</v>
      </c>
      <c r="K34" s="71">
        <f>((252/(K27*2))*L26)</f>
        <v>11592.000000000002</v>
      </c>
      <c r="L34" s="72">
        <f>K34/2</f>
        <v>5796.0000000000009</v>
      </c>
      <c r="M34" s="76">
        <f>K34/I34</f>
        <v>23.585423915033878</v>
      </c>
    </row>
    <row r="35" spans="2:13" ht="31.5" customHeight="1" thickBot="1" x14ac:dyDescent="0.3">
      <c r="B35" s="1"/>
      <c r="F35" s="51"/>
      <c r="G35" s="51"/>
      <c r="H35" s="64" t="s">
        <v>93</v>
      </c>
      <c r="I35" s="73">
        <f>I34/G26</f>
        <v>1.0684565217391306</v>
      </c>
      <c r="J35" s="70" t="s">
        <v>94</v>
      </c>
      <c r="K35" s="74">
        <f>K34/L26</f>
        <v>16.569468267581474</v>
      </c>
      <c r="L35" s="75"/>
      <c r="M35" s="77">
        <f>K35/I35</f>
        <v>15.507854489587736</v>
      </c>
    </row>
    <row r="36" spans="2:13" ht="31.5" customHeight="1" thickBot="1" x14ac:dyDescent="0.3">
      <c r="B36" s="1"/>
      <c r="F36" s="51"/>
      <c r="G36" s="51"/>
      <c r="H36" s="64" t="s">
        <v>98</v>
      </c>
      <c r="I36" s="73">
        <f>I34/23</f>
        <v>21.369130434782608</v>
      </c>
      <c r="J36" s="70" t="s">
        <v>91</v>
      </c>
      <c r="K36" s="74">
        <f>K34/23</f>
        <v>504.00000000000006</v>
      </c>
      <c r="L36" s="75">
        <f>K36/2</f>
        <v>252.00000000000003</v>
      </c>
      <c r="M36" s="77">
        <f>K36/I36</f>
        <v>23.585423915033878</v>
      </c>
    </row>
    <row r="37" spans="2:13" ht="31.5" x14ac:dyDescent="0.25">
      <c r="B37" s="2">
        <v>19</v>
      </c>
      <c r="C37" s="1" t="s">
        <v>32</v>
      </c>
      <c r="D37" s="1" t="s">
        <v>21</v>
      </c>
      <c r="E37" s="15" t="s">
        <v>2</v>
      </c>
      <c r="F37" s="15" t="s">
        <v>44</v>
      </c>
      <c r="G37">
        <v>178</v>
      </c>
      <c r="H37">
        <v>1.7</v>
      </c>
      <c r="I37">
        <f t="shared" ref="I37:I100" si="3">H37*2</f>
        <v>3.4</v>
      </c>
      <c r="J37" s="21" t="s">
        <v>44</v>
      </c>
      <c r="K37">
        <v>1.7</v>
      </c>
      <c r="L37">
        <f t="shared" ref="L37:L100" si="4">K37*2*2</f>
        <v>6.8</v>
      </c>
    </row>
    <row r="38" spans="2:13" x14ac:dyDescent="0.25">
      <c r="B38" s="2">
        <v>24</v>
      </c>
      <c r="C38" s="1" t="s">
        <v>32</v>
      </c>
      <c r="D38" s="1" t="s">
        <v>4</v>
      </c>
      <c r="E38" s="15" t="s">
        <v>2</v>
      </c>
      <c r="F38" s="15" t="s">
        <v>44</v>
      </c>
      <c r="G38">
        <v>179</v>
      </c>
      <c r="H38">
        <v>23.2</v>
      </c>
      <c r="I38">
        <f t="shared" si="3"/>
        <v>46.4</v>
      </c>
      <c r="J38" s="21" t="s">
        <v>54</v>
      </c>
      <c r="K38">
        <v>11.4</v>
      </c>
      <c r="L38">
        <f t="shared" si="4"/>
        <v>45.6</v>
      </c>
    </row>
    <row r="39" spans="2:13" x14ac:dyDescent="0.25">
      <c r="B39" s="2">
        <v>25</v>
      </c>
      <c r="C39" s="1" t="s">
        <v>32</v>
      </c>
      <c r="D39" s="1"/>
      <c r="E39" s="15" t="s">
        <v>2</v>
      </c>
      <c r="F39" s="15" t="s">
        <v>44</v>
      </c>
      <c r="G39">
        <v>169</v>
      </c>
      <c r="H39" s="24">
        <v>34.9</v>
      </c>
      <c r="I39">
        <f t="shared" si="3"/>
        <v>69.8</v>
      </c>
      <c r="J39" s="21" t="s">
        <v>54</v>
      </c>
      <c r="K39" s="24">
        <v>2.8</v>
      </c>
      <c r="L39">
        <f t="shared" si="4"/>
        <v>11.2</v>
      </c>
    </row>
    <row r="40" spans="2:13" x14ac:dyDescent="0.25">
      <c r="B40" s="2">
        <v>26</v>
      </c>
      <c r="C40" s="1" t="s">
        <v>32</v>
      </c>
      <c r="D40" s="1" t="s">
        <v>4</v>
      </c>
      <c r="E40" s="15" t="s">
        <v>2</v>
      </c>
      <c r="F40" s="15" t="s">
        <v>44</v>
      </c>
      <c r="G40">
        <v>169</v>
      </c>
      <c r="H40" s="24">
        <v>34.9</v>
      </c>
      <c r="I40">
        <f t="shared" si="3"/>
        <v>69.8</v>
      </c>
      <c r="J40" s="21" t="s">
        <v>54</v>
      </c>
      <c r="K40" s="24">
        <v>2.8</v>
      </c>
      <c r="L40">
        <f t="shared" si="4"/>
        <v>11.2</v>
      </c>
    </row>
    <row r="41" spans="2:13" x14ac:dyDescent="0.25">
      <c r="B41" s="2">
        <v>27</v>
      </c>
      <c r="C41" s="1" t="s">
        <v>32</v>
      </c>
      <c r="D41" s="1" t="s">
        <v>4</v>
      </c>
      <c r="E41" s="15" t="s">
        <v>2</v>
      </c>
      <c r="F41" s="15" t="s">
        <v>44</v>
      </c>
      <c r="G41">
        <v>169</v>
      </c>
      <c r="H41" s="24">
        <v>34.9</v>
      </c>
      <c r="I41">
        <f t="shared" si="3"/>
        <v>69.8</v>
      </c>
      <c r="J41" s="21" t="s">
        <v>54</v>
      </c>
      <c r="K41" s="24">
        <v>2.8</v>
      </c>
      <c r="L41">
        <f t="shared" si="4"/>
        <v>11.2</v>
      </c>
    </row>
    <row r="42" spans="2:13" x14ac:dyDescent="0.25">
      <c r="B42" s="2">
        <v>28</v>
      </c>
      <c r="C42" s="1" t="s">
        <v>32</v>
      </c>
      <c r="D42" s="1"/>
      <c r="E42" s="15" t="s">
        <v>2</v>
      </c>
      <c r="F42" s="15" t="s">
        <v>44</v>
      </c>
      <c r="G42">
        <v>172</v>
      </c>
      <c r="H42">
        <v>35.200000000000003</v>
      </c>
      <c r="I42">
        <f t="shared" si="3"/>
        <v>70.400000000000006</v>
      </c>
      <c r="J42" s="21" t="s">
        <v>54</v>
      </c>
      <c r="K42" s="25">
        <v>5.0999999999999996</v>
      </c>
      <c r="L42">
        <f t="shared" si="4"/>
        <v>20.399999999999999</v>
      </c>
    </row>
    <row r="43" spans="2:13" x14ac:dyDescent="0.25">
      <c r="B43" s="2">
        <v>33</v>
      </c>
      <c r="C43" s="1" t="s">
        <v>32</v>
      </c>
      <c r="D43" s="1" t="s">
        <v>4</v>
      </c>
      <c r="E43" s="15" t="s">
        <v>2</v>
      </c>
      <c r="F43" s="15" t="s">
        <v>44</v>
      </c>
      <c r="G43">
        <v>130</v>
      </c>
      <c r="H43" s="25">
        <v>58.6</v>
      </c>
      <c r="I43">
        <f t="shared" si="3"/>
        <v>117.2</v>
      </c>
      <c r="J43" s="21" t="s">
        <v>56</v>
      </c>
      <c r="K43" s="24">
        <v>18.2</v>
      </c>
      <c r="L43">
        <f t="shared" si="4"/>
        <v>72.8</v>
      </c>
    </row>
    <row r="44" spans="2:13" x14ac:dyDescent="0.25">
      <c r="B44" s="2">
        <v>34</v>
      </c>
      <c r="C44" s="1" t="s">
        <v>32</v>
      </c>
      <c r="D44" s="1" t="s">
        <v>4</v>
      </c>
      <c r="E44" s="15" t="s">
        <v>2</v>
      </c>
      <c r="F44" s="15" t="s">
        <v>44</v>
      </c>
      <c r="G44">
        <v>130</v>
      </c>
      <c r="H44" s="25">
        <v>58.6</v>
      </c>
      <c r="I44">
        <f t="shared" si="3"/>
        <v>117.2</v>
      </c>
      <c r="J44" s="21" t="s">
        <v>56</v>
      </c>
      <c r="K44" s="24">
        <v>18.2</v>
      </c>
      <c r="L44">
        <f t="shared" si="4"/>
        <v>72.8</v>
      </c>
    </row>
    <row r="45" spans="2:13" x14ac:dyDescent="0.25">
      <c r="B45" s="2">
        <v>44</v>
      </c>
      <c r="C45" s="1" t="s">
        <v>32</v>
      </c>
      <c r="D45" s="1" t="s">
        <v>4</v>
      </c>
      <c r="E45" s="15" t="s">
        <v>2</v>
      </c>
      <c r="F45" s="15" t="s">
        <v>44</v>
      </c>
      <c r="G45">
        <v>151</v>
      </c>
      <c r="H45" s="25">
        <v>47</v>
      </c>
      <c r="I45">
        <f t="shared" si="3"/>
        <v>94</v>
      </c>
      <c r="J45" s="21" t="s">
        <v>54</v>
      </c>
      <c r="K45" s="24">
        <v>14.6</v>
      </c>
      <c r="L45">
        <f t="shared" si="4"/>
        <v>58.4</v>
      </c>
    </row>
    <row r="46" spans="2:13" x14ac:dyDescent="0.25">
      <c r="B46" s="2">
        <v>45</v>
      </c>
      <c r="C46" s="1" t="s">
        <v>32</v>
      </c>
      <c r="D46" s="1" t="s">
        <v>4</v>
      </c>
      <c r="E46" s="15" t="s">
        <v>2</v>
      </c>
      <c r="F46" s="15" t="s">
        <v>44</v>
      </c>
      <c r="G46">
        <v>151</v>
      </c>
      <c r="H46" s="25">
        <v>47</v>
      </c>
      <c r="I46">
        <f t="shared" si="3"/>
        <v>94</v>
      </c>
      <c r="J46" s="21" t="s">
        <v>54</v>
      </c>
      <c r="K46" s="24">
        <v>14.6</v>
      </c>
      <c r="L46">
        <f t="shared" si="4"/>
        <v>58.4</v>
      </c>
    </row>
    <row r="47" spans="2:13" x14ac:dyDescent="0.25">
      <c r="B47" s="2">
        <v>52</v>
      </c>
      <c r="C47" s="1" t="s">
        <v>32</v>
      </c>
      <c r="D47" s="1" t="s">
        <v>4</v>
      </c>
      <c r="E47" s="15" t="s">
        <v>2</v>
      </c>
      <c r="F47" s="15" t="s">
        <v>44</v>
      </c>
      <c r="G47">
        <v>168</v>
      </c>
      <c r="H47" s="25">
        <v>35.5</v>
      </c>
      <c r="I47">
        <f t="shared" si="3"/>
        <v>71</v>
      </c>
      <c r="J47" s="21" t="s">
        <v>54</v>
      </c>
      <c r="K47" s="25">
        <v>3.8</v>
      </c>
      <c r="L47">
        <f t="shared" si="4"/>
        <v>15.2</v>
      </c>
    </row>
    <row r="48" spans="2:13" x14ac:dyDescent="0.25">
      <c r="B48" s="2">
        <v>73</v>
      </c>
      <c r="C48" s="1" t="s">
        <v>32</v>
      </c>
      <c r="D48" s="1" t="s">
        <v>14</v>
      </c>
      <c r="E48" s="15" t="s">
        <v>2</v>
      </c>
      <c r="F48" s="15" t="s">
        <v>44</v>
      </c>
      <c r="G48">
        <v>159</v>
      </c>
      <c r="H48" s="25">
        <v>44.2</v>
      </c>
      <c r="I48">
        <f t="shared" si="3"/>
        <v>88.4</v>
      </c>
      <c r="J48" s="21" t="s">
        <v>54</v>
      </c>
      <c r="K48" s="24">
        <v>12.6</v>
      </c>
      <c r="L48">
        <f t="shared" si="4"/>
        <v>50.4</v>
      </c>
    </row>
    <row r="49" spans="2:12" x14ac:dyDescent="0.25">
      <c r="B49" s="2">
        <v>74</v>
      </c>
      <c r="C49" s="1" t="s">
        <v>32</v>
      </c>
      <c r="D49" s="1" t="s">
        <v>14</v>
      </c>
      <c r="E49" s="15" t="s">
        <v>2</v>
      </c>
      <c r="F49" s="15" t="s">
        <v>44</v>
      </c>
      <c r="G49">
        <v>159</v>
      </c>
      <c r="H49" s="25">
        <v>44.2</v>
      </c>
      <c r="I49">
        <f t="shared" si="3"/>
        <v>88.4</v>
      </c>
      <c r="J49" s="21" t="s">
        <v>54</v>
      </c>
      <c r="K49" s="24">
        <v>12.6</v>
      </c>
      <c r="L49">
        <f t="shared" si="4"/>
        <v>50.4</v>
      </c>
    </row>
    <row r="50" spans="2:12" x14ac:dyDescent="0.25">
      <c r="B50" s="2">
        <v>76</v>
      </c>
      <c r="C50" s="1" t="s">
        <v>32</v>
      </c>
      <c r="D50" s="1"/>
      <c r="E50" s="15" t="s">
        <v>2</v>
      </c>
      <c r="F50" s="15" t="s">
        <v>44</v>
      </c>
      <c r="G50">
        <v>159</v>
      </c>
      <c r="H50" s="25">
        <v>44.3</v>
      </c>
      <c r="I50">
        <f t="shared" si="3"/>
        <v>88.6</v>
      </c>
      <c r="J50" s="21" t="s">
        <v>54</v>
      </c>
      <c r="K50" s="24">
        <v>12.6</v>
      </c>
      <c r="L50">
        <f t="shared" si="4"/>
        <v>50.4</v>
      </c>
    </row>
    <row r="51" spans="2:12" x14ac:dyDescent="0.25">
      <c r="B51" s="2">
        <v>83</v>
      </c>
      <c r="C51" s="1" t="s">
        <v>32</v>
      </c>
      <c r="D51" s="1"/>
      <c r="E51" s="15" t="s">
        <v>2</v>
      </c>
      <c r="F51" s="15" t="s">
        <v>44</v>
      </c>
      <c r="G51">
        <v>159</v>
      </c>
      <c r="H51" s="25">
        <v>44.3</v>
      </c>
      <c r="I51">
        <f t="shared" si="3"/>
        <v>88.6</v>
      </c>
      <c r="J51" s="21" t="s">
        <v>54</v>
      </c>
      <c r="K51" s="24">
        <v>12.6</v>
      </c>
      <c r="L51">
        <f t="shared" si="4"/>
        <v>50.4</v>
      </c>
    </row>
    <row r="52" spans="2:12" x14ac:dyDescent="0.25">
      <c r="B52" s="2">
        <v>87</v>
      </c>
      <c r="C52" s="1" t="s">
        <v>32</v>
      </c>
      <c r="D52" s="1"/>
      <c r="E52" s="15" t="s">
        <v>2</v>
      </c>
      <c r="F52" s="15" t="s">
        <v>44</v>
      </c>
      <c r="G52">
        <v>131</v>
      </c>
      <c r="H52" s="25">
        <v>58.7</v>
      </c>
      <c r="I52">
        <f t="shared" si="3"/>
        <v>117.4</v>
      </c>
      <c r="J52" s="21" t="s">
        <v>56</v>
      </c>
      <c r="K52" s="25">
        <v>9.4</v>
      </c>
      <c r="L52">
        <f t="shared" si="4"/>
        <v>37.6</v>
      </c>
    </row>
    <row r="53" spans="2:12" x14ac:dyDescent="0.25">
      <c r="B53" s="2">
        <v>92</v>
      </c>
      <c r="C53" s="1" t="s">
        <v>32</v>
      </c>
      <c r="D53" s="1" t="s">
        <v>8</v>
      </c>
      <c r="E53" s="15" t="s">
        <v>2</v>
      </c>
      <c r="F53" s="15" t="s">
        <v>44</v>
      </c>
      <c r="G53">
        <v>136</v>
      </c>
      <c r="H53" s="25">
        <v>63.4</v>
      </c>
      <c r="I53">
        <f t="shared" si="3"/>
        <v>126.8</v>
      </c>
      <c r="J53" s="21" t="s">
        <v>56</v>
      </c>
      <c r="K53" s="25">
        <v>3.5</v>
      </c>
      <c r="L53">
        <f t="shared" si="4"/>
        <v>14</v>
      </c>
    </row>
    <row r="54" spans="2:12" x14ac:dyDescent="0.25">
      <c r="B54" s="2">
        <v>98</v>
      </c>
      <c r="C54" s="1" t="s">
        <v>32</v>
      </c>
      <c r="D54" s="1"/>
      <c r="E54" s="15" t="s">
        <v>2</v>
      </c>
      <c r="F54" s="15" t="s">
        <v>44</v>
      </c>
      <c r="G54">
        <v>152</v>
      </c>
      <c r="H54" s="25">
        <v>54.3</v>
      </c>
      <c r="I54">
        <f t="shared" si="3"/>
        <v>108.6</v>
      </c>
      <c r="J54" s="21" t="s">
        <v>56</v>
      </c>
      <c r="K54" s="24">
        <v>13.8</v>
      </c>
      <c r="L54">
        <f t="shared" si="4"/>
        <v>55.2</v>
      </c>
    </row>
    <row r="55" spans="2:12" x14ac:dyDescent="0.25">
      <c r="B55" s="2">
        <v>99</v>
      </c>
      <c r="C55" s="1" t="s">
        <v>32</v>
      </c>
      <c r="D55" s="1"/>
      <c r="E55" s="15" t="s">
        <v>2</v>
      </c>
      <c r="F55" s="15" t="s">
        <v>44</v>
      </c>
      <c r="G55">
        <v>152</v>
      </c>
      <c r="H55" s="25">
        <v>54.3</v>
      </c>
      <c r="I55">
        <f t="shared" si="3"/>
        <v>108.6</v>
      </c>
      <c r="J55" s="21" t="s">
        <v>56</v>
      </c>
      <c r="K55" s="24">
        <v>13.8</v>
      </c>
      <c r="L55">
        <f t="shared" si="4"/>
        <v>55.2</v>
      </c>
    </row>
    <row r="56" spans="2:12" x14ac:dyDescent="0.25">
      <c r="B56" s="2">
        <v>101</v>
      </c>
      <c r="C56" s="1" t="s">
        <v>32</v>
      </c>
      <c r="D56" s="1"/>
      <c r="E56" s="15" t="s">
        <v>2</v>
      </c>
      <c r="F56" s="15" t="s">
        <v>44</v>
      </c>
      <c r="G56">
        <v>170</v>
      </c>
      <c r="H56" s="25">
        <v>38.4</v>
      </c>
      <c r="I56">
        <f t="shared" si="3"/>
        <v>76.8</v>
      </c>
      <c r="J56" s="21" t="s">
        <v>54</v>
      </c>
      <c r="K56" s="25">
        <v>6</v>
      </c>
      <c r="L56">
        <f t="shared" si="4"/>
        <v>24</v>
      </c>
    </row>
    <row r="57" spans="2:12" x14ac:dyDescent="0.25">
      <c r="B57" s="2">
        <v>107</v>
      </c>
      <c r="C57" s="1" t="s">
        <v>32</v>
      </c>
      <c r="D57" s="1"/>
      <c r="E57" s="15" t="s">
        <v>2</v>
      </c>
      <c r="F57" s="15" t="s">
        <v>44</v>
      </c>
      <c r="G57">
        <v>172</v>
      </c>
      <c r="H57" s="25">
        <v>33.4</v>
      </c>
      <c r="I57">
        <f t="shared" si="3"/>
        <v>66.8</v>
      </c>
      <c r="J57" s="21" t="s">
        <v>54</v>
      </c>
      <c r="K57" s="25">
        <v>3.5</v>
      </c>
      <c r="L57">
        <f t="shared" si="4"/>
        <v>14</v>
      </c>
    </row>
    <row r="58" spans="2:12" x14ac:dyDescent="0.25">
      <c r="B58" s="2">
        <v>108</v>
      </c>
      <c r="C58" s="1" t="s">
        <v>32</v>
      </c>
      <c r="D58" s="1"/>
      <c r="E58" s="15" t="s">
        <v>2</v>
      </c>
      <c r="F58" s="15" t="s">
        <v>44</v>
      </c>
      <c r="G58">
        <v>172</v>
      </c>
      <c r="H58" s="25">
        <v>33.4</v>
      </c>
      <c r="I58">
        <f t="shared" si="3"/>
        <v>66.8</v>
      </c>
      <c r="J58" s="21" t="s">
        <v>54</v>
      </c>
      <c r="K58" s="25">
        <v>3.5</v>
      </c>
      <c r="L58">
        <f t="shared" si="4"/>
        <v>14</v>
      </c>
    </row>
    <row r="59" spans="2:12" x14ac:dyDescent="0.25">
      <c r="B59" s="2">
        <v>109</v>
      </c>
      <c r="C59" s="1" t="s">
        <v>32</v>
      </c>
      <c r="D59" s="1"/>
      <c r="E59" s="15" t="s">
        <v>2</v>
      </c>
      <c r="F59" s="15" t="s">
        <v>44</v>
      </c>
      <c r="G59">
        <v>136</v>
      </c>
      <c r="H59" s="25">
        <v>64.900000000000006</v>
      </c>
      <c r="I59">
        <f t="shared" si="3"/>
        <v>129.80000000000001</v>
      </c>
      <c r="J59" s="21" t="s">
        <v>56</v>
      </c>
      <c r="K59" s="25">
        <v>0.5</v>
      </c>
      <c r="L59">
        <f t="shared" si="4"/>
        <v>2</v>
      </c>
    </row>
    <row r="60" spans="2:12" x14ac:dyDescent="0.25">
      <c r="B60" s="2">
        <v>117</v>
      </c>
      <c r="C60" s="1" t="s">
        <v>32</v>
      </c>
      <c r="D60" s="1"/>
      <c r="E60" s="15" t="s">
        <v>2</v>
      </c>
      <c r="F60" s="15" t="s">
        <v>44</v>
      </c>
      <c r="G60">
        <v>132</v>
      </c>
      <c r="H60" s="25">
        <v>68.099999999999994</v>
      </c>
      <c r="I60">
        <f t="shared" si="3"/>
        <v>136.19999999999999</v>
      </c>
      <c r="J60" s="21" t="s">
        <v>56</v>
      </c>
      <c r="K60" s="25">
        <v>4.0999999999999996</v>
      </c>
      <c r="L60">
        <f t="shared" si="4"/>
        <v>16.399999999999999</v>
      </c>
    </row>
    <row r="61" spans="2:12" x14ac:dyDescent="0.25">
      <c r="B61" s="2">
        <v>119</v>
      </c>
      <c r="C61" s="1" t="s">
        <v>32</v>
      </c>
      <c r="D61" s="1"/>
      <c r="E61" s="15" t="s">
        <v>2</v>
      </c>
      <c r="F61" s="15" t="s">
        <v>44</v>
      </c>
      <c r="G61">
        <v>144</v>
      </c>
      <c r="H61" s="25">
        <v>53.7</v>
      </c>
      <c r="I61">
        <f t="shared" si="3"/>
        <v>107.4</v>
      </c>
      <c r="J61" s="21" t="s">
        <v>56</v>
      </c>
      <c r="K61" s="25">
        <v>11.7</v>
      </c>
      <c r="L61">
        <f t="shared" si="4"/>
        <v>46.8</v>
      </c>
    </row>
    <row r="62" spans="2:12" x14ac:dyDescent="0.25">
      <c r="B62" s="2">
        <v>122</v>
      </c>
      <c r="C62" s="1" t="s">
        <v>32</v>
      </c>
      <c r="D62" s="1"/>
      <c r="E62" s="15" t="s">
        <v>2</v>
      </c>
      <c r="F62" s="15" t="s">
        <v>44</v>
      </c>
      <c r="G62">
        <v>171</v>
      </c>
      <c r="H62" s="25">
        <v>35.700000000000003</v>
      </c>
      <c r="I62">
        <f t="shared" si="3"/>
        <v>71.400000000000006</v>
      </c>
      <c r="J62" s="21" t="s">
        <v>54</v>
      </c>
      <c r="K62" s="25">
        <v>3.6</v>
      </c>
      <c r="L62">
        <f t="shared" si="4"/>
        <v>14.4</v>
      </c>
    </row>
    <row r="63" spans="2:12" x14ac:dyDescent="0.25">
      <c r="B63" s="2">
        <v>123</v>
      </c>
      <c r="C63" s="1" t="s">
        <v>32</v>
      </c>
      <c r="D63" s="1"/>
      <c r="E63" s="15" t="s">
        <v>2</v>
      </c>
      <c r="F63" s="15" t="s">
        <v>44</v>
      </c>
      <c r="G63">
        <v>138</v>
      </c>
      <c r="H63" s="25">
        <v>69.400000000000006</v>
      </c>
      <c r="I63">
        <f t="shared" si="3"/>
        <v>138.80000000000001</v>
      </c>
      <c r="J63" s="21" t="s">
        <v>56</v>
      </c>
      <c r="K63" s="25">
        <v>2.8</v>
      </c>
      <c r="L63">
        <f t="shared" si="4"/>
        <v>11.2</v>
      </c>
    </row>
    <row r="64" spans="2:12" x14ac:dyDescent="0.25">
      <c r="B64" s="2">
        <v>124</v>
      </c>
      <c r="C64" s="1" t="s">
        <v>32</v>
      </c>
      <c r="D64" s="1"/>
      <c r="E64" s="15" t="s">
        <v>2</v>
      </c>
      <c r="F64" s="15" t="s">
        <v>44</v>
      </c>
      <c r="G64">
        <v>159</v>
      </c>
      <c r="H64" s="25">
        <v>44.9</v>
      </c>
      <c r="I64">
        <f t="shared" si="3"/>
        <v>89.8</v>
      </c>
      <c r="J64" s="21" t="s">
        <v>54</v>
      </c>
      <c r="K64" s="25">
        <v>13.3</v>
      </c>
      <c r="L64">
        <f t="shared" si="4"/>
        <v>53.2</v>
      </c>
    </row>
    <row r="65" spans="2:12" x14ac:dyDescent="0.25">
      <c r="B65" s="2">
        <v>132</v>
      </c>
      <c r="C65" s="1" t="s">
        <v>32</v>
      </c>
      <c r="D65" s="1" t="s">
        <v>4</v>
      </c>
      <c r="E65" s="15" t="s">
        <v>2</v>
      </c>
      <c r="F65" s="15" t="s">
        <v>44</v>
      </c>
      <c r="G65">
        <v>182</v>
      </c>
      <c r="H65" s="25">
        <v>23.2</v>
      </c>
      <c r="I65">
        <f t="shared" si="3"/>
        <v>46.4</v>
      </c>
      <c r="J65" s="21" t="s">
        <v>54</v>
      </c>
      <c r="K65" s="25">
        <v>13.3</v>
      </c>
      <c r="L65">
        <f t="shared" si="4"/>
        <v>53.2</v>
      </c>
    </row>
    <row r="66" spans="2:12" x14ac:dyDescent="0.25">
      <c r="B66" s="2">
        <v>134</v>
      </c>
      <c r="C66" s="1" t="s">
        <v>32</v>
      </c>
      <c r="D66" s="1" t="s">
        <v>7</v>
      </c>
      <c r="E66" s="15" t="s">
        <v>2</v>
      </c>
      <c r="F66" s="15" t="s">
        <v>44</v>
      </c>
      <c r="G66">
        <v>183</v>
      </c>
      <c r="H66" s="25">
        <v>24.6</v>
      </c>
      <c r="I66">
        <f t="shared" si="3"/>
        <v>49.2</v>
      </c>
      <c r="J66" s="21" t="s">
        <v>54</v>
      </c>
      <c r="K66" s="25">
        <v>14.3</v>
      </c>
      <c r="L66">
        <f t="shared" si="4"/>
        <v>57.2</v>
      </c>
    </row>
    <row r="67" spans="2:12" x14ac:dyDescent="0.25">
      <c r="B67" s="2">
        <v>143</v>
      </c>
      <c r="C67" s="1" t="s">
        <v>32</v>
      </c>
      <c r="D67" s="1"/>
      <c r="E67" s="15" t="s">
        <v>2</v>
      </c>
      <c r="F67" s="15" t="s">
        <v>44</v>
      </c>
      <c r="G67">
        <v>174</v>
      </c>
      <c r="H67" s="25">
        <v>6.9</v>
      </c>
      <c r="I67">
        <f t="shared" si="3"/>
        <v>13.8</v>
      </c>
      <c r="J67" s="21" t="s">
        <v>44</v>
      </c>
      <c r="K67" s="25">
        <v>6.9</v>
      </c>
      <c r="L67">
        <f t="shared" si="4"/>
        <v>27.6</v>
      </c>
    </row>
    <row r="68" spans="2:12" x14ac:dyDescent="0.25">
      <c r="B68" s="2">
        <v>157</v>
      </c>
      <c r="C68" s="1" t="s">
        <v>32</v>
      </c>
      <c r="D68" s="1"/>
      <c r="E68" s="15" t="s">
        <v>2</v>
      </c>
      <c r="F68" s="15" t="s">
        <v>44</v>
      </c>
      <c r="G68">
        <v>198</v>
      </c>
      <c r="H68" s="25">
        <v>22.9</v>
      </c>
      <c r="I68">
        <f t="shared" si="3"/>
        <v>45.8</v>
      </c>
      <c r="J68" s="21" t="s">
        <v>44</v>
      </c>
      <c r="K68" s="24">
        <v>22.9</v>
      </c>
      <c r="L68">
        <f t="shared" si="4"/>
        <v>91.6</v>
      </c>
    </row>
    <row r="69" spans="2:12" x14ac:dyDescent="0.25">
      <c r="B69" s="2">
        <v>158</v>
      </c>
      <c r="C69" s="1" t="s">
        <v>32</v>
      </c>
      <c r="D69" s="1"/>
      <c r="E69" s="15" t="s">
        <v>2</v>
      </c>
      <c r="F69" s="15" t="s">
        <v>44</v>
      </c>
      <c r="G69">
        <v>198</v>
      </c>
      <c r="H69" s="25">
        <v>22.9</v>
      </c>
      <c r="I69">
        <f t="shared" si="3"/>
        <v>45.8</v>
      </c>
      <c r="J69" s="21" t="s">
        <v>44</v>
      </c>
      <c r="K69" s="24">
        <v>22.9</v>
      </c>
      <c r="L69">
        <f t="shared" si="4"/>
        <v>91.6</v>
      </c>
    </row>
    <row r="70" spans="2:12" x14ac:dyDescent="0.25">
      <c r="B70" s="2">
        <v>164</v>
      </c>
      <c r="C70" s="1" t="s">
        <v>32</v>
      </c>
      <c r="D70" s="1"/>
      <c r="E70" s="15" t="s">
        <v>2</v>
      </c>
      <c r="F70" s="15" t="s">
        <v>44</v>
      </c>
      <c r="G70">
        <v>178</v>
      </c>
      <c r="H70" s="25">
        <v>1.5</v>
      </c>
      <c r="I70">
        <f t="shared" si="3"/>
        <v>3</v>
      </c>
      <c r="J70" s="21" t="s">
        <v>44</v>
      </c>
      <c r="K70" s="25">
        <v>1.5</v>
      </c>
      <c r="L70">
        <f t="shared" si="4"/>
        <v>6</v>
      </c>
    </row>
    <row r="71" spans="2:12" x14ac:dyDescent="0.25">
      <c r="B71" s="2">
        <v>169</v>
      </c>
      <c r="C71" s="1" t="s">
        <v>32</v>
      </c>
      <c r="D71" s="9"/>
      <c r="E71" s="16" t="s">
        <v>2</v>
      </c>
      <c r="F71" s="15" t="s">
        <v>44</v>
      </c>
      <c r="G71">
        <v>158</v>
      </c>
      <c r="H71" s="25">
        <v>45.5</v>
      </c>
      <c r="I71">
        <f t="shared" si="3"/>
        <v>91</v>
      </c>
      <c r="J71" s="21" t="s">
        <v>54</v>
      </c>
      <c r="K71" s="25">
        <v>13.9</v>
      </c>
      <c r="L71">
        <f t="shared" si="4"/>
        <v>55.6</v>
      </c>
    </row>
    <row r="72" spans="2:12" x14ac:dyDescent="0.25">
      <c r="B72" s="2">
        <v>170</v>
      </c>
      <c r="C72" s="1" t="s">
        <v>32</v>
      </c>
      <c r="D72" s="9"/>
      <c r="E72" s="16" t="s">
        <v>2</v>
      </c>
      <c r="F72" s="15" t="s">
        <v>44</v>
      </c>
      <c r="G72">
        <v>170</v>
      </c>
      <c r="H72" s="25">
        <v>38.700000000000003</v>
      </c>
      <c r="I72">
        <f t="shared" si="3"/>
        <v>77.400000000000006</v>
      </c>
      <c r="J72" s="21" t="s">
        <v>54</v>
      </c>
      <c r="K72" s="25">
        <v>6.6</v>
      </c>
      <c r="L72">
        <f t="shared" si="4"/>
        <v>26.4</v>
      </c>
    </row>
    <row r="73" spans="2:12" x14ac:dyDescent="0.25">
      <c r="B73" s="1">
        <v>174</v>
      </c>
      <c r="C73" s="7" t="s">
        <v>32</v>
      </c>
      <c r="E73" s="18" t="s">
        <v>2</v>
      </c>
      <c r="F73" s="15" t="s">
        <v>44</v>
      </c>
      <c r="G73">
        <v>210</v>
      </c>
      <c r="H73" s="25">
        <v>112</v>
      </c>
      <c r="I73">
        <f t="shared" si="3"/>
        <v>224</v>
      </c>
      <c r="J73" s="21" t="s">
        <v>56</v>
      </c>
      <c r="K73" s="25">
        <v>65.5</v>
      </c>
      <c r="L73">
        <f t="shared" si="4"/>
        <v>262</v>
      </c>
    </row>
    <row r="74" spans="2:12" x14ac:dyDescent="0.25">
      <c r="B74" s="2">
        <v>175</v>
      </c>
      <c r="C74" s="7" t="s">
        <v>32</v>
      </c>
      <c r="E74" s="18" t="s">
        <v>2</v>
      </c>
      <c r="F74" s="15" t="s">
        <v>44</v>
      </c>
      <c r="G74">
        <v>112</v>
      </c>
      <c r="H74" s="25">
        <v>67.7</v>
      </c>
      <c r="I74">
        <f t="shared" si="3"/>
        <v>135.4</v>
      </c>
      <c r="J74" s="21" t="s">
        <v>67</v>
      </c>
      <c r="K74" s="24">
        <v>21.1</v>
      </c>
      <c r="L74">
        <f t="shared" si="4"/>
        <v>84.4</v>
      </c>
    </row>
    <row r="75" spans="2:12" x14ac:dyDescent="0.25">
      <c r="B75" s="1">
        <v>176</v>
      </c>
      <c r="C75" s="7" t="s">
        <v>32</v>
      </c>
      <c r="E75" s="18" t="s">
        <v>2</v>
      </c>
      <c r="F75" s="15" t="s">
        <v>44</v>
      </c>
      <c r="G75">
        <v>112</v>
      </c>
      <c r="H75" s="25">
        <v>67.7</v>
      </c>
      <c r="I75">
        <f t="shared" si="3"/>
        <v>135.4</v>
      </c>
      <c r="J75" s="21" t="s">
        <v>67</v>
      </c>
      <c r="K75" s="24">
        <v>21.1</v>
      </c>
      <c r="L75">
        <f t="shared" si="4"/>
        <v>84.4</v>
      </c>
    </row>
    <row r="76" spans="2:12" x14ac:dyDescent="0.25">
      <c r="B76" s="2">
        <v>177</v>
      </c>
      <c r="C76" s="7" t="s">
        <v>32</v>
      </c>
      <c r="E76" s="18" t="s">
        <v>2</v>
      </c>
      <c r="F76" s="15" t="s">
        <v>44</v>
      </c>
      <c r="G76">
        <v>139</v>
      </c>
      <c r="H76" s="25">
        <v>64.900000000000006</v>
      </c>
      <c r="I76">
        <f t="shared" si="3"/>
        <v>129.80000000000001</v>
      </c>
      <c r="J76" s="21" t="s">
        <v>56</v>
      </c>
      <c r="K76" s="24">
        <v>0.5</v>
      </c>
      <c r="L76">
        <f t="shared" si="4"/>
        <v>2</v>
      </c>
    </row>
    <row r="77" spans="2:12" x14ac:dyDescent="0.25">
      <c r="B77" s="1">
        <v>178</v>
      </c>
      <c r="C77" s="7" t="s">
        <v>32</v>
      </c>
      <c r="E77" s="18" t="s">
        <v>2</v>
      </c>
      <c r="F77" s="15" t="s">
        <v>44</v>
      </c>
      <c r="G77">
        <v>139</v>
      </c>
      <c r="H77" s="25">
        <v>64.900000000000006</v>
      </c>
      <c r="I77">
        <f t="shared" si="3"/>
        <v>129.80000000000001</v>
      </c>
      <c r="J77" s="21" t="s">
        <v>56</v>
      </c>
      <c r="K77" s="24">
        <v>0.5</v>
      </c>
      <c r="L77">
        <f t="shared" si="4"/>
        <v>2</v>
      </c>
    </row>
    <row r="78" spans="2:12" x14ac:dyDescent="0.25">
      <c r="B78" s="2">
        <v>179</v>
      </c>
      <c r="C78" s="7" t="s">
        <v>32</v>
      </c>
      <c r="E78" s="18" t="s">
        <v>2</v>
      </c>
      <c r="F78" s="15" t="s">
        <v>44</v>
      </c>
      <c r="G78">
        <v>139</v>
      </c>
      <c r="H78" s="25">
        <v>64.900000000000006</v>
      </c>
      <c r="I78">
        <f t="shared" si="3"/>
        <v>129.80000000000001</v>
      </c>
      <c r="J78" s="21" t="s">
        <v>56</v>
      </c>
      <c r="K78" s="24">
        <v>0.5</v>
      </c>
      <c r="L78">
        <f t="shared" si="4"/>
        <v>2</v>
      </c>
    </row>
    <row r="79" spans="2:12" x14ac:dyDescent="0.25">
      <c r="B79" s="1">
        <v>180</v>
      </c>
      <c r="C79" s="7" t="s">
        <v>32</v>
      </c>
      <c r="E79" s="18" t="s">
        <v>2</v>
      </c>
      <c r="F79" s="15" t="s">
        <v>44</v>
      </c>
      <c r="G79">
        <v>139</v>
      </c>
      <c r="H79" s="25">
        <v>64.900000000000006</v>
      </c>
      <c r="I79">
        <f t="shared" si="3"/>
        <v>129.80000000000001</v>
      </c>
      <c r="J79" s="21" t="s">
        <v>56</v>
      </c>
      <c r="K79" s="24">
        <v>0.5</v>
      </c>
      <c r="L79">
        <f t="shared" si="4"/>
        <v>2</v>
      </c>
    </row>
    <row r="80" spans="2:12" x14ac:dyDescent="0.25">
      <c r="B80" s="1">
        <v>190</v>
      </c>
      <c r="C80" s="7" t="s">
        <v>32</v>
      </c>
      <c r="E80" s="18" t="s">
        <v>2</v>
      </c>
      <c r="F80" s="15" t="s">
        <v>44</v>
      </c>
      <c r="G80">
        <v>145</v>
      </c>
      <c r="H80" s="25">
        <v>56.8</v>
      </c>
      <c r="I80">
        <f t="shared" si="3"/>
        <v>113.6</v>
      </c>
      <c r="J80" s="21" t="s">
        <v>56</v>
      </c>
      <c r="K80" s="25">
        <v>8.6999999999999993</v>
      </c>
      <c r="L80">
        <f t="shared" si="4"/>
        <v>34.799999999999997</v>
      </c>
    </row>
    <row r="81" spans="1:13" ht="16.5" thickBot="1" x14ac:dyDescent="0.3">
      <c r="B81" s="26">
        <v>184</v>
      </c>
      <c r="C81" s="7" t="s">
        <v>32</v>
      </c>
      <c r="E81" s="47" t="s">
        <v>2</v>
      </c>
      <c r="F81" s="48" t="s">
        <v>44</v>
      </c>
      <c r="G81" s="43">
        <v>173</v>
      </c>
      <c r="H81" s="44">
        <v>29.4</v>
      </c>
      <c r="I81" s="43">
        <f t="shared" si="3"/>
        <v>58.8</v>
      </c>
      <c r="J81" s="45" t="s">
        <v>54</v>
      </c>
      <c r="K81" s="44">
        <v>5.2</v>
      </c>
      <c r="L81" s="43">
        <f t="shared" si="4"/>
        <v>20.8</v>
      </c>
    </row>
    <row r="82" spans="1:13" ht="16.5" thickBot="1" x14ac:dyDescent="0.3">
      <c r="A82" s="80" t="s">
        <v>99</v>
      </c>
      <c r="B82" s="81">
        <v>45</v>
      </c>
      <c r="E82" s="49"/>
      <c r="F82" s="50" t="s">
        <v>37</v>
      </c>
      <c r="G82" s="46">
        <f>SUM(G37:G81)</f>
        <v>7116</v>
      </c>
      <c r="H82" s="46">
        <f t="shared" ref="H82:I82" si="5">SUM(H37:H81)</f>
        <v>2040.5000000000007</v>
      </c>
      <c r="I82" s="46">
        <f t="shared" si="5"/>
        <v>4081.0000000000014</v>
      </c>
      <c r="J82" s="46"/>
      <c r="K82" s="46">
        <f>SUM(K37:K81)</f>
        <v>461.79999999999995</v>
      </c>
      <c r="L82" s="46">
        <f>SUM(L37:L81)</f>
        <v>1847.1999999999998</v>
      </c>
    </row>
    <row r="83" spans="1:13" x14ac:dyDescent="0.25">
      <c r="B83" s="26"/>
      <c r="F83" s="51" t="s">
        <v>81</v>
      </c>
      <c r="G83" s="52">
        <f>AVERAGE(G37:G81)</f>
        <v>158.13333333333333</v>
      </c>
      <c r="H83" s="52">
        <f t="shared" ref="H83:I83" si="6">AVERAGE(H37:H81)</f>
        <v>45.344444444444463</v>
      </c>
      <c r="I83" s="52">
        <f t="shared" si="6"/>
        <v>90.688888888888926</v>
      </c>
      <c r="J83" s="52"/>
      <c r="K83" s="52">
        <f>AVERAGE(K37:K81)</f>
        <v>10.262222222222221</v>
      </c>
      <c r="L83" s="52">
        <f>AVERAGE(L37:L81)</f>
        <v>41.048888888888882</v>
      </c>
    </row>
    <row r="84" spans="1:13" x14ac:dyDescent="0.25">
      <c r="B84" s="26"/>
      <c r="F84" s="51" t="s">
        <v>85</v>
      </c>
      <c r="G84" s="52">
        <f>MAX(G37:G81)</f>
        <v>210</v>
      </c>
      <c r="H84" s="52">
        <f>MAX(H37:H81)</f>
        <v>112</v>
      </c>
      <c r="I84" s="52">
        <f>MAX(I37:I81)</f>
        <v>224</v>
      </c>
      <c r="J84" s="52"/>
      <c r="K84" s="52">
        <f>MAX(K37:K81)</f>
        <v>65.5</v>
      </c>
      <c r="L84" s="52">
        <f>MAX(L37:L81)</f>
        <v>262</v>
      </c>
    </row>
    <row r="85" spans="1:13" x14ac:dyDescent="0.25">
      <c r="B85" s="26"/>
      <c r="F85" s="51" t="s">
        <v>86</v>
      </c>
      <c r="G85" s="52">
        <f>MIN(G37:G81)</f>
        <v>112</v>
      </c>
      <c r="H85" s="52">
        <f>MIN(H37:H81)</f>
        <v>1.5</v>
      </c>
      <c r="I85" s="52">
        <f>MIN(I37:I81)</f>
        <v>3</v>
      </c>
      <c r="J85" s="52"/>
      <c r="K85" s="52">
        <f>MIN(K37:K81)</f>
        <v>0.5</v>
      </c>
      <c r="L85" s="52">
        <f>MIN(L37:L81)</f>
        <v>2</v>
      </c>
    </row>
    <row r="86" spans="1:13" x14ac:dyDescent="0.25">
      <c r="B86" s="26"/>
      <c r="F86" s="51" t="s">
        <v>82</v>
      </c>
      <c r="G86" s="52">
        <f>(54)+(0.45*G84)</f>
        <v>148.5</v>
      </c>
      <c r="H86" s="52">
        <f>(0.45*H84)</f>
        <v>50.4</v>
      </c>
      <c r="I86" s="52">
        <f>(0.45*I84)</f>
        <v>100.8</v>
      </c>
      <c r="J86" s="52"/>
      <c r="K86" s="52"/>
      <c r="L86" s="65">
        <f>((252/(K83))*L84)</f>
        <v>6433.6942399307063</v>
      </c>
    </row>
    <row r="87" spans="1:13" x14ac:dyDescent="0.25">
      <c r="B87" s="26"/>
      <c r="F87" s="51" t="s">
        <v>83</v>
      </c>
      <c r="G87" s="52">
        <f>(54)+(0.45*G85)</f>
        <v>104.4</v>
      </c>
      <c r="H87" s="52">
        <f>(0.45*H85)</f>
        <v>0.67500000000000004</v>
      </c>
      <c r="I87" s="52">
        <f>(0.45*I85)</f>
        <v>1.35</v>
      </c>
      <c r="J87" s="52"/>
      <c r="K87" s="52"/>
      <c r="L87" s="65">
        <f>((252/(K83*2))*L85)</f>
        <v>24.556084885231705</v>
      </c>
    </row>
    <row r="88" spans="1:13" x14ac:dyDescent="0.25">
      <c r="B88" s="26"/>
      <c r="F88" s="51" t="s">
        <v>84</v>
      </c>
      <c r="G88" s="52">
        <f>(54)+(0.45*G83)</f>
        <v>125.16</v>
      </c>
      <c r="H88" s="52">
        <f>(0.45*H83)</f>
        <v>20.405000000000008</v>
      </c>
      <c r="I88" s="52">
        <f>(0.45*I83)</f>
        <v>40.810000000000016</v>
      </c>
      <c r="J88" s="52"/>
      <c r="K88" s="60"/>
      <c r="L88" s="60">
        <f>((252/(K83*2))*L83)</f>
        <v>504</v>
      </c>
      <c r="M88" s="43"/>
    </row>
    <row r="89" spans="1:13" ht="32.25" thickBot="1" x14ac:dyDescent="0.3">
      <c r="B89" s="26"/>
      <c r="F89" s="62" t="s">
        <v>88</v>
      </c>
      <c r="G89" s="61">
        <f>(54)+(0.45*G82)</f>
        <v>3256.2000000000003</v>
      </c>
      <c r="H89" s="61"/>
      <c r="I89" s="68">
        <f>(0.45*I82)</f>
        <v>1836.4500000000007</v>
      </c>
      <c r="J89" s="68"/>
      <c r="K89" s="67" t="s">
        <v>92</v>
      </c>
      <c r="L89" s="63" t="s">
        <v>97</v>
      </c>
      <c r="M89" s="76" t="s">
        <v>96</v>
      </c>
    </row>
    <row r="90" spans="1:13" ht="30.75" customHeight="1" thickBot="1" x14ac:dyDescent="0.3">
      <c r="B90" s="26"/>
      <c r="F90" s="161" t="s">
        <v>89</v>
      </c>
      <c r="G90" s="161"/>
      <c r="H90" s="66" t="s">
        <v>90</v>
      </c>
      <c r="I90" s="69">
        <f>(G89+I89)</f>
        <v>5092.6500000000015</v>
      </c>
      <c r="J90" s="70" t="s">
        <v>91</v>
      </c>
      <c r="K90" s="71">
        <f>((252/(K83*2))*L82)</f>
        <v>22680</v>
      </c>
      <c r="L90" s="72">
        <f>K90/2</f>
        <v>11340</v>
      </c>
      <c r="M90" s="76">
        <f>K90/I90</f>
        <v>4.4534770698948476</v>
      </c>
    </row>
    <row r="91" spans="1:13" ht="16.5" thickBot="1" x14ac:dyDescent="0.3">
      <c r="B91" s="26"/>
      <c r="F91" s="51"/>
      <c r="G91" s="51"/>
      <c r="H91" s="64" t="s">
        <v>93</v>
      </c>
      <c r="I91" s="73">
        <f>I90/G82</f>
        <v>0.71566188870151792</v>
      </c>
      <c r="J91" s="70" t="s">
        <v>94</v>
      </c>
      <c r="K91" s="74">
        <f>K90/L82</f>
        <v>12.278042442615853</v>
      </c>
      <c r="L91" s="75"/>
      <c r="M91" s="77">
        <f>K91/I91</f>
        <v>17.156205516117225</v>
      </c>
    </row>
    <row r="92" spans="1:13" ht="16.5" thickBot="1" x14ac:dyDescent="0.3">
      <c r="B92" s="26"/>
      <c r="F92" s="51"/>
      <c r="G92" s="52"/>
      <c r="H92" s="64" t="s">
        <v>98</v>
      </c>
      <c r="I92" s="73">
        <f>I90/45</f>
        <v>113.17000000000003</v>
      </c>
      <c r="J92" s="70" t="s">
        <v>91</v>
      </c>
      <c r="K92" s="74">
        <f>K90/45</f>
        <v>504</v>
      </c>
      <c r="L92" s="75">
        <f>K92/2</f>
        <v>252</v>
      </c>
      <c r="M92" s="77">
        <f>K92/I92</f>
        <v>4.4534770698948476</v>
      </c>
    </row>
    <row r="93" spans="1:13" x14ac:dyDescent="0.25">
      <c r="B93" s="26"/>
      <c r="F93" s="51"/>
      <c r="G93" s="52"/>
      <c r="H93" s="52"/>
      <c r="I93" s="52"/>
      <c r="J93" s="52"/>
      <c r="K93" s="52"/>
      <c r="L93" s="52"/>
    </row>
    <row r="94" spans="1:13" s="54" customFormat="1" x14ac:dyDescent="0.25">
      <c r="B94" s="2">
        <v>36</v>
      </c>
      <c r="C94" s="1" t="s">
        <v>32</v>
      </c>
      <c r="D94" s="1" t="s">
        <v>16</v>
      </c>
      <c r="E94" s="15" t="s">
        <v>12</v>
      </c>
      <c r="F94" s="15" t="s">
        <v>47</v>
      </c>
      <c r="G94" s="54">
        <v>12.8</v>
      </c>
      <c r="H94" s="55">
        <v>2.7</v>
      </c>
      <c r="I94" s="54">
        <f t="shared" si="3"/>
        <v>5.4</v>
      </c>
      <c r="J94" s="21" t="s">
        <v>63</v>
      </c>
      <c r="K94" s="55">
        <v>9.1</v>
      </c>
      <c r="L94" s="54">
        <f t="shared" si="4"/>
        <v>36.4</v>
      </c>
    </row>
    <row r="95" spans="1:13" s="54" customFormat="1" x14ac:dyDescent="0.25">
      <c r="B95" s="2">
        <v>40</v>
      </c>
      <c r="C95" s="1" t="s">
        <v>32</v>
      </c>
      <c r="D95" s="1" t="s">
        <v>4</v>
      </c>
      <c r="E95" s="15" t="s">
        <v>12</v>
      </c>
      <c r="F95" s="15" t="s">
        <v>47</v>
      </c>
      <c r="G95" s="54">
        <v>18.2</v>
      </c>
      <c r="H95" s="55">
        <v>4.3</v>
      </c>
      <c r="I95" s="54">
        <f t="shared" si="3"/>
        <v>8.6</v>
      </c>
      <c r="J95" s="21" t="s">
        <v>63</v>
      </c>
      <c r="K95" s="55">
        <v>14.4</v>
      </c>
      <c r="L95" s="54">
        <f t="shared" si="4"/>
        <v>57.6</v>
      </c>
    </row>
    <row r="96" spans="1:13" x14ac:dyDescent="0.25">
      <c r="B96" s="2">
        <v>41</v>
      </c>
      <c r="C96" s="1" t="s">
        <v>32</v>
      </c>
      <c r="D96" s="1" t="s">
        <v>4</v>
      </c>
      <c r="E96" s="15" t="s">
        <v>12</v>
      </c>
      <c r="F96" s="15" t="s">
        <v>47</v>
      </c>
      <c r="G96">
        <v>13.4</v>
      </c>
      <c r="H96" s="25">
        <v>3.8</v>
      </c>
      <c r="I96">
        <f t="shared" si="3"/>
        <v>7.6</v>
      </c>
      <c r="J96" s="21" t="s">
        <v>63</v>
      </c>
      <c r="K96" s="25">
        <v>9.1</v>
      </c>
      <c r="L96">
        <f t="shared" si="4"/>
        <v>36.4</v>
      </c>
    </row>
    <row r="97" spans="2:12" x14ac:dyDescent="0.25">
      <c r="B97" s="2">
        <v>47</v>
      </c>
      <c r="C97" s="1" t="s">
        <v>32</v>
      </c>
      <c r="D97" s="1" t="s">
        <v>7</v>
      </c>
      <c r="E97" s="15" t="s">
        <v>12</v>
      </c>
      <c r="F97" s="15" t="s">
        <v>47</v>
      </c>
      <c r="G97">
        <v>19</v>
      </c>
      <c r="H97" s="25">
        <v>10.8</v>
      </c>
      <c r="I97">
        <f t="shared" si="3"/>
        <v>21.6</v>
      </c>
      <c r="J97" s="21" t="s">
        <v>63</v>
      </c>
      <c r="K97" s="25">
        <v>9.5</v>
      </c>
      <c r="L97">
        <f t="shared" si="4"/>
        <v>38</v>
      </c>
    </row>
    <row r="98" spans="2:12" x14ac:dyDescent="0.25">
      <c r="B98" s="2">
        <v>48</v>
      </c>
      <c r="C98" s="1" t="s">
        <v>32</v>
      </c>
      <c r="D98" s="1" t="s">
        <v>4</v>
      </c>
      <c r="E98" s="15" t="s">
        <v>12</v>
      </c>
      <c r="F98" s="15" t="s">
        <v>47</v>
      </c>
      <c r="G98">
        <v>10.5</v>
      </c>
      <c r="H98" s="25">
        <v>4.5</v>
      </c>
      <c r="I98">
        <f t="shared" si="3"/>
        <v>9</v>
      </c>
      <c r="J98" s="21" t="s">
        <v>63</v>
      </c>
      <c r="K98" s="25">
        <v>7.1</v>
      </c>
      <c r="L98">
        <f t="shared" si="4"/>
        <v>28.4</v>
      </c>
    </row>
    <row r="99" spans="2:12" x14ac:dyDescent="0.25">
      <c r="B99" s="2">
        <v>54</v>
      </c>
      <c r="C99" s="1" t="s">
        <v>32</v>
      </c>
      <c r="D99" s="1" t="s">
        <v>4</v>
      </c>
      <c r="E99" s="15" t="s">
        <v>12</v>
      </c>
      <c r="F99" s="15" t="s">
        <v>47</v>
      </c>
      <c r="G99">
        <v>10.4</v>
      </c>
      <c r="H99" s="25">
        <v>7.7</v>
      </c>
      <c r="I99">
        <f t="shared" si="3"/>
        <v>15.4</v>
      </c>
      <c r="J99" s="21" t="s">
        <v>63</v>
      </c>
      <c r="K99" s="25">
        <v>5</v>
      </c>
      <c r="L99">
        <f t="shared" si="4"/>
        <v>20</v>
      </c>
    </row>
    <row r="100" spans="2:12" x14ac:dyDescent="0.25">
      <c r="B100" s="2">
        <v>55</v>
      </c>
      <c r="C100" s="1" t="s">
        <v>32</v>
      </c>
      <c r="D100" s="1" t="s">
        <v>4</v>
      </c>
      <c r="E100" s="15" t="s">
        <v>12</v>
      </c>
      <c r="F100" s="15" t="s">
        <v>47</v>
      </c>
      <c r="G100">
        <v>12.8</v>
      </c>
      <c r="H100" s="25">
        <v>2.7</v>
      </c>
      <c r="I100">
        <f t="shared" si="3"/>
        <v>5.4</v>
      </c>
      <c r="J100" s="21" t="s">
        <v>63</v>
      </c>
      <c r="K100" s="25">
        <v>9.1</v>
      </c>
      <c r="L100">
        <f t="shared" si="4"/>
        <v>36.4</v>
      </c>
    </row>
    <row r="101" spans="2:12" x14ac:dyDescent="0.25">
      <c r="B101" s="2">
        <v>59</v>
      </c>
      <c r="C101" s="1" t="s">
        <v>32</v>
      </c>
      <c r="D101" s="1" t="s">
        <v>4</v>
      </c>
      <c r="E101" s="15" t="s">
        <v>12</v>
      </c>
      <c r="F101" s="15" t="s">
        <v>47</v>
      </c>
      <c r="G101">
        <v>26.1</v>
      </c>
      <c r="H101" s="25">
        <v>23.3</v>
      </c>
      <c r="I101">
        <f t="shared" ref="I101:I164" si="7">H101*2</f>
        <v>46.6</v>
      </c>
      <c r="J101" s="21" t="s">
        <v>63</v>
      </c>
      <c r="K101" s="25">
        <v>16.8</v>
      </c>
      <c r="L101">
        <f t="shared" ref="L101:L164" si="8">K101*2*2</f>
        <v>67.2</v>
      </c>
    </row>
    <row r="102" spans="2:12" x14ac:dyDescent="0.25">
      <c r="B102" s="2">
        <v>64</v>
      </c>
      <c r="C102" s="1" t="s">
        <v>32</v>
      </c>
      <c r="D102" s="1" t="s">
        <v>4</v>
      </c>
      <c r="E102" s="15" t="s">
        <v>12</v>
      </c>
      <c r="F102" s="15" t="s">
        <v>47</v>
      </c>
      <c r="G102">
        <v>22.4</v>
      </c>
      <c r="H102" s="25">
        <v>16.8</v>
      </c>
      <c r="I102">
        <f t="shared" si="7"/>
        <v>33.6</v>
      </c>
      <c r="J102" s="21" t="s">
        <v>63</v>
      </c>
      <c r="K102" s="25">
        <v>10.7</v>
      </c>
      <c r="L102">
        <f t="shared" si="8"/>
        <v>42.8</v>
      </c>
    </row>
    <row r="103" spans="2:12" x14ac:dyDescent="0.25">
      <c r="B103" s="2">
        <v>82</v>
      </c>
      <c r="C103" s="1" t="s">
        <v>32</v>
      </c>
      <c r="D103" s="1"/>
      <c r="E103" s="15" t="s">
        <v>12</v>
      </c>
      <c r="F103" s="15" t="s">
        <v>47</v>
      </c>
      <c r="G103">
        <v>20.5</v>
      </c>
      <c r="H103" s="25">
        <v>19.3</v>
      </c>
      <c r="I103">
        <f t="shared" si="7"/>
        <v>38.6</v>
      </c>
      <c r="J103" s="21" t="s">
        <v>63</v>
      </c>
      <c r="K103" s="25">
        <v>12.5</v>
      </c>
      <c r="L103">
        <f t="shared" si="8"/>
        <v>50</v>
      </c>
    </row>
    <row r="104" spans="2:12" x14ac:dyDescent="0.25">
      <c r="B104" s="2">
        <v>88</v>
      </c>
      <c r="C104" s="1" t="s">
        <v>32</v>
      </c>
      <c r="D104" s="1"/>
      <c r="E104" s="15" t="s">
        <v>12</v>
      </c>
      <c r="F104" s="15" t="s">
        <v>47</v>
      </c>
      <c r="G104">
        <v>10.8</v>
      </c>
      <c r="H104" s="25">
        <v>4.8</v>
      </c>
      <c r="I104">
        <f t="shared" si="7"/>
        <v>9.6</v>
      </c>
      <c r="J104" s="21" t="s">
        <v>63</v>
      </c>
      <c r="K104" s="25">
        <v>7.7</v>
      </c>
      <c r="L104">
        <f t="shared" si="8"/>
        <v>30.8</v>
      </c>
    </row>
    <row r="105" spans="2:12" x14ac:dyDescent="0.25">
      <c r="B105" s="2">
        <v>90</v>
      </c>
      <c r="C105" s="1" t="s">
        <v>32</v>
      </c>
      <c r="D105" s="1" t="s">
        <v>4</v>
      </c>
      <c r="E105" s="15" t="s">
        <v>12</v>
      </c>
      <c r="F105" s="15" t="s">
        <v>47</v>
      </c>
      <c r="G105">
        <v>11.3</v>
      </c>
      <c r="H105" s="25">
        <v>9.6</v>
      </c>
      <c r="I105">
        <f t="shared" si="7"/>
        <v>19.2</v>
      </c>
      <c r="J105" s="21" t="s">
        <v>63</v>
      </c>
      <c r="K105" s="25">
        <v>1.5</v>
      </c>
      <c r="L105">
        <f t="shared" si="8"/>
        <v>6</v>
      </c>
    </row>
    <row r="106" spans="2:12" x14ac:dyDescent="0.25">
      <c r="B106" s="2">
        <v>96</v>
      </c>
      <c r="C106" s="1" t="s">
        <v>32</v>
      </c>
      <c r="D106" s="1"/>
      <c r="E106" s="15" t="s">
        <v>12</v>
      </c>
      <c r="F106" s="15" t="s">
        <v>47</v>
      </c>
      <c r="G106">
        <v>24.9</v>
      </c>
      <c r="H106" s="25">
        <v>19.600000000000001</v>
      </c>
      <c r="I106">
        <f t="shared" si="7"/>
        <v>39.200000000000003</v>
      </c>
      <c r="J106" s="21" t="s">
        <v>63</v>
      </c>
      <c r="K106" s="25">
        <v>13.4</v>
      </c>
      <c r="L106">
        <f t="shared" si="8"/>
        <v>53.6</v>
      </c>
    </row>
    <row r="107" spans="2:12" x14ac:dyDescent="0.25">
      <c r="B107" s="2">
        <v>120</v>
      </c>
      <c r="C107" s="1" t="s">
        <v>32</v>
      </c>
      <c r="D107" s="1"/>
      <c r="E107" s="15" t="s">
        <v>12</v>
      </c>
      <c r="F107" s="15" t="s">
        <v>47</v>
      </c>
      <c r="G107">
        <v>16.100000000000001</v>
      </c>
      <c r="H107" s="25">
        <v>9.3000000000000007</v>
      </c>
      <c r="I107">
        <f t="shared" si="7"/>
        <v>18.600000000000001</v>
      </c>
      <c r="J107" s="21" t="s">
        <v>63</v>
      </c>
      <c r="K107" s="25">
        <v>4.7</v>
      </c>
      <c r="L107">
        <f t="shared" si="8"/>
        <v>18.8</v>
      </c>
    </row>
    <row r="108" spans="2:12" x14ac:dyDescent="0.25">
      <c r="B108" s="2">
        <v>121</v>
      </c>
      <c r="C108" s="1" t="s">
        <v>32</v>
      </c>
      <c r="D108" s="1"/>
      <c r="E108" s="15" t="s">
        <v>12</v>
      </c>
      <c r="F108" s="15" t="s">
        <v>47</v>
      </c>
      <c r="G108">
        <v>12.9</v>
      </c>
      <c r="H108" s="25">
        <v>3.6</v>
      </c>
      <c r="I108">
        <f t="shared" si="7"/>
        <v>7.2</v>
      </c>
      <c r="J108" s="21" t="s">
        <v>63</v>
      </c>
      <c r="K108" s="25">
        <v>8.6</v>
      </c>
      <c r="L108">
        <f t="shared" si="8"/>
        <v>34.4</v>
      </c>
    </row>
    <row r="109" spans="2:12" x14ac:dyDescent="0.25">
      <c r="B109" s="2">
        <v>128</v>
      </c>
      <c r="C109" s="1" t="s">
        <v>32</v>
      </c>
      <c r="D109" s="1"/>
      <c r="E109" s="15" t="s">
        <v>12</v>
      </c>
      <c r="F109" s="15" t="s">
        <v>47</v>
      </c>
      <c r="G109">
        <v>12.7</v>
      </c>
      <c r="H109" s="25">
        <v>3.2</v>
      </c>
      <c r="I109">
        <f t="shared" si="7"/>
        <v>6.4</v>
      </c>
      <c r="J109" s="21" t="s">
        <v>63</v>
      </c>
      <c r="K109" s="25">
        <v>8.5</v>
      </c>
      <c r="L109">
        <f t="shared" si="8"/>
        <v>34</v>
      </c>
    </row>
    <row r="110" spans="2:12" x14ac:dyDescent="0.25">
      <c r="B110" s="2">
        <v>129</v>
      </c>
      <c r="C110" s="1" t="s">
        <v>32</v>
      </c>
      <c r="D110" s="1"/>
      <c r="E110" s="15" t="s">
        <v>12</v>
      </c>
      <c r="F110" s="15" t="s">
        <v>47</v>
      </c>
      <c r="G110">
        <v>8.5</v>
      </c>
      <c r="H110" s="25">
        <v>9.4</v>
      </c>
      <c r="I110">
        <f t="shared" si="7"/>
        <v>18.8</v>
      </c>
      <c r="J110" s="21" t="s">
        <v>63</v>
      </c>
      <c r="K110" s="25">
        <v>11.6</v>
      </c>
      <c r="L110">
        <f t="shared" si="8"/>
        <v>46.4</v>
      </c>
    </row>
    <row r="111" spans="2:12" ht="31.5" x14ac:dyDescent="0.25">
      <c r="B111" s="2">
        <v>133</v>
      </c>
      <c r="C111" s="1" t="s">
        <v>32</v>
      </c>
      <c r="D111" s="1" t="s">
        <v>6</v>
      </c>
      <c r="E111" s="15" t="s">
        <v>12</v>
      </c>
      <c r="F111" s="15" t="s">
        <v>47</v>
      </c>
      <c r="G111">
        <v>9.9</v>
      </c>
      <c r="H111" s="25">
        <v>6.9</v>
      </c>
      <c r="I111">
        <f t="shared" si="7"/>
        <v>13.8</v>
      </c>
      <c r="J111" s="21" t="s">
        <v>63</v>
      </c>
      <c r="K111" s="25">
        <v>10.199999999999999</v>
      </c>
      <c r="L111">
        <f t="shared" si="8"/>
        <v>40.799999999999997</v>
      </c>
    </row>
    <row r="112" spans="2:12" x14ac:dyDescent="0.25">
      <c r="B112" s="2">
        <v>140</v>
      </c>
      <c r="C112" s="1" t="s">
        <v>32</v>
      </c>
      <c r="D112" s="1"/>
      <c r="E112" s="15" t="s">
        <v>12</v>
      </c>
      <c r="F112" s="15" t="s">
        <v>47</v>
      </c>
      <c r="G112">
        <v>12.9</v>
      </c>
      <c r="H112" s="25">
        <v>3.6</v>
      </c>
      <c r="I112">
        <f t="shared" si="7"/>
        <v>7.2</v>
      </c>
      <c r="J112" s="21" t="s">
        <v>63</v>
      </c>
      <c r="K112" s="25">
        <v>8.6</v>
      </c>
      <c r="L112">
        <f t="shared" si="8"/>
        <v>34.4</v>
      </c>
    </row>
    <row r="113" spans="1:13" x14ac:dyDescent="0.25">
      <c r="B113" s="2">
        <v>144</v>
      </c>
      <c r="C113" s="1" t="s">
        <v>32</v>
      </c>
      <c r="D113" s="1"/>
      <c r="E113" s="15" t="s">
        <v>12</v>
      </c>
      <c r="F113" s="15" t="s">
        <v>47</v>
      </c>
      <c r="G113">
        <v>20.9</v>
      </c>
      <c r="H113" s="25">
        <v>19.7</v>
      </c>
      <c r="I113">
        <f t="shared" si="7"/>
        <v>39.4</v>
      </c>
      <c r="J113" s="21" t="s">
        <v>63</v>
      </c>
      <c r="K113" s="25">
        <v>13.5</v>
      </c>
      <c r="L113">
        <f t="shared" si="8"/>
        <v>54</v>
      </c>
    </row>
    <row r="114" spans="1:13" x14ac:dyDescent="0.25">
      <c r="B114" s="2">
        <v>152</v>
      </c>
      <c r="C114" s="1" t="s">
        <v>32</v>
      </c>
      <c r="D114" s="1"/>
      <c r="E114" s="15" t="s">
        <v>12</v>
      </c>
      <c r="F114" s="15" t="s">
        <v>47</v>
      </c>
      <c r="G114">
        <v>13.8</v>
      </c>
      <c r="H114" s="25">
        <v>14.9</v>
      </c>
      <c r="I114">
        <f t="shared" si="7"/>
        <v>29.8</v>
      </c>
      <c r="J114" s="21" t="s">
        <v>63</v>
      </c>
      <c r="K114" s="25">
        <v>4.2</v>
      </c>
      <c r="L114">
        <f t="shared" si="8"/>
        <v>16.8</v>
      </c>
    </row>
    <row r="115" spans="1:13" x14ac:dyDescent="0.25">
      <c r="B115" s="2">
        <v>154</v>
      </c>
      <c r="C115" s="1" t="s">
        <v>32</v>
      </c>
      <c r="D115" s="1"/>
      <c r="E115" s="15" t="s">
        <v>12</v>
      </c>
      <c r="F115" s="15" t="s">
        <v>47</v>
      </c>
      <c r="G115">
        <v>6.2</v>
      </c>
      <c r="H115" s="25">
        <v>9.6999999999999993</v>
      </c>
      <c r="I115">
        <f t="shared" si="7"/>
        <v>19.399999999999999</v>
      </c>
      <c r="J115" s="21" t="s">
        <v>63</v>
      </c>
      <c r="K115" s="25">
        <v>10.7</v>
      </c>
      <c r="L115">
        <f t="shared" si="8"/>
        <v>42.8</v>
      </c>
    </row>
    <row r="116" spans="1:13" x14ac:dyDescent="0.25">
      <c r="B116" s="2">
        <v>156</v>
      </c>
      <c r="C116" s="1" t="s">
        <v>32</v>
      </c>
      <c r="D116" s="1"/>
      <c r="E116" s="15" t="s">
        <v>12</v>
      </c>
      <c r="F116" s="15" t="s">
        <v>47</v>
      </c>
      <c r="G116">
        <v>8.9</v>
      </c>
      <c r="H116" s="25">
        <v>5.4</v>
      </c>
      <c r="I116">
        <f t="shared" si="7"/>
        <v>10.8</v>
      </c>
      <c r="J116" s="21" t="s">
        <v>63</v>
      </c>
      <c r="K116" s="25">
        <v>8.1</v>
      </c>
      <c r="L116">
        <f t="shared" si="8"/>
        <v>32.4</v>
      </c>
    </row>
    <row r="117" spans="1:13" x14ac:dyDescent="0.25">
      <c r="B117" s="13">
        <v>171</v>
      </c>
      <c r="C117" s="1" t="s">
        <v>32</v>
      </c>
      <c r="D117" s="8"/>
      <c r="E117" s="17" t="s">
        <v>12</v>
      </c>
      <c r="F117" s="15" t="s">
        <v>47</v>
      </c>
      <c r="G117">
        <v>18.899999999999999</v>
      </c>
      <c r="H117" s="25">
        <v>4.5</v>
      </c>
      <c r="I117">
        <f t="shared" si="7"/>
        <v>9</v>
      </c>
      <c r="J117" s="21" t="s">
        <v>63</v>
      </c>
      <c r="K117" s="25">
        <v>15.1</v>
      </c>
      <c r="L117">
        <f t="shared" si="8"/>
        <v>60.4</v>
      </c>
    </row>
    <row r="118" spans="1:13" x14ac:dyDescent="0.25">
      <c r="B118" s="1">
        <v>172</v>
      </c>
      <c r="C118" s="1" t="s">
        <v>32</v>
      </c>
      <c r="E118" s="18" t="s">
        <v>12</v>
      </c>
      <c r="F118" s="15" t="s">
        <v>47</v>
      </c>
      <c r="G118">
        <v>21.1</v>
      </c>
      <c r="H118" s="25">
        <v>13.1</v>
      </c>
      <c r="I118">
        <f t="shared" si="7"/>
        <v>26.2</v>
      </c>
      <c r="J118" s="21" t="s">
        <v>63</v>
      </c>
      <c r="K118" s="25">
        <v>11.5</v>
      </c>
      <c r="L118">
        <f t="shared" si="8"/>
        <v>46</v>
      </c>
    </row>
    <row r="119" spans="1:13" x14ac:dyDescent="0.25">
      <c r="B119" s="2">
        <v>193</v>
      </c>
      <c r="C119" s="7" t="s">
        <v>32</v>
      </c>
      <c r="E119" s="18" t="s">
        <v>12</v>
      </c>
      <c r="F119" s="15" t="s">
        <v>47</v>
      </c>
      <c r="G119">
        <v>26</v>
      </c>
      <c r="H119" s="25">
        <v>30</v>
      </c>
      <c r="I119">
        <f t="shared" si="7"/>
        <v>60</v>
      </c>
      <c r="J119" s="21" t="s">
        <v>63</v>
      </c>
      <c r="K119" s="25">
        <v>18</v>
      </c>
      <c r="L119">
        <f t="shared" si="8"/>
        <v>72</v>
      </c>
    </row>
    <row r="120" spans="1:13" ht="16.5" thickBot="1" x14ac:dyDescent="0.3">
      <c r="B120" s="2">
        <v>11</v>
      </c>
      <c r="C120" s="1" t="s">
        <v>32</v>
      </c>
      <c r="D120" s="1" t="s">
        <v>18</v>
      </c>
      <c r="E120" s="56" t="s">
        <v>12</v>
      </c>
      <c r="F120" s="48" t="s">
        <v>47</v>
      </c>
      <c r="G120" s="43">
        <v>25</v>
      </c>
      <c r="H120" s="44">
        <v>22.2</v>
      </c>
      <c r="I120" s="43">
        <f t="shared" si="7"/>
        <v>44.4</v>
      </c>
      <c r="J120" s="45" t="s">
        <v>63</v>
      </c>
      <c r="K120" s="44">
        <v>16.2</v>
      </c>
      <c r="L120" s="43">
        <f t="shared" si="8"/>
        <v>64.8</v>
      </c>
    </row>
    <row r="121" spans="1:13" ht="16.5" thickBot="1" x14ac:dyDescent="0.3">
      <c r="A121" s="80" t="s">
        <v>99</v>
      </c>
      <c r="B121" s="81">
        <v>27</v>
      </c>
      <c r="C121" s="1"/>
      <c r="D121" s="1"/>
      <c r="E121" s="15"/>
      <c r="F121" s="50" t="s">
        <v>37</v>
      </c>
      <c r="G121" s="46">
        <f>SUM(G94:G120)</f>
        <v>426.9</v>
      </c>
      <c r="H121" s="46">
        <f>SUM(H94:H120)</f>
        <v>285.39999999999998</v>
      </c>
      <c r="I121" s="46">
        <f>SUM(I94:I120)</f>
        <v>570.79999999999995</v>
      </c>
      <c r="J121" s="46"/>
      <c r="K121" s="46">
        <f>SUM(K94:K120)</f>
        <v>275.39999999999992</v>
      </c>
      <c r="L121" s="46">
        <f>SUM(L94:L120)</f>
        <v>1101.5999999999997</v>
      </c>
    </row>
    <row r="122" spans="1:13" x14ac:dyDescent="0.25">
      <c r="B122" s="2"/>
      <c r="C122" s="1"/>
      <c r="D122" s="1"/>
      <c r="E122" s="15"/>
      <c r="F122" s="51" t="s">
        <v>81</v>
      </c>
      <c r="G122" s="52">
        <f>AVERAGE(G94:G120)</f>
        <v>15.81111111111111</v>
      </c>
      <c r="H122" s="52">
        <f>AVERAGE(H94:H120)</f>
        <v>10.57037037037037</v>
      </c>
      <c r="I122" s="52">
        <f>AVERAGE(I94:I120)</f>
        <v>21.140740740740739</v>
      </c>
      <c r="J122" s="52"/>
      <c r="K122" s="52">
        <f>AVERAGE(K94:K120)</f>
        <v>10.199999999999998</v>
      </c>
      <c r="L122" s="52">
        <f>AVERAGE(L94:L120)</f>
        <v>40.79999999999999</v>
      </c>
    </row>
    <row r="123" spans="1:13" x14ac:dyDescent="0.25">
      <c r="B123" s="2"/>
      <c r="C123" s="1"/>
      <c r="D123" s="1"/>
      <c r="E123" s="15"/>
      <c r="F123" s="51" t="s">
        <v>85</v>
      </c>
      <c r="G123" s="52">
        <f>MAX(G94:G120)</f>
        <v>26.1</v>
      </c>
      <c r="H123" s="52">
        <f>MAX(H94:H120)</f>
        <v>30</v>
      </c>
      <c r="I123" s="52">
        <f>MAX(I94:I120)</f>
        <v>60</v>
      </c>
      <c r="J123" s="52"/>
      <c r="K123" s="52">
        <f>MAX(K94:K120)</f>
        <v>18</v>
      </c>
      <c r="L123" s="52">
        <f>MAX(L94:L120)</f>
        <v>72</v>
      </c>
    </row>
    <row r="124" spans="1:13" x14ac:dyDescent="0.25">
      <c r="B124" s="2"/>
      <c r="C124" s="1"/>
      <c r="D124" s="1"/>
      <c r="E124" s="15"/>
      <c r="F124" s="51" t="s">
        <v>86</v>
      </c>
      <c r="G124" s="52">
        <f>MIN(G94:G120)</f>
        <v>6.2</v>
      </c>
      <c r="H124" s="52">
        <f>MIN(H94:H120)</f>
        <v>2.7</v>
      </c>
      <c r="I124" s="52">
        <f>MIN(I94:I120)</f>
        <v>5.4</v>
      </c>
      <c r="J124" s="52"/>
      <c r="K124" s="52">
        <f>MIN(K94:K120)</f>
        <v>1.5</v>
      </c>
      <c r="L124" s="52">
        <f>MIN(L94:L120)</f>
        <v>6</v>
      </c>
    </row>
    <row r="125" spans="1:13" x14ac:dyDescent="0.25">
      <c r="B125" s="2"/>
      <c r="C125" s="1"/>
      <c r="D125" s="1"/>
      <c r="E125" s="15"/>
      <c r="F125" s="51" t="s">
        <v>82</v>
      </c>
      <c r="G125" s="52">
        <f>(54)+(0.45*G123)</f>
        <v>65.745000000000005</v>
      </c>
      <c r="H125" s="52">
        <f>(0.45*H123)</f>
        <v>13.5</v>
      </c>
      <c r="I125" s="52">
        <f>(0.45*I123)</f>
        <v>27</v>
      </c>
      <c r="J125" s="52"/>
      <c r="K125" s="52"/>
      <c r="L125" s="65">
        <f>((252/(K122))*L123)</f>
        <v>1778.8235294117651</v>
      </c>
    </row>
    <row r="126" spans="1:13" x14ac:dyDescent="0.25">
      <c r="B126" s="2"/>
      <c r="C126" s="1"/>
      <c r="D126" s="1"/>
      <c r="E126" s="15"/>
      <c r="F126" s="51" t="s">
        <v>83</v>
      </c>
      <c r="G126" s="52">
        <f>(54)+(0.45*G124)</f>
        <v>56.79</v>
      </c>
      <c r="H126" s="52">
        <f>(0.45*H124)</f>
        <v>1.2150000000000001</v>
      </c>
      <c r="I126" s="52">
        <f>(0.45*I124)</f>
        <v>2.4300000000000002</v>
      </c>
      <c r="J126" s="52"/>
      <c r="K126" s="52"/>
      <c r="L126" s="65">
        <f>((252/(K122*2))*L124)</f>
        <v>74.117647058823536</v>
      </c>
    </row>
    <row r="127" spans="1:13" x14ac:dyDescent="0.25">
      <c r="B127" s="2"/>
      <c r="C127" s="1"/>
      <c r="D127" s="1"/>
      <c r="E127" s="15"/>
      <c r="F127" s="51" t="s">
        <v>84</v>
      </c>
      <c r="G127" s="52">
        <f>(54)+(0.45*G122)</f>
        <v>61.115000000000002</v>
      </c>
      <c r="H127" s="52">
        <f>(0.45*H122)</f>
        <v>4.7566666666666668</v>
      </c>
      <c r="I127" s="52">
        <f>(0.45*I122)</f>
        <v>9.5133333333333336</v>
      </c>
      <c r="J127" s="52"/>
      <c r="K127" s="60"/>
      <c r="L127" s="60">
        <f>((252/(K122*2))*L122)</f>
        <v>503.99999999999994</v>
      </c>
      <c r="M127" s="43"/>
    </row>
    <row r="128" spans="1:13" ht="32.25" thickBot="1" x14ac:dyDescent="0.3">
      <c r="B128" s="2"/>
      <c r="C128" s="1"/>
      <c r="D128" s="1"/>
      <c r="E128" s="15"/>
      <c r="F128" s="62" t="s">
        <v>88</v>
      </c>
      <c r="G128" s="61">
        <f>(54)+(0.45*G121)</f>
        <v>246.10499999999999</v>
      </c>
      <c r="H128" s="61"/>
      <c r="I128" s="68">
        <f>(0.45*I121)</f>
        <v>256.86</v>
      </c>
      <c r="J128" s="68"/>
      <c r="K128" s="67" t="s">
        <v>92</v>
      </c>
      <c r="L128" s="63" t="s">
        <v>97</v>
      </c>
      <c r="M128" s="76" t="s">
        <v>96</v>
      </c>
    </row>
    <row r="129" spans="2:13" ht="30.75" customHeight="1" thickBot="1" x14ac:dyDescent="0.3">
      <c r="B129" s="2"/>
      <c r="C129" s="1"/>
      <c r="D129" s="1"/>
      <c r="E129" s="15"/>
      <c r="F129" s="161" t="s">
        <v>89</v>
      </c>
      <c r="G129" s="161"/>
      <c r="H129" s="66" t="s">
        <v>90</v>
      </c>
      <c r="I129" s="69">
        <f>(G128+I128)</f>
        <v>502.96500000000003</v>
      </c>
      <c r="J129" s="70" t="s">
        <v>91</v>
      </c>
      <c r="K129" s="71">
        <f>((252/(K122*2))*L121)</f>
        <v>13607.999999999998</v>
      </c>
      <c r="L129" s="72">
        <f>K129/2</f>
        <v>6803.9999999999991</v>
      </c>
      <c r="M129" s="76">
        <f>K129/I129</f>
        <v>27.055560526080338</v>
      </c>
    </row>
    <row r="130" spans="2:13" ht="16.5" thickBot="1" x14ac:dyDescent="0.3">
      <c r="B130" s="2"/>
      <c r="C130" s="1"/>
      <c r="D130" s="1"/>
      <c r="E130" s="15"/>
      <c r="F130" s="51"/>
      <c r="G130" s="51"/>
      <c r="H130" s="64" t="s">
        <v>93</v>
      </c>
      <c r="I130" s="73">
        <f>I129/G121</f>
        <v>1.1781799016163037</v>
      </c>
      <c r="J130" s="70" t="s">
        <v>94</v>
      </c>
      <c r="K130" s="74">
        <f>K129/L121</f>
        <v>12.352941176470591</v>
      </c>
      <c r="L130" s="75"/>
      <c r="M130" s="77">
        <f>K130/I130</f>
        <v>10.484766511060004</v>
      </c>
    </row>
    <row r="131" spans="2:13" ht="16.5" thickBot="1" x14ac:dyDescent="0.3">
      <c r="B131" s="2"/>
      <c r="C131" s="1"/>
      <c r="D131" s="1"/>
      <c r="E131" s="15"/>
      <c r="F131" s="15"/>
      <c r="H131" s="64" t="s">
        <v>98</v>
      </c>
      <c r="I131" s="73">
        <f>I129/27</f>
        <v>18.628333333333334</v>
      </c>
      <c r="J131" s="70" t="s">
        <v>91</v>
      </c>
      <c r="K131" s="74">
        <f>K129/27</f>
        <v>503.99999999999994</v>
      </c>
      <c r="L131" s="75">
        <f>K131/2</f>
        <v>251.99999999999997</v>
      </c>
      <c r="M131" s="77">
        <f>K131/I131</f>
        <v>27.055560526080338</v>
      </c>
    </row>
    <row r="132" spans="2:13" x14ac:dyDescent="0.25">
      <c r="B132" s="2"/>
      <c r="C132" s="1"/>
      <c r="D132" s="1"/>
      <c r="E132" s="15"/>
      <c r="F132" s="15"/>
      <c r="H132" s="25"/>
      <c r="J132" s="21"/>
      <c r="K132" s="25"/>
    </row>
    <row r="133" spans="2:13" x14ac:dyDescent="0.25">
      <c r="B133" s="2">
        <v>49</v>
      </c>
      <c r="C133" s="1" t="s">
        <v>32</v>
      </c>
      <c r="D133" s="1" t="s">
        <v>7</v>
      </c>
      <c r="E133" s="15" t="s">
        <v>39</v>
      </c>
      <c r="F133" s="15" t="s">
        <v>49</v>
      </c>
      <c r="G133">
        <v>10.4</v>
      </c>
      <c r="H133" s="25">
        <v>10.4</v>
      </c>
      <c r="I133">
        <f t="shared" si="7"/>
        <v>20.8</v>
      </c>
      <c r="J133" s="15" t="s">
        <v>49</v>
      </c>
      <c r="K133" s="24">
        <v>10.4</v>
      </c>
      <c r="L133">
        <f t="shared" si="8"/>
        <v>41.6</v>
      </c>
    </row>
    <row r="134" spans="2:13" x14ac:dyDescent="0.25">
      <c r="B134" s="2">
        <v>50</v>
      </c>
      <c r="C134" s="1" t="s">
        <v>32</v>
      </c>
      <c r="D134" s="1" t="s">
        <v>7</v>
      </c>
      <c r="E134" s="15" t="s">
        <v>39</v>
      </c>
      <c r="F134" s="15" t="s">
        <v>49</v>
      </c>
      <c r="G134">
        <v>10.4</v>
      </c>
      <c r="H134" s="25">
        <v>10.4</v>
      </c>
      <c r="I134">
        <f t="shared" si="7"/>
        <v>20.8</v>
      </c>
      <c r="J134" s="15" t="s">
        <v>49</v>
      </c>
      <c r="K134" s="24">
        <v>10.4</v>
      </c>
      <c r="L134">
        <f t="shared" si="8"/>
        <v>41.6</v>
      </c>
    </row>
    <row r="135" spans="2:13" x14ac:dyDescent="0.25">
      <c r="B135" s="2">
        <v>66</v>
      </c>
      <c r="C135" s="1" t="s">
        <v>32</v>
      </c>
      <c r="D135" s="1" t="s">
        <v>14</v>
      </c>
      <c r="E135" s="15" t="s">
        <v>39</v>
      </c>
      <c r="F135" s="15" t="s">
        <v>49</v>
      </c>
      <c r="G135">
        <v>11.3</v>
      </c>
      <c r="H135" s="25">
        <v>11.3</v>
      </c>
      <c r="I135">
        <f t="shared" si="7"/>
        <v>22.6</v>
      </c>
      <c r="J135" s="15" t="s">
        <v>49</v>
      </c>
      <c r="K135" s="25">
        <v>11.3</v>
      </c>
      <c r="L135">
        <f t="shared" si="8"/>
        <v>45.2</v>
      </c>
    </row>
    <row r="136" spans="2:13" x14ac:dyDescent="0.25">
      <c r="B136" s="2">
        <v>80</v>
      </c>
      <c r="C136" s="1" t="s">
        <v>32</v>
      </c>
      <c r="D136" s="1"/>
      <c r="E136" s="15" t="s">
        <v>39</v>
      </c>
      <c r="F136" s="15" t="s">
        <v>49</v>
      </c>
      <c r="G136">
        <v>41.9</v>
      </c>
      <c r="H136" s="25">
        <v>11.9</v>
      </c>
      <c r="I136">
        <f t="shared" si="7"/>
        <v>23.8</v>
      </c>
      <c r="J136" s="15" t="s">
        <v>49</v>
      </c>
      <c r="K136" s="25">
        <v>11.9</v>
      </c>
      <c r="L136">
        <f t="shared" si="8"/>
        <v>47.6</v>
      </c>
    </row>
    <row r="137" spans="2:13" x14ac:dyDescent="0.25">
      <c r="B137" s="2">
        <v>84</v>
      </c>
      <c r="C137" s="1" t="s">
        <v>32</v>
      </c>
      <c r="D137" s="1"/>
      <c r="E137" s="15" t="s">
        <v>39</v>
      </c>
      <c r="F137" s="15" t="s">
        <v>49</v>
      </c>
      <c r="G137">
        <v>3</v>
      </c>
      <c r="H137" s="25">
        <v>2.9</v>
      </c>
      <c r="I137">
        <f t="shared" si="7"/>
        <v>5.8</v>
      </c>
      <c r="J137" s="15" t="s">
        <v>49</v>
      </c>
      <c r="K137" s="25">
        <v>2.9</v>
      </c>
      <c r="L137">
        <f t="shared" si="8"/>
        <v>11.6</v>
      </c>
    </row>
    <row r="138" spans="2:13" x14ac:dyDescent="0.25">
      <c r="B138" s="2">
        <v>93</v>
      </c>
      <c r="C138" s="1" t="s">
        <v>32</v>
      </c>
      <c r="D138" s="1" t="s">
        <v>4</v>
      </c>
      <c r="E138" s="15" t="s">
        <v>39</v>
      </c>
      <c r="F138" s="15" t="s">
        <v>49</v>
      </c>
      <c r="G138">
        <v>10</v>
      </c>
      <c r="H138" s="25">
        <v>10</v>
      </c>
      <c r="I138">
        <f t="shared" si="7"/>
        <v>20</v>
      </c>
      <c r="J138" s="15" t="s">
        <v>49</v>
      </c>
      <c r="K138" s="25">
        <v>10</v>
      </c>
      <c r="L138">
        <f t="shared" si="8"/>
        <v>40</v>
      </c>
    </row>
    <row r="139" spans="2:13" x14ac:dyDescent="0.25">
      <c r="B139" s="2">
        <v>106</v>
      </c>
      <c r="C139" s="1" t="s">
        <v>32</v>
      </c>
      <c r="D139" s="1"/>
      <c r="E139" s="15" t="s">
        <v>39</v>
      </c>
      <c r="F139" s="15" t="s">
        <v>49</v>
      </c>
      <c r="G139">
        <v>14.5</v>
      </c>
      <c r="H139" s="25">
        <v>14.4</v>
      </c>
      <c r="I139">
        <f t="shared" si="7"/>
        <v>28.8</v>
      </c>
      <c r="J139" s="15" t="s">
        <v>49</v>
      </c>
      <c r="K139" s="25">
        <v>14.4</v>
      </c>
      <c r="L139">
        <f t="shared" si="8"/>
        <v>57.6</v>
      </c>
    </row>
    <row r="140" spans="2:13" x14ac:dyDescent="0.25">
      <c r="B140" s="2">
        <v>112</v>
      </c>
      <c r="C140" s="1" t="s">
        <v>32</v>
      </c>
      <c r="D140" s="1"/>
      <c r="E140" s="15" t="s">
        <v>39</v>
      </c>
      <c r="F140" s="15" t="s">
        <v>49</v>
      </c>
      <c r="G140">
        <v>7.6</v>
      </c>
      <c r="H140" s="25">
        <v>7.5</v>
      </c>
      <c r="I140">
        <f t="shared" si="7"/>
        <v>15</v>
      </c>
      <c r="J140" s="15" t="s">
        <v>49</v>
      </c>
      <c r="K140" s="25">
        <v>7.5</v>
      </c>
      <c r="L140">
        <f t="shared" si="8"/>
        <v>30</v>
      </c>
    </row>
    <row r="141" spans="2:13" x14ac:dyDescent="0.25">
      <c r="B141" s="2">
        <v>150</v>
      </c>
      <c r="C141" s="1" t="s">
        <v>32</v>
      </c>
      <c r="D141" s="1"/>
      <c r="E141" s="15" t="s">
        <v>39</v>
      </c>
      <c r="F141" s="15" t="s">
        <v>49</v>
      </c>
      <c r="G141">
        <v>14.4</v>
      </c>
      <c r="H141" s="25">
        <v>14.3</v>
      </c>
      <c r="I141">
        <f t="shared" si="7"/>
        <v>28.6</v>
      </c>
      <c r="J141" s="15" t="s">
        <v>49</v>
      </c>
      <c r="K141" s="25">
        <v>14.3</v>
      </c>
      <c r="L141">
        <f t="shared" si="8"/>
        <v>57.2</v>
      </c>
    </row>
    <row r="142" spans="2:13" x14ac:dyDescent="0.25">
      <c r="B142" s="2">
        <v>159</v>
      </c>
      <c r="C142" s="1" t="s">
        <v>32</v>
      </c>
      <c r="D142" s="1"/>
      <c r="E142" s="15" t="s">
        <v>39</v>
      </c>
      <c r="F142" s="15" t="s">
        <v>49</v>
      </c>
      <c r="G142">
        <v>10.7</v>
      </c>
      <c r="H142" s="25">
        <v>10.6</v>
      </c>
      <c r="I142">
        <f t="shared" si="7"/>
        <v>21.2</v>
      </c>
      <c r="J142" s="15" t="s">
        <v>49</v>
      </c>
      <c r="K142" s="25">
        <v>10.6</v>
      </c>
      <c r="L142">
        <f t="shared" si="8"/>
        <v>42.4</v>
      </c>
    </row>
    <row r="143" spans="2:13" x14ac:dyDescent="0.25">
      <c r="B143" s="2">
        <v>181</v>
      </c>
      <c r="C143" s="1" t="s">
        <v>32</v>
      </c>
      <c r="D143" s="1"/>
      <c r="E143" s="15" t="s">
        <v>39</v>
      </c>
      <c r="F143" s="15" t="s">
        <v>49</v>
      </c>
      <c r="G143">
        <v>9.1999999999999993</v>
      </c>
      <c r="H143" s="25">
        <v>7.7</v>
      </c>
      <c r="I143">
        <f t="shared" si="7"/>
        <v>15.4</v>
      </c>
      <c r="J143" s="15" t="s">
        <v>49</v>
      </c>
      <c r="K143" s="25">
        <v>7.7</v>
      </c>
      <c r="L143">
        <f t="shared" si="8"/>
        <v>30.8</v>
      </c>
    </row>
    <row r="144" spans="2:13" x14ac:dyDescent="0.25">
      <c r="B144" s="2">
        <v>38</v>
      </c>
      <c r="C144" s="1" t="s">
        <v>32</v>
      </c>
      <c r="D144" s="1"/>
      <c r="E144" s="15" t="s">
        <v>39</v>
      </c>
      <c r="F144" s="15" t="s">
        <v>49</v>
      </c>
      <c r="G144">
        <v>2.2000000000000002</v>
      </c>
      <c r="H144" s="25">
        <v>2.1</v>
      </c>
      <c r="I144">
        <f t="shared" si="7"/>
        <v>4.2</v>
      </c>
      <c r="J144" s="21" t="s">
        <v>49</v>
      </c>
      <c r="K144" s="25">
        <v>2.1</v>
      </c>
      <c r="L144">
        <f t="shared" si="8"/>
        <v>8.4</v>
      </c>
    </row>
    <row r="145" spans="2:12" x14ac:dyDescent="0.25">
      <c r="B145" s="2">
        <v>12</v>
      </c>
      <c r="C145" s="1" t="s">
        <v>32</v>
      </c>
      <c r="D145" s="1" t="s">
        <v>13</v>
      </c>
      <c r="E145" s="15" t="s">
        <v>39</v>
      </c>
      <c r="F145" s="15" t="s">
        <v>49</v>
      </c>
      <c r="G145">
        <v>3.8</v>
      </c>
      <c r="H145" s="25">
        <v>3.8</v>
      </c>
      <c r="I145">
        <f t="shared" si="7"/>
        <v>7.6</v>
      </c>
      <c r="J145" s="21" t="s">
        <v>49</v>
      </c>
      <c r="K145" s="25">
        <v>3.5</v>
      </c>
      <c r="L145">
        <f t="shared" si="8"/>
        <v>14</v>
      </c>
    </row>
    <row r="146" spans="2:12" x14ac:dyDescent="0.25">
      <c r="B146" s="2">
        <v>17</v>
      </c>
      <c r="C146" s="1" t="s">
        <v>32</v>
      </c>
      <c r="D146" s="1" t="s">
        <v>4</v>
      </c>
      <c r="E146" s="15" t="s">
        <v>39</v>
      </c>
      <c r="F146" s="15" t="s">
        <v>49</v>
      </c>
      <c r="G146">
        <v>1.8</v>
      </c>
      <c r="H146" s="25">
        <v>1.8</v>
      </c>
      <c r="I146">
        <f t="shared" si="7"/>
        <v>3.6</v>
      </c>
      <c r="J146" s="21" t="s">
        <v>49</v>
      </c>
      <c r="K146" s="25">
        <v>1.8</v>
      </c>
      <c r="L146">
        <f t="shared" si="8"/>
        <v>7.2</v>
      </c>
    </row>
    <row r="147" spans="2:12" x14ac:dyDescent="0.25">
      <c r="B147" s="2">
        <v>18</v>
      </c>
      <c r="C147" s="1" t="s">
        <v>32</v>
      </c>
      <c r="D147" s="1" t="s">
        <v>4</v>
      </c>
      <c r="E147" s="15" t="s">
        <v>39</v>
      </c>
      <c r="F147" s="15" t="s">
        <v>49</v>
      </c>
      <c r="G147">
        <v>5.5</v>
      </c>
      <c r="H147" s="25">
        <v>5.5</v>
      </c>
      <c r="I147">
        <f t="shared" si="7"/>
        <v>11</v>
      </c>
      <c r="J147" s="21" t="s">
        <v>49</v>
      </c>
      <c r="K147" s="25">
        <v>5.5</v>
      </c>
      <c r="L147">
        <f t="shared" si="8"/>
        <v>22</v>
      </c>
    </row>
    <row r="148" spans="2:12" x14ac:dyDescent="0.25">
      <c r="B148" s="2">
        <v>22</v>
      </c>
      <c r="C148" s="1" t="s">
        <v>32</v>
      </c>
      <c r="D148" s="1" t="s">
        <v>4</v>
      </c>
      <c r="E148" s="15" t="s">
        <v>39</v>
      </c>
      <c r="F148" s="15" t="s">
        <v>49</v>
      </c>
      <c r="G148">
        <v>5</v>
      </c>
      <c r="H148" s="25">
        <v>5</v>
      </c>
      <c r="I148">
        <f t="shared" si="7"/>
        <v>10</v>
      </c>
      <c r="J148" s="21" t="s">
        <v>49</v>
      </c>
      <c r="K148" s="24">
        <v>5</v>
      </c>
      <c r="L148">
        <f t="shared" si="8"/>
        <v>20</v>
      </c>
    </row>
    <row r="149" spans="2:12" x14ac:dyDescent="0.25">
      <c r="B149" s="2">
        <v>23</v>
      </c>
      <c r="C149" s="1" t="s">
        <v>32</v>
      </c>
      <c r="D149" s="1" t="s">
        <v>4</v>
      </c>
      <c r="E149" s="15" t="s">
        <v>39</v>
      </c>
      <c r="F149" s="15" t="s">
        <v>49</v>
      </c>
      <c r="G149">
        <v>5</v>
      </c>
      <c r="H149" s="25">
        <v>5</v>
      </c>
      <c r="I149">
        <f t="shared" si="7"/>
        <v>10</v>
      </c>
      <c r="J149" s="21" t="s">
        <v>49</v>
      </c>
      <c r="K149" s="24">
        <v>5</v>
      </c>
      <c r="L149">
        <f t="shared" si="8"/>
        <v>20</v>
      </c>
    </row>
    <row r="150" spans="2:12" x14ac:dyDescent="0.25">
      <c r="B150" s="2">
        <v>35</v>
      </c>
      <c r="C150" s="1" t="s">
        <v>32</v>
      </c>
      <c r="D150" s="1" t="s">
        <v>4</v>
      </c>
      <c r="E150" s="15" t="s">
        <v>39</v>
      </c>
      <c r="F150" s="15" t="s">
        <v>49</v>
      </c>
      <c r="G150">
        <v>3</v>
      </c>
      <c r="H150" s="25">
        <v>3</v>
      </c>
      <c r="I150">
        <f t="shared" si="7"/>
        <v>6</v>
      </c>
      <c r="J150" s="21" t="s">
        <v>49</v>
      </c>
      <c r="K150" s="25">
        <v>3</v>
      </c>
      <c r="L150">
        <f t="shared" si="8"/>
        <v>12</v>
      </c>
    </row>
    <row r="151" spans="2:12" x14ac:dyDescent="0.25">
      <c r="B151" s="2">
        <v>61</v>
      </c>
      <c r="C151" s="1" t="s">
        <v>32</v>
      </c>
      <c r="D151" s="1" t="s">
        <v>4</v>
      </c>
      <c r="E151" s="15" t="s">
        <v>39</v>
      </c>
      <c r="F151" s="15" t="s">
        <v>49</v>
      </c>
      <c r="G151">
        <v>1.5</v>
      </c>
      <c r="H151" s="25">
        <v>1.4</v>
      </c>
      <c r="I151">
        <f t="shared" si="7"/>
        <v>2.8</v>
      </c>
      <c r="J151" s="21" t="s">
        <v>49</v>
      </c>
      <c r="K151" s="25">
        <v>1.4</v>
      </c>
      <c r="L151">
        <f t="shared" si="8"/>
        <v>5.6</v>
      </c>
    </row>
    <row r="152" spans="2:12" x14ac:dyDescent="0.25">
      <c r="B152" s="2">
        <v>62</v>
      </c>
      <c r="C152" s="1" t="s">
        <v>32</v>
      </c>
      <c r="D152" s="1" t="s">
        <v>4</v>
      </c>
      <c r="E152" s="15" t="s">
        <v>39</v>
      </c>
      <c r="F152" s="15" t="s">
        <v>49</v>
      </c>
      <c r="G152">
        <v>2.5</v>
      </c>
      <c r="H152" s="25">
        <v>2.5</v>
      </c>
      <c r="I152">
        <f t="shared" si="7"/>
        <v>5</v>
      </c>
      <c r="J152" s="21" t="s">
        <v>49</v>
      </c>
      <c r="K152" s="24">
        <v>2.5</v>
      </c>
      <c r="L152">
        <f t="shared" si="8"/>
        <v>10</v>
      </c>
    </row>
    <row r="153" spans="2:12" x14ac:dyDescent="0.25">
      <c r="B153" s="2">
        <v>63</v>
      </c>
      <c r="C153" s="1" t="s">
        <v>32</v>
      </c>
      <c r="D153" s="1" t="s">
        <v>4</v>
      </c>
      <c r="E153" s="15" t="s">
        <v>39</v>
      </c>
      <c r="F153" s="15" t="s">
        <v>49</v>
      </c>
      <c r="G153">
        <v>2.5</v>
      </c>
      <c r="H153" s="25">
        <v>2.5</v>
      </c>
      <c r="I153">
        <f t="shared" si="7"/>
        <v>5</v>
      </c>
      <c r="J153" s="21" t="s">
        <v>49</v>
      </c>
      <c r="K153" s="24">
        <v>2.5</v>
      </c>
      <c r="L153">
        <f t="shared" si="8"/>
        <v>10</v>
      </c>
    </row>
    <row r="154" spans="2:12" x14ac:dyDescent="0.25">
      <c r="B154" s="2">
        <v>77</v>
      </c>
      <c r="C154" s="1" t="s">
        <v>32</v>
      </c>
      <c r="D154" s="1" t="s">
        <v>14</v>
      </c>
      <c r="E154" s="15" t="s">
        <v>39</v>
      </c>
      <c r="F154" s="15" t="s">
        <v>49</v>
      </c>
      <c r="G154">
        <v>3.1</v>
      </c>
      <c r="H154" s="25">
        <v>3</v>
      </c>
      <c r="I154">
        <f t="shared" si="7"/>
        <v>6</v>
      </c>
      <c r="J154" s="21" t="s">
        <v>49</v>
      </c>
      <c r="K154" s="24">
        <v>3</v>
      </c>
      <c r="L154">
        <f t="shared" si="8"/>
        <v>12</v>
      </c>
    </row>
    <row r="155" spans="2:12" x14ac:dyDescent="0.25">
      <c r="B155" s="2">
        <v>78</v>
      </c>
      <c r="C155" s="1" t="s">
        <v>32</v>
      </c>
      <c r="D155" s="1" t="s">
        <v>14</v>
      </c>
      <c r="E155" s="15" t="s">
        <v>39</v>
      </c>
      <c r="F155" s="15" t="s">
        <v>49</v>
      </c>
      <c r="G155">
        <v>3.1</v>
      </c>
      <c r="H155" s="25">
        <v>3</v>
      </c>
      <c r="I155">
        <f t="shared" si="7"/>
        <v>6</v>
      </c>
      <c r="J155" s="21" t="s">
        <v>49</v>
      </c>
      <c r="K155" s="24">
        <v>3</v>
      </c>
      <c r="L155">
        <f t="shared" si="8"/>
        <v>12</v>
      </c>
    </row>
    <row r="156" spans="2:12" x14ac:dyDescent="0.25">
      <c r="B156" s="2">
        <v>85</v>
      </c>
      <c r="C156" s="1" t="s">
        <v>32</v>
      </c>
      <c r="D156" s="1"/>
      <c r="E156" s="15" t="s">
        <v>39</v>
      </c>
      <c r="F156" s="15" t="s">
        <v>49</v>
      </c>
      <c r="G156">
        <v>4</v>
      </c>
      <c r="H156" s="25">
        <v>3.9</v>
      </c>
      <c r="I156">
        <f t="shared" si="7"/>
        <v>7.8</v>
      </c>
      <c r="J156" s="21" t="s">
        <v>49</v>
      </c>
      <c r="K156" s="25">
        <v>3.9</v>
      </c>
      <c r="L156">
        <f t="shared" si="8"/>
        <v>15.6</v>
      </c>
    </row>
    <row r="157" spans="2:12" x14ac:dyDescent="0.25">
      <c r="B157" s="2">
        <v>94</v>
      </c>
      <c r="C157" s="1" t="s">
        <v>32</v>
      </c>
      <c r="D157" s="1" t="s">
        <v>4</v>
      </c>
      <c r="E157" s="15" t="s">
        <v>39</v>
      </c>
      <c r="F157" s="15" t="s">
        <v>49</v>
      </c>
      <c r="G157">
        <v>2.8</v>
      </c>
      <c r="H157" s="25">
        <v>2.7</v>
      </c>
      <c r="I157">
        <f t="shared" si="7"/>
        <v>5.4</v>
      </c>
      <c r="J157" s="21" t="s">
        <v>49</v>
      </c>
      <c r="K157" s="25">
        <v>2.7</v>
      </c>
      <c r="L157">
        <f t="shared" si="8"/>
        <v>10.8</v>
      </c>
    </row>
    <row r="158" spans="2:12" x14ac:dyDescent="0.25">
      <c r="B158" s="2">
        <v>103</v>
      </c>
      <c r="C158" s="1" t="s">
        <v>32</v>
      </c>
      <c r="D158" s="1"/>
      <c r="E158" s="15" t="s">
        <v>39</v>
      </c>
      <c r="F158" s="15" t="s">
        <v>49</v>
      </c>
      <c r="G158">
        <v>2</v>
      </c>
      <c r="H158" s="25">
        <v>2</v>
      </c>
      <c r="I158">
        <f t="shared" si="7"/>
        <v>4</v>
      </c>
      <c r="J158" s="21" t="s">
        <v>49</v>
      </c>
      <c r="K158" s="25">
        <v>2</v>
      </c>
      <c r="L158">
        <f t="shared" si="8"/>
        <v>8</v>
      </c>
    </row>
    <row r="159" spans="2:12" x14ac:dyDescent="0.25">
      <c r="B159" s="2">
        <v>104</v>
      </c>
      <c r="C159" s="1" t="s">
        <v>32</v>
      </c>
      <c r="D159" s="1"/>
      <c r="E159" s="15" t="s">
        <v>39</v>
      </c>
      <c r="F159" s="15" t="s">
        <v>49</v>
      </c>
      <c r="G159">
        <v>5.6</v>
      </c>
      <c r="H159" s="25">
        <v>6.5</v>
      </c>
      <c r="I159">
        <f t="shared" si="7"/>
        <v>13</v>
      </c>
      <c r="J159" s="21" t="s">
        <v>49</v>
      </c>
      <c r="K159" s="25">
        <v>6.5</v>
      </c>
      <c r="L159">
        <f t="shared" si="8"/>
        <v>26</v>
      </c>
    </row>
    <row r="160" spans="2:12" x14ac:dyDescent="0.25">
      <c r="B160" s="2">
        <v>110</v>
      </c>
      <c r="C160" s="1" t="s">
        <v>32</v>
      </c>
      <c r="D160" s="1"/>
      <c r="E160" s="15" t="s">
        <v>39</v>
      </c>
      <c r="F160" s="15" t="s">
        <v>49</v>
      </c>
      <c r="G160">
        <v>1.6</v>
      </c>
      <c r="H160" s="25">
        <v>1.6</v>
      </c>
      <c r="I160">
        <f t="shared" si="7"/>
        <v>3.2</v>
      </c>
      <c r="J160" s="21" t="s">
        <v>49</v>
      </c>
      <c r="K160" s="25">
        <v>1.6</v>
      </c>
      <c r="L160">
        <f t="shared" si="8"/>
        <v>6.4</v>
      </c>
    </row>
    <row r="161" spans="1:12" x14ac:dyDescent="0.25">
      <c r="B161" s="2">
        <v>127</v>
      </c>
      <c r="C161" s="1" t="s">
        <v>32</v>
      </c>
      <c r="D161" s="1"/>
      <c r="E161" s="15" t="s">
        <v>39</v>
      </c>
      <c r="F161" s="15" t="s">
        <v>49</v>
      </c>
      <c r="G161">
        <v>6.3</v>
      </c>
      <c r="H161" s="25">
        <v>5.5</v>
      </c>
      <c r="I161">
        <f t="shared" si="7"/>
        <v>11</v>
      </c>
      <c r="J161" s="21" t="s">
        <v>49</v>
      </c>
      <c r="K161" s="25">
        <v>5.5</v>
      </c>
      <c r="L161">
        <f t="shared" si="8"/>
        <v>22</v>
      </c>
    </row>
    <row r="162" spans="1:12" x14ac:dyDescent="0.25">
      <c r="B162" s="2">
        <v>137</v>
      </c>
      <c r="C162" s="1" t="s">
        <v>32</v>
      </c>
      <c r="D162" s="1"/>
      <c r="E162" s="15" t="s">
        <v>39</v>
      </c>
      <c r="F162" s="15" t="s">
        <v>49</v>
      </c>
      <c r="G162">
        <v>4.0999999999999996</v>
      </c>
      <c r="H162" s="25">
        <v>4.0999999999999996</v>
      </c>
      <c r="I162">
        <f t="shared" si="7"/>
        <v>8.1999999999999993</v>
      </c>
      <c r="J162" s="21" t="s">
        <v>49</v>
      </c>
      <c r="K162" s="25">
        <v>4.0999999999999996</v>
      </c>
      <c r="L162">
        <f t="shared" si="8"/>
        <v>16.399999999999999</v>
      </c>
    </row>
    <row r="163" spans="1:12" x14ac:dyDescent="0.25">
      <c r="B163" s="2">
        <v>138</v>
      </c>
      <c r="C163" s="1" t="s">
        <v>32</v>
      </c>
      <c r="D163" s="1"/>
      <c r="E163" s="15" t="s">
        <v>39</v>
      </c>
      <c r="F163" s="15" t="s">
        <v>49</v>
      </c>
      <c r="G163">
        <v>5.7</v>
      </c>
      <c r="H163" s="25">
        <v>5.7</v>
      </c>
      <c r="I163">
        <f t="shared" si="7"/>
        <v>11.4</v>
      </c>
      <c r="J163" s="21" t="s">
        <v>49</v>
      </c>
      <c r="K163" s="24">
        <v>5.7</v>
      </c>
      <c r="L163">
        <f t="shared" si="8"/>
        <v>22.8</v>
      </c>
    </row>
    <row r="164" spans="1:12" x14ac:dyDescent="0.25">
      <c r="B164" s="2">
        <v>139</v>
      </c>
      <c r="C164" s="1" t="s">
        <v>32</v>
      </c>
      <c r="D164" s="1"/>
      <c r="E164" s="15" t="s">
        <v>39</v>
      </c>
      <c r="F164" s="15" t="s">
        <v>49</v>
      </c>
      <c r="G164">
        <v>5.7</v>
      </c>
      <c r="H164" s="25">
        <v>5.7</v>
      </c>
      <c r="I164">
        <f t="shared" si="7"/>
        <v>11.4</v>
      </c>
      <c r="J164" s="21" t="s">
        <v>49</v>
      </c>
      <c r="K164" s="24">
        <v>5.7</v>
      </c>
      <c r="L164">
        <f t="shared" si="8"/>
        <v>22.8</v>
      </c>
    </row>
    <row r="165" spans="1:12" x14ac:dyDescent="0.25">
      <c r="B165" s="2">
        <v>142</v>
      </c>
      <c r="C165" s="1" t="s">
        <v>32</v>
      </c>
      <c r="D165" s="1"/>
      <c r="E165" s="15" t="s">
        <v>39</v>
      </c>
      <c r="F165" s="15" t="s">
        <v>49</v>
      </c>
      <c r="G165">
        <v>4.0999999999999996</v>
      </c>
      <c r="H165" s="25">
        <v>4.0999999999999996</v>
      </c>
      <c r="I165">
        <f t="shared" ref="I165:I228" si="9">H165*2</f>
        <v>8.1999999999999993</v>
      </c>
      <c r="J165" s="21" t="s">
        <v>49</v>
      </c>
      <c r="K165" s="25">
        <v>4.0999999999999996</v>
      </c>
      <c r="L165">
        <f t="shared" ref="L165:L228" si="10">K165*2*2</f>
        <v>16.399999999999999</v>
      </c>
    </row>
    <row r="166" spans="1:12" x14ac:dyDescent="0.25">
      <c r="B166" s="2">
        <v>165</v>
      </c>
      <c r="C166" s="1" t="s">
        <v>32</v>
      </c>
      <c r="D166" s="1"/>
      <c r="E166" s="15" t="s">
        <v>39</v>
      </c>
      <c r="F166" s="15" t="s">
        <v>49</v>
      </c>
      <c r="G166">
        <v>3.4</v>
      </c>
      <c r="H166" s="25">
        <v>3.4</v>
      </c>
      <c r="I166">
        <f t="shared" si="9"/>
        <v>6.8</v>
      </c>
      <c r="J166" s="21" t="s">
        <v>49</v>
      </c>
      <c r="K166" s="25">
        <v>3.4</v>
      </c>
      <c r="L166">
        <f t="shared" si="10"/>
        <v>13.6</v>
      </c>
    </row>
    <row r="167" spans="1:12" x14ac:dyDescent="0.25">
      <c r="B167" s="2">
        <v>166</v>
      </c>
      <c r="C167" s="1" t="s">
        <v>32</v>
      </c>
      <c r="D167" s="1"/>
      <c r="E167" s="15" t="s">
        <v>39</v>
      </c>
      <c r="F167" s="15" t="s">
        <v>49</v>
      </c>
      <c r="G167" s="20">
        <v>3.3</v>
      </c>
      <c r="H167" s="25">
        <v>3.3</v>
      </c>
      <c r="I167">
        <f t="shared" si="9"/>
        <v>6.6</v>
      </c>
      <c r="J167" s="21" t="s">
        <v>49</v>
      </c>
      <c r="K167" s="25">
        <v>3.3</v>
      </c>
      <c r="L167">
        <f t="shared" si="10"/>
        <v>13.2</v>
      </c>
    </row>
    <row r="168" spans="1:12" x14ac:dyDescent="0.25">
      <c r="B168" s="2">
        <v>167</v>
      </c>
      <c r="C168" s="1" t="s">
        <v>32</v>
      </c>
      <c r="D168" s="1"/>
      <c r="E168" s="15" t="s">
        <v>39</v>
      </c>
      <c r="F168" s="15" t="s">
        <v>49</v>
      </c>
      <c r="G168">
        <v>5.4</v>
      </c>
      <c r="H168" s="25">
        <v>5.5</v>
      </c>
      <c r="I168">
        <f t="shared" si="9"/>
        <v>11</v>
      </c>
      <c r="J168" s="21" t="s">
        <v>49</v>
      </c>
      <c r="K168" s="25">
        <v>5.5</v>
      </c>
      <c r="L168">
        <f t="shared" si="10"/>
        <v>22</v>
      </c>
    </row>
    <row r="169" spans="1:12" x14ac:dyDescent="0.25">
      <c r="B169" s="12">
        <v>185</v>
      </c>
      <c r="C169" s="7" t="s">
        <v>32</v>
      </c>
      <c r="E169" s="18" t="s">
        <v>39</v>
      </c>
      <c r="F169" s="15" t="s">
        <v>49</v>
      </c>
      <c r="G169">
        <v>6.8</v>
      </c>
      <c r="H169" s="25">
        <v>6.8</v>
      </c>
      <c r="I169">
        <f t="shared" si="9"/>
        <v>13.6</v>
      </c>
      <c r="J169" s="21" t="s">
        <v>49</v>
      </c>
      <c r="K169" s="25">
        <v>6.8</v>
      </c>
      <c r="L169">
        <f t="shared" si="10"/>
        <v>27.2</v>
      </c>
    </row>
    <row r="170" spans="1:12" x14ac:dyDescent="0.25">
      <c r="B170" s="1">
        <v>186</v>
      </c>
      <c r="C170" s="1" t="s">
        <v>32</v>
      </c>
      <c r="D170" s="1"/>
      <c r="E170" s="15" t="s">
        <v>39</v>
      </c>
      <c r="F170" s="15" t="s">
        <v>49</v>
      </c>
      <c r="G170">
        <v>3.1</v>
      </c>
      <c r="H170" s="25">
        <v>3</v>
      </c>
      <c r="I170">
        <f t="shared" si="9"/>
        <v>6</v>
      </c>
      <c r="J170" s="21" t="s">
        <v>49</v>
      </c>
      <c r="K170" s="25">
        <v>3</v>
      </c>
      <c r="L170">
        <f t="shared" si="10"/>
        <v>12</v>
      </c>
    </row>
    <row r="171" spans="1:12" x14ac:dyDescent="0.25">
      <c r="B171" s="2">
        <v>189</v>
      </c>
      <c r="C171" s="7" t="s">
        <v>32</v>
      </c>
      <c r="E171" s="18" t="s">
        <v>39</v>
      </c>
      <c r="F171" s="15" t="s">
        <v>49</v>
      </c>
      <c r="G171">
        <v>4.4000000000000004</v>
      </c>
      <c r="H171" s="25">
        <v>4.4000000000000004</v>
      </c>
      <c r="I171">
        <f t="shared" si="9"/>
        <v>8.8000000000000007</v>
      </c>
      <c r="J171" s="21" t="s">
        <v>49</v>
      </c>
      <c r="K171" s="25">
        <v>4.4000000000000004</v>
      </c>
      <c r="L171">
        <f t="shared" si="10"/>
        <v>17.600000000000001</v>
      </c>
    </row>
    <row r="172" spans="1:12" x14ac:dyDescent="0.25">
      <c r="B172" s="1">
        <v>192</v>
      </c>
      <c r="C172" s="7" t="s">
        <v>32</v>
      </c>
      <c r="E172" s="18" t="s">
        <v>39</v>
      </c>
      <c r="F172" s="15" t="s">
        <v>49</v>
      </c>
      <c r="G172">
        <v>4.2</v>
      </c>
      <c r="H172" s="25">
        <v>4.0999999999999996</v>
      </c>
      <c r="I172">
        <f t="shared" si="9"/>
        <v>8.1999999999999993</v>
      </c>
      <c r="J172" s="21" t="s">
        <v>49</v>
      </c>
      <c r="K172" s="25">
        <v>4.0999999999999996</v>
      </c>
      <c r="L172">
        <f t="shared" si="10"/>
        <v>16.399999999999999</v>
      </c>
    </row>
    <row r="173" spans="1:12" ht="16.5" thickBot="1" x14ac:dyDescent="0.3">
      <c r="B173" s="2">
        <v>195</v>
      </c>
      <c r="C173" s="7" t="s">
        <v>32</v>
      </c>
      <c r="E173" s="47" t="s">
        <v>39</v>
      </c>
      <c r="F173" s="48" t="s">
        <v>49</v>
      </c>
      <c r="G173" s="43">
        <v>3.1</v>
      </c>
      <c r="H173" s="44">
        <v>3</v>
      </c>
      <c r="I173" s="43">
        <f t="shared" si="9"/>
        <v>6</v>
      </c>
      <c r="J173" s="45" t="s">
        <v>49</v>
      </c>
      <c r="K173" s="44">
        <v>3</v>
      </c>
      <c r="L173" s="43">
        <f>K173*2*2</f>
        <v>12</v>
      </c>
    </row>
    <row r="174" spans="1:12" ht="16.5" thickBot="1" x14ac:dyDescent="0.3">
      <c r="A174" s="80" t="s">
        <v>99</v>
      </c>
      <c r="B174" s="81">
        <v>41</v>
      </c>
      <c r="F174" s="50" t="s">
        <v>37</v>
      </c>
      <c r="G174" s="46">
        <f>SUM(G133:G173)</f>
        <v>258</v>
      </c>
      <c r="H174" s="46">
        <f>SUM(H133:H173)</f>
        <v>225.29999999999995</v>
      </c>
      <c r="I174" s="46">
        <f>SUM(I133:I173)</f>
        <v>450.59999999999991</v>
      </c>
      <c r="J174" s="46"/>
      <c r="K174" s="46">
        <f>SUM(K133:K173)</f>
        <v>224.99999999999997</v>
      </c>
      <c r="L174" s="46">
        <f>SUM(L133:L173)</f>
        <v>899.99999999999989</v>
      </c>
    </row>
    <row r="175" spans="1:12" x14ac:dyDescent="0.25">
      <c r="B175" s="2"/>
      <c r="F175" s="51" t="s">
        <v>81</v>
      </c>
      <c r="G175" s="52">
        <f>AVERAGE(G133:G173)</f>
        <v>6.2926829268292686</v>
      </c>
      <c r="H175" s="52">
        <f>AVERAGE(H133:H173)</f>
        <v>5.4951219512195113</v>
      </c>
      <c r="I175" s="52">
        <f>AVERAGE(I133:I173)</f>
        <v>10.990243902439023</v>
      </c>
      <c r="J175" s="52"/>
      <c r="K175" s="52">
        <f>AVERAGE(K133:K173)</f>
        <v>5.48780487804878</v>
      </c>
      <c r="L175" s="52">
        <f>AVERAGE(L133:L173)</f>
        <v>21.95121951219512</v>
      </c>
    </row>
    <row r="176" spans="1:12" x14ac:dyDescent="0.25">
      <c r="B176" s="2"/>
      <c r="F176" s="51" t="s">
        <v>85</v>
      </c>
      <c r="G176" s="52">
        <f>MAX(G133:G173)</f>
        <v>41.9</v>
      </c>
      <c r="H176" s="52">
        <f>MAX(H133:H173)</f>
        <v>14.4</v>
      </c>
      <c r="I176" s="52">
        <f>MAX(I133:I173)</f>
        <v>28.8</v>
      </c>
      <c r="J176" s="52"/>
      <c r="K176" s="52">
        <f>MAX(K133:K173)</f>
        <v>14.4</v>
      </c>
      <c r="L176" s="52">
        <f>MAX(L133:L173)</f>
        <v>57.6</v>
      </c>
    </row>
    <row r="177" spans="2:13" x14ac:dyDescent="0.25">
      <c r="B177" s="2"/>
      <c r="F177" s="51" t="s">
        <v>86</v>
      </c>
      <c r="G177" s="52">
        <f>MIN(G133:G173)</f>
        <v>1.5</v>
      </c>
      <c r="H177" s="52">
        <f>MIN(H133:H173)</f>
        <v>1.4</v>
      </c>
      <c r="I177" s="52">
        <f>MIN(I133:I173)</f>
        <v>2.8</v>
      </c>
      <c r="J177" s="52"/>
      <c r="K177" s="52">
        <f>MIN(K133:K173)</f>
        <v>1.4</v>
      </c>
      <c r="L177" s="52">
        <f>MIN(L133:L173)</f>
        <v>5.6</v>
      </c>
    </row>
    <row r="178" spans="2:13" x14ac:dyDescent="0.25">
      <c r="B178" s="2"/>
      <c r="F178" s="51" t="s">
        <v>82</v>
      </c>
      <c r="G178" s="52">
        <f>(54)+(0.45*G176)</f>
        <v>72.855000000000004</v>
      </c>
      <c r="H178" s="52">
        <f>(0.45*H176)</f>
        <v>6.48</v>
      </c>
      <c r="I178" s="52">
        <f>(0.45*I176)</f>
        <v>12.96</v>
      </c>
      <c r="J178" s="52"/>
      <c r="K178" s="52"/>
      <c r="L178" s="65">
        <f>((252/(K175))*L176)</f>
        <v>2644.9920000000002</v>
      </c>
    </row>
    <row r="179" spans="2:13" x14ac:dyDescent="0.25">
      <c r="B179" s="2"/>
      <c r="F179" s="51" t="s">
        <v>83</v>
      </c>
      <c r="G179" s="52">
        <f>(54)+(0.45*G177)</f>
        <v>54.674999999999997</v>
      </c>
      <c r="H179" s="52">
        <f>(0.45*H177)</f>
        <v>0.63</v>
      </c>
      <c r="I179" s="52">
        <f>(0.45*I177)</f>
        <v>1.26</v>
      </c>
      <c r="J179" s="52"/>
      <c r="K179" s="52"/>
      <c r="L179" s="65">
        <f>((252/(K175*2))*L177)</f>
        <v>128.57599999999999</v>
      </c>
    </row>
    <row r="180" spans="2:13" x14ac:dyDescent="0.25">
      <c r="B180" s="2"/>
      <c r="F180" s="51" t="s">
        <v>84</v>
      </c>
      <c r="G180" s="52">
        <f>(54)+(0.45*G175)</f>
        <v>56.831707317073167</v>
      </c>
      <c r="H180" s="52">
        <f>(0.45*H175)</f>
        <v>2.4728048780487804</v>
      </c>
      <c r="I180" s="52">
        <f>(0.45*I175)</f>
        <v>4.9456097560975607</v>
      </c>
      <c r="J180" s="52"/>
      <c r="K180" s="60"/>
      <c r="L180" s="60">
        <f>((252/(K175*2))*L175)</f>
        <v>504</v>
      </c>
      <c r="M180" s="43"/>
    </row>
    <row r="181" spans="2:13" ht="32.25" thickBot="1" x14ac:dyDescent="0.3">
      <c r="B181" s="2"/>
      <c r="F181" s="62" t="s">
        <v>88</v>
      </c>
      <c r="G181" s="61">
        <f>(54)+(0.45*G174)</f>
        <v>170.10000000000002</v>
      </c>
      <c r="H181" s="61"/>
      <c r="I181" s="68">
        <f>(0.45*I174)</f>
        <v>202.76999999999995</v>
      </c>
      <c r="J181" s="68"/>
      <c r="K181" s="67" t="s">
        <v>92</v>
      </c>
      <c r="L181" s="63" t="s">
        <v>97</v>
      </c>
      <c r="M181" s="76" t="s">
        <v>96</v>
      </c>
    </row>
    <row r="182" spans="2:13" ht="30.75" customHeight="1" thickBot="1" x14ac:dyDescent="0.3">
      <c r="B182" s="2"/>
      <c r="F182" s="161" t="s">
        <v>89</v>
      </c>
      <c r="G182" s="161"/>
      <c r="H182" s="66" t="s">
        <v>90</v>
      </c>
      <c r="I182" s="69">
        <f>(G181+I181)</f>
        <v>372.87</v>
      </c>
      <c r="J182" s="70" t="s">
        <v>91</v>
      </c>
      <c r="K182" s="71">
        <f>((252/(K175*2))*L174)</f>
        <v>20663.999999999996</v>
      </c>
      <c r="L182" s="72">
        <f>K182/2</f>
        <v>10331.999999999998</v>
      </c>
      <c r="M182" s="76">
        <f>K182/I182</f>
        <v>55.418778662804719</v>
      </c>
    </row>
    <row r="183" spans="2:13" ht="16.5" thickBot="1" x14ac:dyDescent="0.3">
      <c r="B183" s="2"/>
      <c r="F183" s="51"/>
      <c r="G183" s="51"/>
      <c r="H183" s="64" t="s">
        <v>93</v>
      </c>
      <c r="I183" s="73">
        <f>I182/G174</f>
        <v>1.4452325581395349</v>
      </c>
      <c r="J183" s="70" t="s">
        <v>94</v>
      </c>
      <c r="K183" s="74">
        <f>K182/L174</f>
        <v>22.959999999999997</v>
      </c>
      <c r="L183" s="75"/>
      <c r="M183" s="77">
        <f>K183/I183</f>
        <v>15.886716550004021</v>
      </c>
    </row>
    <row r="184" spans="2:13" ht="16.5" thickBot="1" x14ac:dyDescent="0.3">
      <c r="B184" s="2"/>
      <c r="F184" s="15"/>
      <c r="H184" s="64" t="s">
        <v>98</v>
      </c>
      <c r="I184" s="73">
        <f>I182/41</f>
        <v>9.0943902439024384</v>
      </c>
      <c r="J184" s="70" t="s">
        <v>91</v>
      </c>
      <c r="K184" s="74">
        <f>K182/41</f>
        <v>503.99999999999989</v>
      </c>
      <c r="L184" s="75">
        <f>K184/2</f>
        <v>251.99999999999994</v>
      </c>
      <c r="M184" s="77">
        <f>K184/I184</f>
        <v>55.418778662804719</v>
      </c>
    </row>
    <row r="185" spans="2:13" x14ac:dyDescent="0.25">
      <c r="B185" s="2"/>
      <c r="F185" s="15"/>
      <c r="H185" s="25"/>
      <c r="J185" s="21"/>
      <c r="K185" s="25"/>
    </row>
    <row r="186" spans="2:13" x14ac:dyDescent="0.25">
      <c r="B186" s="2">
        <v>75</v>
      </c>
      <c r="C186" s="1" t="s">
        <v>32</v>
      </c>
      <c r="D186" s="1"/>
      <c r="E186" s="15" t="s">
        <v>11</v>
      </c>
      <c r="F186" s="15" t="s">
        <v>45</v>
      </c>
      <c r="G186">
        <v>97.4</v>
      </c>
      <c r="H186" s="25">
        <v>0.5</v>
      </c>
      <c r="I186">
        <f t="shared" si="9"/>
        <v>1</v>
      </c>
      <c r="J186" s="21" t="s">
        <v>67</v>
      </c>
      <c r="K186" s="25">
        <v>0.5</v>
      </c>
      <c r="L186">
        <f t="shared" si="10"/>
        <v>2</v>
      </c>
    </row>
    <row r="187" spans="2:13" ht="31.5" x14ac:dyDescent="0.25">
      <c r="B187" s="2">
        <v>3</v>
      </c>
      <c r="C187" s="1" t="s">
        <v>32</v>
      </c>
      <c r="D187" s="1" t="s">
        <v>17</v>
      </c>
      <c r="E187" s="15" t="s">
        <v>11</v>
      </c>
      <c r="F187" s="15" t="s">
        <v>45</v>
      </c>
      <c r="G187">
        <v>97.5</v>
      </c>
      <c r="H187" s="25">
        <v>0.5</v>
      </c>
      <c r="I187">
        <f t="shared" si="9"/>
        <v>1</v>
      </c>
      <c r="J187" s="21" t="s">
        <v>67</v>
      </c>
      <c r="K187" s="25">
        <v>0.5</v>
      </c>
      <c r="L187">
        <f t="shared" si="10"/>
        <v>2</v>
      </c>
    </row>
    <row r="188" spans="2:13" x14ac:dyDescent="0.25">
      <c r="B188" s="2">
        <v>43</v>
      </c>
      <c r="C188" s="1" t="s">
        <v>32</v>
      </c>
      <c r="D188" s="1" t="s">
        <v>4</v>
      </c>
      <c r="E188" s="15" t="s">
        <v>11</v>
      </c>
      <c r="F188" s="15" t="s">
        <v>45</v>
      </c>
      <c r="G188">
        <v>91</v>
      </c>
      <c r="H188">
        <v>25.4</v>
      </c>
      <c r="I188">
        <f t="shared" si="9"/>
        <v>50.8</v>
      </c>
      <c r="J188" s="21" t="s">
        <v>65</v>
      </c>
      <c r="K188" s="25">
        <v>24.8</v>
      </c>
      <c r="L188">
        <f t="shared" si="10"/>
        <v>99.2</v>
      </c>
    </row>
    <row r="189" spans="2:13" x14ac:dyDescent="0.25">
      <c r="B189" s="2">
        <v>56</v>
      </c>
      <c r="C189" s="1" t="s">
        <v>32</v>
      </c>
      <c r="D189" s="1" t="s">
        <v>4</v>
      </c>
      <c r="E189" s="15" t="s">
        <v>11</v>
      </c>
      <c r="F189" s="15" t="s">
        <v>45</v>
      </c>
      <c r="G189">
        <v>86.9</v>
      </c>
      <c r="H189" s="25">
        <v>18.8</v>
      </c>
      <c r="I189">
        <f t="shared" si="9"/>
        <v>37.6</v>
      </c>
      <c r="J189" s="21" t="s">
        <v>65</v>
      </c>
      <c r="K189" s="25">
        <v>18.600000000000001</v>
      </c>
      <c r="L189">
        <f t="shared" si="10"/>
        <v>74.400000000000006</v>
      </c>
    </row>
    <row r="190" spans="2:13" x14ac:dyDescent="0.25">
      <c r="B190" s="2">
        <v>57</v>
      </c>
      <c r="C190" s="1" t="s">
        <v>32</v>
      </c>
      <c r="D190" s="1" t="s">
        <v>4</v>
      </c>
      <c r="E190" s="15" t="s">
        <v>11</v>
      </c>
      <c r="F190" s="15" t="s">
        <v>45</v>
      </c>
      <c r="G190">
        <v>90.4</v>
      </c>
      <c r="H190" s="25">
        <v>22.4</v>
      </c>
      <c r="I190">
        <f t="shared" si="9"/>
        <v>44.8</v>
      </c>
      <c r="J190" s="21" t="s">
        <v>65</v>
      </c>
      <c r="K190" s="25">
        <v>26.8</v>
      </c>
      <c r="L190">
        <f t="shared" si="10"/>
        <v>107.2</v>
      </c>
    </row>
    <row r="191" spans="2:13" x14ac:dyDescent="0.25">
      <c r="B191" s="2">
        <v>81</v>
      </c>
      <c r="C191" s="1" t="s">
        <v>32</v>
      </c>
      <c r="D191" s="1"/>
      <c r="E191" s="15" t="s">
        <v>11</v>
      </c>
      <c r="F191" s="15" t="s">
        <v>45</v>
      </c>
      <c r="G191">
        <v>96.5</v>
      </c>
      <c r="H191" s="25">
        <v>30.3</v>
      </c>
      <c r="I191">
        <f t="shared" si="9"/>
        <v>60.6</v>
      </c>
      <c r="J191" s="21" t="s">
        <v>65</v>
      </c>
      <c r="K191" s="25">
        <v>30.5</v>
      </c>
      <c r="L191">
        <f t="shared" si="10"/>
        <v>122</v>
      </c>
    </row>
    <row r="192" spans="2:13" x14ac:dyDescent="0.25">
      <c r="B192" s="2">
        <v>95</v>
      </c>
      <c r="C192" s="1" t="s">
        <v>32</v>
      </c>
      <c r="D192" s="1"/>
      <c r="E192" s="15" t="s">
        <v>11</v>
      </c>
      <c r="F192" s="15" t="s">
        <v>45</v>
      </c>
      <c r="G192">
        <v>102</v>
      </c>
      <c r="H192" s="25">
        <v>35.9</v>
      </c>
      <c r="I192">
        <f t="shared" si="9"/>
        <v>71.8</v>
      </c>
      <c r="J192" s="21" t="s">
        <v>65</v>
      </c>
      <c r="K192" s="25">
        <v>39.1</v>
      </c>
      <c r="L192">
        <f t="shared" si="10"/>
        <v>156.4</v>
      </c>
    </row>
    <row r="193" spans="1:13" x14ac:dyDescent="0.25">
      <c r="B193" s="2">
        <v>151</v>
      </c>
      <c r="C193" s="1" t="s">
        <v>32</v>
      </c>
      <c r="D193" s="1"/>
      <c r="E193" s="15" t="s">
        <v>11</v>
      </c>
      <c r="F193" s="15" t="s">
        <v>45</v>
      </c>
      <c r="G193">
        <v>9.8000000000000007</v>
      </c>
      <c r="H193" s="25">
        <v>9.8000000000000007</v>
      </c>
      <c r="I193">
        <f t="shared" si="9"/>
        <v>19.600000000000001</v>
      </c>
      <c r="J193" s="21" t="s">
        <v>65</v>
      </c>
      <c r="K193" s="25">
        <v>7</v>
      </c>
      <c r="L193">
        <f t="shared" si="10"/>
        <v>28</v>
      </c>
    </row>
    <row r="194" spans="1:13" x14ac:dyDescent="0.25">
      <c r="B194" s="2">
        <v>173</v>
      </c>
      <c r="C194" s="1" t="s">
        <v>32</v>
      </c>
      <c r="E194" s="15" t="s">
        <v>11</v>
      </c>
      <c r="F194" s="15" t="s">
        <v>45</v>
      </c>
      <c r="G194">
        <v>102</v>
      </c>
      <c r="H194" s="25">
        <v>36.1</v>
      </c>
      <c r="I194">
        <f t="shared" si="9"/>
        <v>72.2</v>
      </c>
      <c r="J194" s="21" t="s">
        <v>65</v>
      </c>
      <c r="K194" s="25">
        <v>38.6</v>
      </c>
      <c r="L194">
        <f t="shared" si="10"/>
        <v>154.4</v>
      </c>
    </row>
    <row r="195" spans="1:13" x14ac:dyDescent="0.25">
      <c r="B195" s="1">
        <v>194</v>
      </c>
      <c r="C195" s="7" t="s">
        <v>32</v>
      </c>
      <c r="E195" s="15" t="s">
        <v>11</v>
      </c>
      <c r="F195" s="15" t="s">
        <v>45</v>
      </c>
      <c r="G195">
        <v>96.6</v>
      </c>
      <c r="H195" s="25">
        <v>30.4</v>
      </c>
      <c r="I195">
        <f t="shared" si="9"/>
        <v>60.8</v>
      </c>
      <c r="J195" s="21" t="s">
        <v>65</v>
      </c>
      <c r="K195" s="24">
        <v>32.9</v>
      </c>
      <c r="L195">
        <f t="shared" si="10"/>
        <v>131.6</v>
      </c>
    </row>
    <row r="196" spans="1:13" ht="16.5" thickBot="1" x14ac:dyDescent="0.3">
      <c r="B196" s="1">
        <v>196</v>
      </c>
      <c r="C196" s="7" t="s">
        <v>32</v>
      </c>
      <c r="E196" s="56" t="s">
        <v>11</v>
      </c>
      <c r="F196" s="48" t="s">
        <v>45</v>
      </c>
      <c r="G196" s="43">
        <v>112</v>
      </c>
      <c r="H196" s="44">
        <v>30.4</v>
      </c>
      <c r="I196" s="43">
        <f t="shared" si="9"/>
        <v>60.8</v>
      </c>
      <c r="J196" s="45" t="s">
        <v>65</v>
      </c>
      <c r="K196" s="58">
        <v>32.9</v>
      </c>
      <c r="L196" s="43">
        <f t="shared" si="10"/>
        <v>131.6</v>
      </c>
    </row>
    <row r="197" spans="1:13" ht="16.5" thickBot="1" x14ac:dyDescent="0.3">
      <c r="A197" s="80" t="s">
        <v>99</v>
      </c>
      <c r="B197" s="81">
        <v>11</v>
      </c>
      <c r="E197" s="15"/>
      <c r="F197" s="50" t="s">
        <v>37</v>
      </c>
      <c r="G197" s="46">
        <f>SUM(G186:G196)</f>
        <v>982.09999999999991</v>
      </c>
      <c r="H197" s="46">
        <f>SUM(H186:H196)</f>
        <v>240.5</v>
      </c>
      <c r="I197" s="46">
        <f>SUM(I186:I196)</f>
        <v>481</v>
      </c>
      <c r="J197" s="46"/>
      <c r="K197" s="46">
        <f>SUM(K186:K196)</f>
        <v>252.20000000000002</v>
      </c>
      <c r="L197" s="46">
        <f>SUM(L186:L196)</f>
        <v>1008.8000000000001</v>
      </c>
    </row>
    <row r="198" spans="1:13" x14ac:dyDescent="0.25">
      <c r="B198" s="1"/>
      <c r="E198" s="15"/>
      <c r="F198" s="51" t="s">
        <v>81</v>
      </c>
      <c r="G198" s="52">
        <f>AVERAGE(G186:G196)</f>
        <v>89.281818181818167</v>
      </c>
      <c r="H198" s="52">
        <f>AVERAGE(H186:H196)</f>
        <v>21.863636363636363</v>
      </c>
      <c r="I198" s="52">
        <f>AVERAGE(I186:I196)</f>
        <v>43.727272727272727</v>
      </c>
      <c r="J198" s="52"/>
      <c r="K198" s="52">
        <f>AVERAGE(K186:K196)</f>
        <v>22.927272727272729</v>
      </c>
      <c r="L198" s="52">
        <f>AVERAGE(L186:L196)</f>
        <v>91.709090909090918</v>
      </c>
    </row>
    <row r="199" spans="1:13" x14ac:dyDescent="0.25">
      <c r="B199" s="1"/>
      <c r="E199" s="15"/>
      <c r="F199" s="51" t="s">
        <v>85</v>
      </c>
      <c r="G199" s="52">
        <f>MAX(G186:G196)</f>
        <v>112</v>
      </c>
      <c r="H199" s="52">
        <f>MAX(H186:H196)</f>
        <v>36.1</v>
      </c>
      <c r="I199" s="52">
        <f>MAX(I186:I196)</f>
        <v>72.2</v>
      </c>
      <c r="J199" s="52"/>
      <c r="K199" s="52">
        <f>MAX(K186:K196)</f>
        <v>39.1</v>
      </c>
      <c r="L199" s="52">
        <f>MAX(L186:L196)</f>
        <v>156.4</v>
      </c>
    </row>
    <row r="200" spans="1:13" x14ac:dyDescent="0.25">
      <c r="B200" s="1"/>
      <c r="E200" s="15"/>
      <c r="F200" s="51" t="s">
        <v>86</v>
      </c>
      <c r="G200" s="52">
        <f>MIN(G186:G196)</f>
        <v>9.8000000000000007</v>
      </c>
      <c r="H200" s="52">
        <f>MIN(H186:H196)</f>
        <v>0.5</v>
      </c>
      <c r="I200" s="52">
        <f>MIN(I186:I196)</f>
        <v>1</v>
      </c>
      <c r="J200" s="52"/>
      <c r="K200" s="52">
        <f>MIN(K186:K196)</f>
        <v>0.5</v>
      </c>
      <c r="L200" s="52">
        <f>MIN(L186:L196)</f>
        <v>2</v>
      </c>
    </row>
    <row r="201" spans="1:13" x14ac:dyDescent="0.25">
      <c r="B201" s="1"/>
      <c r="E201" s="15"/>
      <c r="F201" s="51" t="s">
        <v>82</v>
      </c>
      <c r="G201" s="52">
        <f>(54)+(0.45*G199)</f>
        <v>104.4</v>
      </c>
      <c r="H201" s="52">
        <f>(0.45*H199)</f>
        <v>16.245000000000001</v>
      </c>
      <c r="I201" s="52">
        <f>(0.45*I199)</f>
        <v>32.49</v>
      </c>
      <c r="J201" s="52"/>
      <c r="K201" s="52"/>
      <c r="L201" s="65">
        <f>((252/(K198))*L199)</f>
        <v>1719.0356859635208</v>
      </c>
    </row>
    <row r="202" spans="1:13" x14ac:dyDescent="0.25">
      <c r="B202" s="1"/>
      <c r="E202" s="15"/>
      <c r="F202" s="51" t="s">
        <v>83</v>
      </c>
      <c r="G202" s="52">
        <f>(54)+(0.45*G200)</f>
        <v>58.41</v>
      </c>
      <c r="H202" s="52">
        <f>(0.45*H200)</f>
        <v>0.22500000000000001</v>
      </c>
      <c r="I202" s="52">
        <f>(0.45*I200)</f>
        <v>0.45</v>
      </c>
      <c r="J202" s="52"/>
      <c r="K202" s="52"/>
      <c r="L202" s="65">
        <f>((252/(K198*2))*L200)</f>
        <v>10.991276764472639</v>
      </c>
    </row>
    <row r="203" spans="1:13" x14ac:dyDescent="0.25">
      <c r="B203" s="1"/>
      <c r="E203" s="15"/>
      <c r="F203" s="51" t="s">
        <v>84</v>
      </c>
      <c r="G203" s="52">
        <f>(54)+(0.45*G198)</f>
        <v>94.176818181818177</v>
      </c>
      <c r="H203" s="52">
        <f>(0.45*H198)</f>
        <v>9.838636363636363</v>
      </c>
      <c r="I203" s="52">
        <f>(0.45*I198)</f>
        <v>19.677272727272726</v>
      </c>
      <c r="J203" s="52"/>
      <c r="K203" s="60"/>
      <c r="L203" s="60">
        <f>((252/(K198*2))*L198)</f>
        <v>503.99999999999994</v>
      </c>
      <c r="M203" s="43"/>
    </row>
    <row r="204" spans="1:13" ht="32.25" thickBot="1" x14ac:dyDescent="0.3">
      <c r="B204" s="1"/>
      <c r="E204" s="15"/>
      <c r="F204" s="62" t="s">
        <v>88</v>
      </c>
      <c r="G204" s="61">
        <f>(54)+(0.45*G197)</f>
        <v>495.94499999999999</v>
      </c>
      <c r="H204" s="61"/>
      <c r="I204" s="68">
        <f>(0.45*I197)</f>
        <v>216.45000000000002</v>
      </c>
      <c r="J204" s="68"/>
      <c r="K204" s="67" t="s">
        <v>92</v>
      </c>
      <c r="L204" s="63" t="s">
        <v>97</v>
      </c>
      <c r="M204" s="76" t="s">
        <v>96</v>
      </c>
    </row>
    <row r="205" spans="1:13" ht="30.75" customHeight="1" thickBot="1" x14ac:dyDescent="0.3">
      <c r="B205" s="1"/>
      <c r="E205" s="15"/>
      <c r="F205" s="161" t="s">
        <v>89</v>
      </c>
      <c r="G205" s="161"/>
      <c r="H205" s="66" t="s">
        <v>90</v>
      </c>
      <c r="I205" s="69">
        <f>(G204+I204)</f>
        <v>712.39499999999998</v>
      </c>
      <c r="J205" s="70" t="s">
        <v>91</v>
      </c>
      <c r="K205" s="71">
        <f>((252/(K198*2))*L197)</f>
        <v>5543.9999999999991</v>
      </c>
      <c r="L205" s="72">
        <f>K205/2</f>
        <v>2771.9999999999995</v>
      </c>
      <c r="M205" s="76">
        <f>K205/I205</f>
        <v>7.7821994820289291</v>
      </c>
    </row>
    <row r="206" spans="1:13" ht="16.5" thickBot="1" x14ac:dyDescent="0.3">
      <c r="B206" s="1"/>
      <c r="E206" s="15"/>
      <c r="F206" s="51"/>
      <c r="G206" s="51"/>
      <c r="H206" s="64" t="s">
        <v>93</v>
      </c>
      <c r="I206" s="73">
        <f>I205/G197</f>
        <v>0.7253792892780776</v>
      </c>
      <c r="J206" s="70" t="s">
        <v>94</v>
      </c>
      <c r="K206" s="74">
        <f>K205/L197</f>
        <v>5.4956383822363195</v>
      </c>
      <c r="L206" s="75"/>
      <c r="M206" s="77">
        <f>K206/I206</f>
        <v>7.5762273109641267</v>
      </c>
    </row>
    <row r="207" spans="1:13" ht="16.5" thickBot="1" x14ac:dyDescent="0.3">
      <c r="B207" s="1"/>
      <c r="E207" s="15"/>
      <c r="F207" s="15"/>
      <c r="H207" s="64" t="s">
        <v>98</v>
      </c>
      <c r="I207" s="73">
        <f>I205/10</f>
        <v>71.239499999999992</v>
      </c>
      <c r="J207" s="70" t="s">
        <v>91</v>
      </c>
      <c r="K207" s="74">
        <f>K205/11</f>
        <v>503.99999999999994</v>
      </c>
      <c r="L207" s="75">
        <f>K207/2</f>
        <v>251.99999999999997</v>
      </c>
      <c r="M207" s="77">
        <f>K207/I207</f>
        <v>7.0747268018444824</v>
      </c>
    </row>
    <row r="208" spans="1:13" x14ac:dyDescent="0.25">
      <c r="B208" s="2">
        <v>6</v>
      </c>
      <c r="C208" s="1" t="s">
        <v>32</v>
      </c>
      <c r="D208" s="1"/>
      <c r="E208" s="15" t="s">
        <v>15</v>
      </c>
      <c r="F208" s="15" t="s">
        <v>46</v>
      </c>
      <c r="G208">
        <v>41.6</v>
      </c>
      <c r="H208" s="25">
        <v>6.8</v>
      </c>
      <c r="I208">
        <f t="shared" si="9"/>
        <v>13.6</v>
      </c>
      <c r="J208" s="21" t="s">
        <v>71</v>
      </c>
      <c r="K208" s="25">
        <v>6.8</v>
      </c>
      <c r="L208">
        <f t="shared" si="10"/>
        <v>27.2</v>
      </c>
    </row>
    <row r="209" spans="2:12" x14ac:dyDescent="0.25">
      <c r="B209" s="2">
        <v>10</v>
      </c>
      <c r="C209" s="1" t="s">
        <v>32</v>
      </c>
      <c r="D209" s="1" t="s">
        <v>4</v>
      </c>
      <c r="E209" s="15" t="s">
        <v>15</v>
      </c>
      <c r="F209" s="15" t="s">
        <v>46</v>
      </c>
      <c r="G209">
        <v>41.6</v>
      </c>
      <c r="H209" s="25">
        <v>6.2</v>
      </c>
      <c r="I209">
        <f t="shared" si="9"/>
        <v>12.4</v>
      </c>
      <c r="J209" s="21" t="s">
        <v>71</v>
      </c>
      <c r="K209" s="25">
        <v>6.2</v>
      </c>
      <c r="L209">
        <f t="shared" si="10"/>
        <v>24.8</v>
      </c>
    </row>
    <row r="210" spans="2:12" x14ac:dyDescent="0.25">
      <c r="B210" s="2">
        <v>29</v>
      </c>
      <c r="C210" s="1" t="s">
        <v>32</v>
      </c>
      <c r="D210" s="1"/>
      <c r="E210" s="15" t="s">
        <v>15</v>
      </c>
      <c r="F210" s="15" t="s">
        <v>46</v>
      </c>
      <c r="G210">
        <v>46.4</v>
      </c>
      <c r="H210" s="25">
        <v>11.1</v>
      </c>
      <c r="I210">
        <f t="shared" si="9"/>
        <v>22.2</v>
      </c>
      <c r="J210" s="21" t="s">
        <v>71</v>
      </c>
      <c r="K210" s="25">
        <v>11.1</v>
      </c>
      <c r="L210">
        <f t="shared" si="10"/>
        <v>44.4</v>
      </c>
    </row>
    <row r="211" spans="2:12" x14ac:dyDescent="0.25">
      <c r="B211" s="2">
        <v>32</v>
      </c>
      <c r="C211" s="1" t="s">
        <v>32</v>
      </c>
      <c r="D211" s="1"/>
      <c r="E211" s="15" t="s">
        <v>15</v>
      </c>
      <c r="F211" s="15" t="s">
        <v>46</v>
      </c>
      <c r="G211">
        <v>41.2</v>
      </c>
      <c r="H211" s="25">
        <v>5.0999999999999996</v>
      </c>
      <c r="I211">
        <f t="shared" si="9"/>
        <v>10.199999999999999</v>
      </c>
      <c r="J211" s="21" t="s">
        <v>71</v>
      </c>
      <c r="K211" s="25">
        <v>5.2</v>
      </c>
      <c r="L211">
        <f t="shared" si="10"/>
        <v>20.8</v>
      </c>
    </row>
    <row r="212" spans="2:12" x14ac:dyDescent="0.25">
      <c r="B212" s="2">
        <v>37</v>
      </c>
      <c r="C212" s="1" t="s">
        <v>32</v>
      </c>
      <c r="D212" s="1" t="s">
        <v>4</v>
      </c>
      <c r="E212" s="15" t="s">
        <v>15</v>
      </c>
      <c r="F212" s="15" t="s">
        <v>46</v>
      </c>
      <c r="G212">
        <v>32.9</v>
      </c>
      <c r="H212" s="25">
        <v>13.1</v>
      </c>
      <c r="I212">
        <f t="shared" si="9"/>
        <v>26.2</v>
      </c>
      <c r="J212" s="21" t="s">
        <v>71</v>
      </c>
      <c r="K212" s="25">
        <v>12.7</v>
      </c>
      <c r="L212">
        <f t="shared" si="10"/>
        <v>50.8</v>
      </c>
    </row>
    <row r="213" spans="2:12" x14ac:dyDescent="0.25">
      <c r="B213" s="2">
        <v>53</v>
      </c>
      <c r="C213" s="1" t="s">
        <v>32</v>
      </c>
      <c r="D213" s="1" t="s">
        <v>4</v>
      </c>
      <c r="E213" s="15" t="s">
        <v>15</v>
      </c>
      <c r="F213" s="15" t="s">
        <v>46</v>
      </c>
      <c r="G213">
        <v>32.6</v>
      </c>
      <c r="H213" s="25">
        <v>12.8</v>
      </c>
      <c r="I213">
        <f t="shared" si="9"/>
        <v>25.6</v>
      </c>
      <c r="J213" s="21" t="s">
        <v>71</v>
      </c>
      <c r="K213" s="25">
        <v>12.8</v>
      </c>
      <c r="L213">
        <f t="shared" si="10"/>
        <v>51.2</v>
      </c>
    </row>
    <row r="214" spans="2:12" x14ac:dyDescent="0.25">
      <c r="B214" s="2">
        <v>65</v>
      </c>
      <c r="C214" s="1" t="s">
        <v>32</v>
      </c>
      <c r="D214" s="1" t="s">
        <v>4</v>
      </c>
      <c r="E214" s="15" t="s">
        <v>15</v>
      </c>
      <c r="F214" s="15" t="s">
        <v>46</v>
      </c>
      <c r="G214">
        <v>50.3</v>
      </c>
      <c r="H214" s="25">
        <v>13</v>
      </c>
      <c r="I214">
        <f t="shared" si="9"/>
        <v>26</v>
      </c>
      <c r="J214" s="21" t="s">
        <v>71</v>
      </c>
      <c r="K214" s="25">
        <v>9.1999999999999993</v>
      </c>
      <c r="L214">
        <f t="shared" si="10"/>
        <v>36.799999999999997</v>
      </c>
    </row>
    <row r="215" spans="2:12" x14ac:dyDescent="0.25">
      <c r="B215" s="2">
        <v>68</v>
      </c>
      <c r="C215" s="1" t="s">
        <v>32</v>
      </c>
      <c r="D215" s="1" t="s">
        <v>14</v>
      </c>
      <c r="E215" s="15" t="s">
        <v>15</v>
      </c>
      <c r="F215" s="15" t="s">
        <v>46</v>
      </c>
      <c r="G215">
        <v>41.6</v>
      </c>
      <c r="H215" s="25">
        <v>8.6999999999999993</v>
      </c>
      <c r="I215">
        <f t="shared" si="9"/>
        <v>17.399999999999999</v>
      </c>
      <c r="J215" s="21" t="s">
        <v>71</v>
      </c>
      <c r="K215" s="25">
        <v>6.8</v>
      </c>
      <c r="L215">
        <f t="shared" si="10"/>
        <v>27.2</v>
      </c>
    </row>
    <row r="216" spans="2:12" x14ac:dyDescent="0.25">
      <c r="B216" s="2"/>
      <c r="C216" s="1"/>
      <c r="D216" s="1"/>
      <c r="E216" s="15"/>
      <c r="F216" s="15"/>
      <c r="H216" s="25"/>
      <c r="J216" s="21"/>
      <c r="K216" s="25"/>
    </row>
    <row r="217" spans="2:12" x14ac:dyDescent="0.25">
      <c r="B217" s="2">
        <v>79</v>
      </c>
      <c r="C217" s="1" t="s">
        <v>32</v>
      </c>
      <c r="D217" s="1" t="s">
        <v>9</v>
      </c>
      <c r="E217" s="15" t="s">
        <v>15</v>
      </c>
      <c r="F217" s="15" t="s">
        <v>46</v>
      </c>
      <c r="G217">
        <v>55.7</v>
      </c>
      <c r="H217" s="25">
        <v>22.8</v>
      </c>
      <c r="I217">
        <f t="shared" si="9"/>
        <v>45.6</v>
      </c>
      <c r="J217" s="21" t="s">
        <v>71</v>
      </c>
      <c r="K217" s="25">
        <v>15.1</v>
      </c>
      <c r="L217">
        <f t="shared" si="10"/>
        <v>60.4</v>
      </c>
    </row>
    <row r="218" spans="2:12" x14ac:dyDescent="0.25">
      <c r="B218" s="2">
        <v>102</v>
      </c>
      <c r="C218" s="1" t="s">
        <v>32</v>
      </c>
      <c r="D218" s="1"/>
      <c r="E218" s="15" t="s">
        <v>15</v>
      </c>
      <c r="F218" s="15" t="s">
        <v>46</v>
      </c>
      <c r="G218">
        <v>48.3</v>
      </c>
      <c r="H218" s="25">
        <v>14</v>
      </c>
      <c r="I218">
        <f t="shared" si="9"/>
        <v>28</v>
      </c>
      <c r="J218" s="21" t="s">
        <v>71</v>
      </c>
      <c r="K218" s="25">
        <v>6.7</v>
      </c>
      <c r="L218">
        <f t="shared" si="10"/>
        <v>26.8</v>
      </c>
    </row>
    <row r="219" spans="2:12" x14ac:dyDescent="0.25">
      <c r="B219" s="2">
        <v>105</v>
      </c>
      <c r="C219" s="1" t="s">
        <v>32</v>
      </c>
      <c r="D219" s="1"/>
      <c r="E219" s="15" t="s">
        <v>15</v>
      </c>
      <c r="F219" s="15" t="s">
        <v>46</v>
      </c>
      <c r="G219">
        <v>41.8</v>
      </c>
      <c r="H219" s="25">
        <v>8.8000000000000007</v>
      </c>
      <c r="I219">
        <f t="shared" si="9"/>
        <v>17.600000000000001</v>
      </c>
      <c r="J219" s="21" t="s">
        <v>71</v>
      </c>
      <c r="K219" s="25">
        <v>7</v>
      </c>
      <c r="L219">
        <f t="shared" si="10"/>
        <v>28</v>
      </c>
    </row>
    <row r="220" spans="2:12" x14ac:dyDescent="0.25">
      <c r="B220" s="2">
        <v>111</v>
      </c>
      <c r="C220" s="1" t="s">
        <v>32</v>
      </c>
      <c r="D220" s="1"/>
      <c r="E220" s="15" t="s">
        <v>15</v>
      </c>
      <c r="F220" s="15" t="s">
        <v>46</v>
      </c>
      <c r="G220">
        <v>50.3</v>
      </c>
      <c r="H220" s="25">
        <v>12</v>
      </c>
      <c r="I220">
        <f t="shared" si="9"/>
        <v>24</v>
      </c>
      <c r="J220" s="21" t="s">
        <v>71</v>
      </c>
      <c r="K220" s="25">
        <v>9.1</v>
      </c>
      <c r="L220">
        <f t="shared" si="10"/>
        <v>36.4</v>
      </c>
    </row>
    <row r="221" spans="2:12" x14ac:dyDescent="0.25">
      <c r="B221" s="2">
        <v>113</v>
      </c>
      <c r="C221" s="1" t="s">
        <v>32</v>
      </c>
      <c r="D221" s="1"/>
      <c r="E221" s="15" t="s">
        <v>15</v>
      </c>
      <c r="F221" s="15" t="s">
        <v>46</v>
      </c>
      <c r="G221">
        <v>44</v>
      </c>
      <c r="H221" s="25">
        <v>11.1</v>
      </c>
      <c r="I221">
        <f t="shared" si="9"/>
        <v>22.2</v>
      </c>
      <c r="J221" s="21" t="s">
        <v>71</v>
      </c>
      <c r="K221" s="25">
        <v>7.1</v>
      </c>
      <c r="L221">
        <f t="shared" si="10"/>
        <v>28.4</v>
      </c>
    </row>
    <row r="222" spans="2:12" x14ac:dyDescent="0.25">
      <c r="B222" s="2">
        <v>114</v>
      </c>
      <c r="C222" s="1" t="s">
        <v>32</v>
      </c>
      <c r="D222" s="1"/>
      <c r="E222" s="15" t="s">
        <v>15</v>
      </c>
      <c r="F222" s="15" t="s">
        <v>46</v>
      </c>
      <c r="G222">
        <v>47.9</v>
      </c>
      <c r="H222" s="25">
        <v>13.6</v>
      </c>
      <c r="I222">
        <f t="shared" si="9"/>
        <v>27.2</v>
      </c>
      <c r="J222" s="21" t="s">
        <v>71</v>
      </c>
      <c r="K222" s="25">
        <v>7.3</v>
      </c>
      <c r="L222">
        <f t="shared" si="10"/>
        <v>29.2</v>
      </c>
    </row>
    <row r="223" spans="2:12" x14ac:dyDescent="0.25">
      <c r="B223" s="2">
        <v>118</v>
      </c>
      <c r="C223" s="1" t="s">
        <v>32</v>
      </c>
      <c r="D223" s="1"/>
      <c r="E223" s="15" t="s">
        <v>15</v>
      </c>
      <c r="F223" s="15" t="s">
        <v>46</v>
      </c>
      <c r="G223">
        <v>60.9</v>
      </c>
      <c r="H223" s="25">
        <v>28</v>
      </c>
      <c r="I223">
        <f t="shared" si="9"/>
        <v>56</v>
      </c>
      <c r="J223" s="21" t="s">
        <v>71</v>
      </c>
      <c r="K223" s="25">
        <v>20.3</v>
      </c>
      <c r="L223">
        <f t="shared" si="10"/>
        <v>81.2</v>
      </c>
    </row>
    <row r="224" spans="2:12" x14ac:dyDescent="0.25">
      <c r="B224" s="2">
        <v>125</v>
      </c>
      <c r="C224" s="1" t="s">
        <v>32</v>
      </c>
      <c r="D224" s="1"/>
      <c r="E224" s="15" t="s">
        <v>15</v>
      </c>
      <c r="F224" s="15" t="s">
        <v>46</v>
      </c>
      <c r="G224">
        <v>41.8</v>
      </c>
      <c r="H224" s="25">
        <v>8.8000000000000007</v>
      </c>
      <c r="I224">
        <f t="shared" si="9"/>
        <v>17.600000000000001</v>
      </c>
      <c r="J224" s="21" t="s">
        <v>71</v>
      </c>
      <c r="K224" s="25">
        <v>7</v>
      </c>
      <c r="L224">
        <f t="shared" si="10"/>
        <v>28</v>
      </c>
    </row>
    <row r="225" spans="1:12" x14ac:dyDescent="0.25">
      <c r="B225" s="2">
        <v>126</v>
      </c>
      <c r="C225" s="1" t="s">
        <v>32</v>
      </c>
      <c r="D225" s="1"/>
      <c r="E225" s="15" t="s">
        <v>15</v>
      </c>
      <c r="F225" s="15" t="s">
        <v>46</v>
      </c>
      <c r="G225">
        <v>41.3</v>
      </c>
      <c r="H225" s="25">
        <v>8.4</v>
      </c>
      <c r="I225">
        <f t="shared" si="9"/>
        <v>16.8</v>
      </c>
      <c r="J225" s="21" t="s">
        <v>71</v>
      </c>
      <c r="K225" s="25">
        <v>5.2</v>
      </c>
      <c r="L225">
        <f t="shared" si="10"/>
        <v>20.8</v>
      </c>
    </row>
    <row r="226" spans="1:12" x14ac:dyDescent="0.25">
      <c r="B226" s="2">
        <v>130</v>
      </c>
      <c r="C226" s="1" t="s">
        <v>32</v>
      </c>
      <c r="D226" s="1"/>
      <c r="E226" s="15" t="s">
        <v>15</v>
      </c>
      <c r="F226" s="15" t="s">
        <v>46</v>
      </c>
      <c r="G226">
        <v>39.4</v>
      </c>
      <c r="H226" s="25">
        <v>6.5</v>
      </c>
      <c r="I226">
        <f t="shared" si="9"/>
        <v>13</v>
      </c>
      <c r="J226" s="21" t="s">
        <v>71</v>
      </c>
      <c r="K226" s="25">
        <v>3.1</v>
      </c>
      <c r="L226">
        <f t="shared" si="10"/>
        <v>12.4</v>
      </c>
    </row>
    <row r="227" spans="1:12" x14ac:dyDescent="0.25">
      <c r="B227" s="2">
        <v>135</v>
      </c>
      <c r="C227" s="1" t="s">
        <v>32</v>
      </c>
      <c r="D227" s="1"/>
      <c r="E227" s="15" t="s">
        <v>15</v>
      </c>
      <c r="F227" s="15" t="s">
        <v>46</v>
      </c>
      <c r="G227">
        <v>40.5</v>
      </c>
      <c r="H227" s="25">
        <v>7.6</v>
      </c>
      <c r="I227">
        <f t="shared" si="9"/>
        <v>15.2</v>
      </c>
      <c r="J227" s="21" t="s">
        <v>71</v>
      </c>
      <c r="K227" s="25">
        <v>2</v>
      </c>
      <c r="L227">
        <f t="shared" si="10"/>
        <v>8</v>
      </c>
    </row>
    <row r="228" spans="1:12" ht="31.5" x14ac:dyDescent="0.25">
      <c r="B228" s="2">
        <v>146</v>
      </c>
      <c r="C228" s="1" t="s">
        <v>32</v>
      </c>
      <c r="D228" s="19" t="s">
        <v>42</v>
      </c>
      <c r="E228" s="15" t="s">
        <v>15</v>
      </c>
      <c r="F228" s="15" t="s">
        <v>46</v>
      </c>
      <c r="G228">
        <v>43.4</v>
      </c>
      <c r="H228" s="25">
        <v>9.6999999999999993</v>
      </c>
      <c r="I228">
        <f t="shared" si="9"/>
        <v>19.399999999999999</v>
      </c>
      <c r="J228" s="21" t="s">
        <v>71</v>
      </c>
      <c r="K228" s="24">
        <v>3.5</v>
      </c>
      <c r="L228">
        <f t="shared" si="10"/>
        <v>14</v>
      </c>
    </row>
    <row r="229" spans="1:12" ht="31.5" x14ac:dyDescent="0.25">
      <c r="B229" s="2">
        <v>147</v>
      </c>
      <c r="C229" s="1" t="s">
        <v>32</v>
      </c>
      <c r="D229" s="19" t="s">
        <v>42</v>
      </c>
      <c r="E229" s="15" t="s">
        <v>15</v>
      </c>
      <c r="F229" s="15" t="s">
        <v>46</v>
      </c>
      <c r="G229">
        <v>43.4</v>
      </c>
      <c r="H229" s="25">
        <v>9.6999999999999993</v>
      </c>
      <c r="I229">
        <f t="shared" ref="I229:I234" si="11">H229*2</f>
        <v>19.399999999999999</v>
      </c>
      <c r="J229" s="21" t="s">
        <v>71</v>
      </c>
      <c r="K229" s="24">
        <v>3.5</v>
      </c>
      <c r="L229">
        <f t="shared" ref="L229:L234" si="12">K229*2*2</f>
        <v>14</v>
      </c>
    </row>
    <row r="230" spans="1:12" ht="31.5" x14ac:dyDescent="0.25">
      <c r="B230" s="2">
        <v>148</v>
      </c>
      <c r="C230" s="1" t="s">
        <v>32</v>
      </c>
      <c r="D230" s="19" t="s">
        <v>42</v>
      </c>
      <c r="E230" s="15" t="s">
        <v>15</v>
      </c>
      <c r="F230" s="15" t="s">
        <v>46</v>
      </c>
      <c r="G230">
        <v>43.4</v>
      </c>
      <c r="H230" s="25">
        <v>9.6999999999999993</v>
      </c>
      <c r="I230">
        <f t="shared" si="11"/>
        <v>19.399999999999999</v>
      </c>
      <c r="J230" s="21" t="s">
        <v>71</v>
      </c>
      <c r="K230" s="24">
        <v>3.5</v>
      </c>
      <c r="L230">
        <f t="shared" si="12"/>
        <v>14</v>
      </c>
    </row>
    <row r="231" spans="1:12" x14ac:dyDescent="0.25">
      <c r="B231" s="2">
        <v>149</v>
      </c>
      <c r="C231" s="1" t="s">
        <v>32</v>
      </c>
      <c r="D231" s="1"/>
      <c r="E231" s="15" t="s">
        <v>15</v>
      </c>
      <c r="F231" s="15" t="s">
        <v>46</v>
      </c>
      <c r="G231">
        <v>50.5</v>
      </c>
      <c r="H231" s="25">
        <v>19.399999999999999</v>
      </c>
      <c r="I231">
        <f t="shared" si="11"/>
        <v>38.799999999999997</v>
      </c>
      <c r="J231" s="21" t="s">
        <v>71</v>
      </c>
      <c r="K231" s="25">
        <v>12.2</v>
      </c>
      <c r="L231">
        <f t="shared" si="12"/>
        <v>48.8</v>
      </c>
    </row>
    <row r="232" spans="1:12" x14ac:dyDescent="0.25">
      <c r="B232" s="2">
        <v>162</v>
      </c>
      <c r="C232" s="1" t="s">
        <v>32</v>
      </c>
      <c r="D232" s="1"/>
      <c r="E232" s="15" t="s">
        <v>15</v>
      </c>
      <c r="F232" s="15" t="s">
        <v>46</v>
      </c>
      <c r="G232">
        <v>46.5</v>
      </c>
      <c r="H232" s="25">
        <v>16.5</v>
      </c>
      <c r="I232">
        <f t="shared" si="11"/>
        <v>33</v>
      </c>
      <c r="J232" s="21" t="s">
        <v>71</v>
      </c>
      <c r="K232" s="25">
        <v>10.3</v>
      </c>
      <c r="L232">
        <f t="shared" si="12"/>
        <v>41.2</v>
      </c>
    </row>
    <row r="233" spans="1:12" x14ac:dyDescent="0.25">
      <c r="B233" s="7">
        <v>182</v>
      </c>
      <c r="C233" s="7" t="s">
        <v>32</v>
      </c>
      <c r="E233" s="15" t="s">
        <v>15</v>
      </c>
      <c r="F233" s="15" t="s">
        <v>46</v>
      </c>
      <c r="G233">
        <v>44.8</v>
      </c>
      <c r="H233" s="25">
        <v>11.9</v>
      </c>
      <c r="I233">
        <f t="shared" si="11"/>
        <v>23.8</v>
      </c>
      <c r="J233" s="21" t="s">
        <v>71</v>
      </c>
      <c r="K233" s="25">
        <v>9.6</v>
      </c>
      <c r="L233">
        <f t="shared" si="12"/>
        <v>38.4</v>
      </c>
    </row>
    <row r="234" spans="1:12" ht="16.5" thickBot="1" x14ac:dyDescent="0.3">
      <c r="B234" s="78">
        <v>191</v>
      </c>
      <c r="C234" s="7" t="s">
        <v>32</v>
      </c>
      <c r="E234" s="56" t="s">
        <v>15</v>
      </c>
      <c r="F234" s="48" t="s">
        <v>46</v>
      </c>
      <c r="G234" s="43">
        <v>43.5</v>
      </c>
      <c r="H234" s="44">
        <v>10.6</v>
      </c>
      <c r="I234" s="43">
        <f t="shared" si="11"/>
        <v>21.2</v>
      </c>
      <c r="J234" s="45" t="s">
        <v>71</v>
      </c>
      <c r="K234" s="44">
        <v>6.5</v>
      </c>
      <c r="L234" s="43">
        <f t="shared" si="12"/>
        <v>26</v>
      </c>
    </row>
    <row r="235" spans="1:12" ht="16.5" thickBot="1" x14ac:dyDescent="0.3">
      <c r="A235" s="80" t="s">
        <v>99</v>
      </c>
      <c r="B235" s="81">
        <v>26</v>
      </c>
      <c r="E235" s="15"/>
      <c r="F235" s="50" t="s">
        <v>37</v>
      </c>
      <c r="G235" s="46">
        <f>SUM(G208:G234)</f>
        <v>1155.5999999999997</v>
      </c>
      <c r="H235" s="46">
        <f>SUM(H208:H234)</f>
        <v>305.89999999999998</v>
      </c>
      <c r="I235" s="46">
        <f>SUM(I208:I234)</f>
        <v>611.79999999999995</v>
      </c>
      <c r="J235" s="46"/>
      <c r="K235" s="46">
        <f>SUM(K208:K234)</f>
        <v>209.79999999999995</v>
      </c>
      <c r="L235" s="46">
        <f>SUM(L208:L234)</f>
        <v>839.19999999999982</v>
      </c>
    </row>
    <row r="236" spans="1:12" x14ac:dyDescent="0.25">
      <c r="B236" s="79"/>
      <c r="E236" s="15"/>
      <c r="F236" s="51" t="s">
        <v>81</v>
      </c>
      <c r="G236" s="52">
        <f>AVERAGE(G208:G234)</f>
        <v>44.446153846153834</v>
      </c>
      <c r="H236" s="52">
        <f>AVERAGE(H208:H234)</f>
        <v>11.765384615384615</v>
      </c>
      <c r="I236" s="52">
        <f>AVERAGE(I208:I234)</f>
        <v>23.530769230769231</v>
      </c>
      <c r="J236" s="52"/>
      <c r="K236" s="52">
        <f>AVERAGE(K208:K234)</f>
        <v>8.0692307692307672</v>
      </c>
      <c r="L236" s="52">
        <f>AVERAGE(L208:L234)</f>
        <v>32.276923076923069</v>
      </c>
    </row>
    <row r="237" spans="1:12" x14ac:dyDescent="0.25">
      <c r="B237" s="2"/>
      <c r="E237" s="15"/>
      <c r="F237" s="51" t="s">
        <v>85</v>
      </c>
      <c r="G237" s="52">
        <f>MAX(G208:G234)</f>
        <v>60.9</v>
      </c>
      <c r="H237" s="52">
        <f>MAX(H208:H234)</f>
        <v>28</v>
      </c>
      <c r="I237" s="52">
        <f>MAX(I208:I234)</f>
        <v>56</v>
      </c>
      <c r="J237" s="52"/>
      <c r="K237" s="52">
        <f>MAX(K208:K234)</f>
        <v>20.3</v>
      </c>
      <c r="L237" s="52">
        <f>MAX(L208:L234)</f>
        <v>81.2</v>
      </c>
    </row>
    <row r="238" spans="1:12" x14ac:dyDescent="0.25">
      <c r="B238" s="2"/>
      <c r="E238" s="15"/>
      <c r="F238" s="51" t="s">
        <v>86</v>
      </c>
      <c r="G238" s="52">
        <f>MIN(G208:G234)</f>
        <v>32.6</v>
      </c>
      <c r="H238" s="52">
        <f>MIN(H208:H234)</f>
        <v>5.0999999999999996</v>
      </c>
      <c r="I238" s="52">
        <f>MIN(I208:I234)</f>
        <v>10.199999999999999</v>
      </c>
      <c r="J238" s="52"/>
      <c r="K238" s="52">
        <f>MIN(K208:K234)</f>
        <v>2</v>
      </c>
      <c r="L238" s="52">
        <f>MIN(L208:L234)</f>
        <v>8</v>
      </c>
    </row>
    <row r="239" spans="1:12" x14ac:dyDescent="0.25">
      <c r="B239" s="2"/>
      <c r="E239" s="15"/>
      <c r="F239" s="51" t="s">
        <v>82</v>
      </c>
      <c r="G239" s="52">
        <f>(54)+(0.45*G237)</f>
        <v>81.405000000000001</v>
      </c>
      <c r="H239" s="52">
        <f>(0.45*H237)</f>
        <v>12.6</v>
      </c>
      <c r="I239" s="52">
        <f>(0.45*I237)</f>
        <v>25.2</v>
      </c>
      <c r="J239" s="52"/>
      <c r="K239" s="52"/>
      <c r="L239" s="65">
        <f>((252/(K236))*L237)</f>
        <v>2535.8551000953294</v>
      </c>
    </row>
    <row r="240" spans="1:12" x14ac:dyDescent="0.25">
      <c r="B240" s="2"/>
      <c r="E240" s="15"/>
      <c r="F240" s="51" t="s">
        <v>83</v>
      </c>
      <c r="G240" s="52">
        <f>(54)+(0.45*G238)</f>
        <v>68.67</v>
      </c>
      <c r="H240" s="52">
        <f>(0.45*H238)</f>
        <v>2.2949999999999999</v>
      </c>
      <c r="I240" s="52">
        <f>(0.45*I238)</f>
        <v>4.59</v>
      </c>
      <c r="J240" s="52"/>
      <c r="K240" s="52"/>
      <c r="L240" s="65">
        <f>((252/(K236*2))*L238)</f>
        <v>124.91897044804578</v>
      </c>
    </row>
    <row r="241" spans="2:14" x14ac:dyDescent="0.25">
      <c r="B241" s="2"/>
      <c r="E241" s="15"/>
      <c r="F241" s="51" t="s">
        <v>84</v>
      </c>
      <c r="G241" s="52">
        <f>(54)+(0.45*G236)</f>
        <v>74.000769230769222</v>
      </c>
      <c r="H241" s="52">
        <f>(0.45*H236)</f>
        <v>5.2944230769230769</v>
      </c>
      <c r="I241" s="52">
        <f>(0.45*I236)</f>
        <v>10.588846153846154</v>
      </c>
      <c r="J241" s="52"/>
      <c r="K241" s="60"/>
      <c r="L241" s="60">
        <f>((252/(K236*2))*L236)</f>
        <v>504</v>
      </c>
      <c r="M241" s="43"/>
    </row>
    <row r="242" spans="2:14" ht="32.25" thickBot="1" x14ac:dyDescent="0.3">
      <c r="B242" s="2"/>
      <c r="E242" s="15"/>
      <c r="F242" s="62" t="s">
        <v>88</v>
      </c>
      <c r="G242" s="61">
        <f>(54)+(0.45*G235)</f>
        <v>574.01999999999987</v>
      </c>
      <c r="H242" s="61"/>
      <c r="I242" s="68">
        <f>(0.45*I235)</f>
        <v>275.31</v>
      </c>
      <c r="J242" s="68"/>
      <c r="K242" s="67" t="s">
        <v>92</v>
      </c>
      <c r="L242" s="63" t="s">
        <v>97</v>
      </c>
      <c r="M242" s="76" t="s">
        <v>96</v>
      </c>
    </row>
    <row r="243" spans="2:14" ht="30.75" customHeight="1" thickBot="1" x14ac:dyDescent="0.3">
      <c r="B243" s="2"/>
      <c r="E243" s="15"/>
      <c r="F243" s="161" t="s">
        <v>89</v>
      </c>
      <c r="G243" s="161"/>
      <c r="H243" s="66" t="s">
        <v>90</v>
      </c>
      <c r="I243" s="69">
        <f>(G242+I242)</f>
        <v>849.32999999999993</v>
      </c>
      <c r="J243" s="70" t="s">
        <v>91</v>
      </c>
      <c r="K243" s="71">
        <f>((252/(K236*2))*L235)</f>
        <v>13104</v>
      </c>
      <c r="L243" s="72">
        <f>K243/2</f>
        <v>6552</v>
      </c>
      <c r="M243" s="76">
        <f>K243/I243</f>
        <v>15.42863198050228</v>
      </c>
    </row>
    <row r="244" spans="2:14" ht="16.5" thickBot="1" x14ac:dyDescent="0.3">
      <c r="B244" s="2"/>
      <c r="E244" s="15"/>
      <c r="F244" s="51"/>
      <c r="G244" s="51"/>
      <c r="H244" s="64" t="s">
        <v>93</v>
      </c>
      <c r="I244" s="73">
        <f>I243/G235</f>
        <v>0.73496884735202506</v>
      </c>
      <c r="J244" s="70" t="s">
        <v>94</v>
      </c>
      <c r="K244" s="74">
        <f>K243/L235</f>
        <v>15.614871306005723</v>
      </c>
      <c r="L244" s="75"/>
      <c r="M244" s="77">
        <f>K244/I244</f>
        <v>21.24562335160681</v>
      </c>
    </row>
    <row r="245" spans="2:14" ht="16.5" thickBot="1" x14ac:dyDescent="0.3">
      <c r="B245" s="2"/>
      <c r="C245" s="7">
        <f>252/21.6</f>
        <v>11.666666666666666</v>
      </c>
      <c r="E245" s="15"/>
      <c r="F245" s="15"/>
      <c r="G245" s="57"/>
      <c r="H245" s="64" t="s">
        <v>98</v>
      </c>
      <c r="I245" s="73">
        <f>I243/26</f>
        <v>32.666538461538458</v>
      </c>
      <c r="J245" s="70" t="s">
        <v>91</v>
      </c>
      <c r="K245" s="74">
        <f>K243/26</f>
        <v>504</v>
      </c>
      <c r="L245" s="75">
        <f>K245/2</f>
        <v>252</v>
      </c>
      <c r="M245" s="77">
        <f>K245/I245</f>
        <v>15.42863198050228</v>
      </c>
    </row>
    <row r="246" spans="2:14" ht="78.75" customHeight="1" x14ac:dyDescent="0.25">
      <c r="B246" s="2"/>
      <c r="E246" s="56"/>
      <c r="F246" s="167" t="s">
        <v>87</v>
      </c>
      <c r="G246" s="167"/>
      <c r="H246" s="167"/>
      <c r="I246" s="167"/>
      <c r="J246" s="167"/>
      <c r="K246" s="167"/>
      <c r="L246" s="167"/>
    </row>
    <row r="247" spans="2:14" x14ac:dyDescent="0.25">
      <c r="B247" s="2"/>
      <c r="E247" s="15"/>
      <c r="F247" s="50" t="s">
        <v>37</v>
      </c>
      <c r="G247" s="117">
        <f>(G26+G82+G121+G174+G197+G235)*H260</f>
        <v>117712.152</v>
      </c>
      <c r="H247" s="46">
        <f>H26+H82+H121+H174+H197+H235</f>
        <v>3353.7000000000012</v>
      </c>
      <c r="I247" s="117">
        <f>(I26+I82+I121+I174+I197+I235)*H260</f>
        <v>75927.768000000025</v>
      </c>
      <c r="J247" s="46"/>
      <c r="K247" s="46">
        <f>K26+K82+K121+K174+K197+K235</f>
        <v>1599.1</v>
      </c>
      <c r="L247" s="46">
        <f>L26+L82+L121+L174+L197+L235</f>
        <v>6396.4</v>
      </c>
      <c r="N247">
        <f>K247*2</f>
        <v>3198.2</v>
      </c>
    </row>
    <row r="248" spans="2:14" x14ac:dyDescent="0.25">
      <c r="B248" s="2"/>
      <c r="E248" s="15"/>
      <c r="F248" s="51" t="s">
        <v>81</v>
      </c>
      <c r="G248" s="52">
        <f t="shared" ref="G248:I250" si="13">(G27+G83+G122+G175+G198+G236)/6</f>
        <v>55.660849899874279</v>
      </c>
      <c r="H248" s="52">
        <f t="shared" si="13"/>
        <v>17.695623392291829</v>
      </c>
      <c r="I248" s="52">
        <f t="shared" si="13"/>
        <v>35.391246784583657</v>
      </c>
      <c r="J248" s="52"/>
      <c r="K248" s="52">
        <f t="shared" ref="K248:L250" si="14">(K27+K83+K122+K175+K198+K236)/6</f>
        <v>10.758479737143574</v>
      </c>
      <c r="L248" s="52">
        <f t="shared" si="14"/>
        <v>43.033918948574296</v>
      </c>
      <c r="M248" s="52"/>
    </row>
    <row r="249" spans="2:14" x14ac:dyDescent="0.25">
      <c r="B249" s="2"/>
      <c r="E249" s="15"/>
      <c r="F249" s="51" t="s">
        <v>85</v>
      </c>
      <c r="G249" s="52">
        <f t="shared" si="13"/>
        <v>82.35</v>
      </c>
      <c r="H249" s="52">
        <f t="shared" si="13"/>
        <v>43.016666666666673</v>
      </c>
      <c r="I249" s="52">
        <f t="shared" si="13"/>
        <v>86.033333333333346</v>
      </c>
      <c r="J249" s="52"/>
      <c r="K249" s="52">
        <f t="shared" si="14"/>
        <v>30.366666666666671</v>
      </c>
      <c r="L249" s="52">
        <f t="shared" si="14"/>
        <v>121.46666666666668</v>
      </c>
    </row>
    <row r="250" spans="2:14" x14ac:dyDescent="0.25">
      <c r="B250" s="2"/>
      <c r="E250" s="15"/>
      <c r="F250" s="51" t="s">
        <v>86</v>
      </c>
      <c r="G250" s="52">
        <f t="shared" si="13"/>
        <v>28.599999999999998</v>
      </c>
      <c r="H250" s="52">
        <f t="shared" si="13"/>
        <v>2.0500000000000003</v>
      </c>
      <c r="I250" s="52">
        <f t="shared" si="13"/>
        <v>4.1000000000000005</v>
      </c>
      <c r="J250" s="52"/>
      <c r="K250" s="52">
        <f t="shared" si="14"/>
        <v>1.0833333333333333</v>
      </c>
      <c r="L250" s="52">
        <f t="shared" si="14"/>
        <v>4.333333333333333</v>
      </c>
    </row>
    <row r="251" spans="2:14" x14ac:dyDescent="0.25">
      <c r="B251" s="2"/>
      <c r="E251" s="15"/>
      <c r="F251" s="51" t="s">
        <v>82</v>
      </c>
      <c r="G251" s="52">
        <f>(54)+(0.45*G249)</f>
        <v>91.057500000000005</v>
      </c>
      <c r="H251" s="52">
        <f>(0.45*H249)</f>
        <v>19.357500000000002</v>
      </c>
      <c r="I251" s="52">
        <f>(0.45*I249)</f>
        <v>38.715000000000003</v>
      </c>
      <c r="J251" s="52"/>
      <c r="K251" s="52"/>
      <c r="L251" s="65">
        <f>((252/(K248))*L249)</f>
        <v>2845.160352379582</v>
      </c>
    </row>
    <row r="252" spans="2:14" x14ac:dyDescent="0.25">
      <c r="B252" s="2"/>
      <c r="E252" s="15"/>
      <c r="F252" s="51" t="s">
        <v>83</v>
      </c>
      <c r="G252" s="52">
        <f>(54)+(0.45*G250)</f>
        <v>66.87</v>
      </c>
      <c r="H252" s="52">
        <f>(0.45*H250)</f>
        <v>0.9225000000000001</v>
      </c>
      <c r="I252" s="52">
        <f>(0.45*I250)</f>
        <v>1.8450000000000002</v>
      </c>
      <c r="J252" s="52"/>
      <c r="K252" s="52"/>
      <c r="L252" s="65">
        <f>((252/(K248*2))*L250)</f>
        <v>50.750664902489788</v>
      </c>
    </row>
    <row r="253" spans="2:14" x14ac:dyDescent="0.25">
      <c r="B253" s="2"/>
      <c r="E253" s="15"/>
      <c r="F253" s="51" t="s">
        <v>84</v>
      </c>
      <c r="G253" s="52">
        <f>(54)+(0.45*G248)</f>
        <v>79.047382454943431</v>
      </c>
      <c r="H253" s="52">
        <f>(0.45*H248)</f>
        <v>7.9630305265313233</v>
      </c>
      <c r="I253" s="52">
        <f>(0.45*I248)</f>
        <v>15.926061053062647</v>
      </c>
      <c r="J253" s="52"/>
      <c r="K253" s="60"/>
      <c r="L253" s="60">
        <f>((252/(K248*2))*L248)</f>
        <v>504</v>
      </c>
      <c r="M253" s="43"/>
    </row>
    <row r="254" spans="2:14" ht="32.25" thickBot="1" x14ac:dyDescent="0.3">
      <c r="B254" s="2"/>
      <c r="E254" s="15"/>
      <c r="F254" s="62" t="s">
        <v>88</v>
      </c>
      <c r="G254" s="61">
        <f>(54)+(0.45*G247)</f>
        <v>53024.468400000005</v>
      </c>
      <c r="H254" s="61"/>
      <c r="I254" s="68">
        <f>(0.45*I247)</f>
        <v>34167.495600000009</v>
      </c>
      <c r="J254" s="68"/>
      <c r="K254" s="67" t="s">
        <v>92</v>
      </c>
      <c r="L254" s="63" t="s">
        <v>97</v>
      </c>
      <c r="M254" s="76" t="s">
        <v>96</v>
      </c>
    </row>
    <row r="255" spans="2:14" ht="30.75" customHeight="1" thickBot="1" x14ac:dyDescent="0.3">
      <c r="B255" s="2"/>
      <c r="E255" s="15"/>
      <c r="F255" s="161" t="s">
        <v>89</v>
      </c>
      <c r="G255" s="161"/>
      <c r="H255" s="66" t="s">
        <v>90</v>
      </c>
      <c r="I255" s="69">
        <f>(G254+I254)</f>
        <v>87191.964000000007</v>
      </c>
      <c r="J255" s="70" t="s">
        <v>91</v>
      </c>
      <c r="K255" s="71">
        <f>K34+K90+K129+K182+K205+K243</f>
        <v>87192</v>
      </c>
      <c r="L255" s="72">
        <f>K255/2</f>
        <v>43596</v>
      </c>
      <c r="M255" s="76">
        <f>K255/I255</f>
        <v>1.0000004128820861</v>
      </c>
    </row>
    <row r="256" spans="2:14" ht="32.25" thickBot="1" x14ac:dyDescent="0.3">
      <c r="B256" s="2">
        <v>13</v>
      </c>
      <c r="C256" s="1" t="s">
        <v>32</v>
      </c>
      <c r="D256" s="1" t="s">
        <v>19</v>
      </c>
      <c r="E256" s="15" t="s">
        <v>40</v>
      </c>
      <c r="F256" s="51"/>
      <c r="G256" s="51"/>
      <c r="H256" s="64" t="s">
        <v>93</v>
      </c>
      <c r="I256" s="73">
        <f>I255/G247</f>
        <v>0.740721858521455</v>
      </c>
      <c r="J256" s="70" t="s">
        <v>94</v>
      </c>
      <c r="K256" s="74">
        <f>K255/L247</f>
        <v>13.631417672440749</v>
      </c>
      <c r="L256" s="75"/>
      <c r="M256" s="77">
        <f>K256/I256</f>
        <v>18.402882965611735</v>
      </c>
    </row>
    <row r="257" spans="2:14" ht="32.25" thickBot="1" x14ac:dyDescent="0.3">
      <c r="B257" s="2">
        <v>14</v>
      </c>
      <c r="C257" s="1" t="s">
        <v>32</v>
      </c>
      <c r="D257" s="1" t="s">
        <v>19</v>
      </c>
      <c r="E257" s="15" t="s">
        <v>40</v>
      </c>
      <c r="F257" s="15"/>
      <c r="H257" s="64" t="s">
        <v>98</v>
      </c>
      <c r="I257" s="73">
        <f>I255/173</f>
        <v>503.99979190751452</v>
      </c>
      <c r="J257" s="70" t="s">
        <v>91</v>
      </c>
      <c r="K257" s="74">
        <f>K255/173</f>
        <v>504</v>
      </c>
      <c r="L257" s="75">
        <f>K257/2</f>
        <v>252</v>
      </c>
      <c r="M257" s="77">
        <f>K257/I257</f>
        <v>1.0000004128820861</v>
      </c>
    </row>
    <row r="258" spans="2:14" x14ac:dyDescent="0.25">
      <c r="B258" s="2">
        <v>31</v>
      </c>
      <c r="C258" s="1" t="s">
        <v>32</v>
      </c>
      <c r="D258" s="1"/>
      <c r="E258" s="15" t="s">
        <v>40</v>
      </c>
      <c r="F258" s="15"/>
      <c r="H258" s="82"/>
      <c r="I258" s="83"/>
      <c r="L258">
        <f>252*4*173</f>
        <v>174384</v>
      </c>
    </row>
    <row r="259" spans="2:14" x14ac:dyDescent="0.25">
      <c r="B259" s="2">
        <v>39</v>
      </c>
      <c r="C259" s="1" t="s">
        <v>32</v>
      </c>
      <c r="D259" s="1" t="s">
        <v>13</v>
      </c>
      <c r="E259" s="15" t="s">
        <v>40</v>
      </c>
      <c r="F259" s="15"/>
      <c r="L259">
        <f>L258/G247</f>
        <v>1.4814443287044825</v>
      </c>
      <c r="M259" t="s">
        <v>100</v>
      </c>
    </row>
    <row r="260" spans="2:14" x14ac:dyDescent="0.25">
      <c r="B260" s="2">
        <v>197</v>
      </c>
      <c r="G260" s="116" t="s">
        <v>113</v>
      </c>
      <c r="H260" s="116">
        <v>11.32</v>
      </c>
      <c r="L260">
        <f>L258/173</f>
        <v>1008</v>
      </c>
      <c r="M260" t="s">
        <v>101</v>
      </c>
    </row>
    <row r="261" spans="2:14" x14ac:dyDescent="0.25">
      <c r="B261" s="1">
        <v>198</v>
      </c>
      <c r="G261" t="s">
        <v>114</v>
      </c>
      <c r="H261">
        <f>173*H260</f>
        <v>1958.3600000000001</v>
      </c>
    </row>
    <row r="262" spans="2:14" x14ac:dyDescent="0.25">
      <c r="B262" s="2">
        <v>199</v>
      </c>
      <c r="H262" t="s">
        <v>102</v>
      </c>
    </row>
    <row r="263" spans="2:14" x14ac:dyDescent="0.25">
      <c r="B263" s="1">
        <v>200</v>
      </c>
      <c r="H263" t="s">
        <v>103</v>
      </c>
      <c r="I263" s="84">
        <f>G247+I247</f>
        <v>193639.92000000004</v>
      </c>
    </row>
    <row r="264" spans="2:14" x14ac:dyDescent="0.25">
      <c r="B264" s="2">
        <v>201</v>
      </c>
      <c r="H264" t="s">
        <v>104</v>
      </c>
      <c r="I264" s="84">
        <f>L247</f>
        <v>6396.4</v>
      </c>
    </row>
    <row r="265" spans="2:14" x14ac:dyDescent="0.25">
      <c r="B265" s="1">
        <v>202</v>
      </c>
      <c r="H265" t="s">
        <v>95</v>
      </c>
      <c r="I265">
        <f>I263/I264</f>
        <v>30.273266212244394</v>
      </c>
    </row>
    <row r="266" spans="2:14" x14ac:dyDescent="0.25">
      <c r="B266" s="2">
        <v>203</v>
      </c>
    </row>
    <row r="267" spans="2:14" x14ac:dyDescent="0.25">
      <c r="B267" s="1">
        <v>204</v>
      </c>
    </row>
    <row r="268" spans="2:14" x14ac:dyDescent="0.25">
      <c r="B268" s="2">
        <v>205</v>
      </c>
      <c r="F268" s="113"/>
      <c r="G268" s="85"/>
      <c r="H268" s="162" t="s">
        <v>110</v>
      </c>
      <c r="I268" s="162"/>
      <c r="J268" s="162"/>
      <c r="K268" s="163" t="s">
        <v>109</v>
      </c>
      <c r="L268" s="163"/>
      <c r="M268" s="163"/>
      <c r="N268" s="88"/>
    </row>
    <row r="269" spans="2:14" x14ac:dyDescent="0.25">
      <c r="B269" s="1">
        <v>206</v>
      </c>
      <c r="F269" s="87" t="s">
        <v>105</v>
      </c>
      <c r="G269" s="87" t="s">
        <v>112</v>
      </c>
      <c r="H269" s="87" t="s">
        <v>106</v>
      </c>
      <c r="I269" s="87" t="s">
        <v>108</v>
      </c>
      <c r="J269" s="87" t="s">
        <v>107</v>
      </c>
      <c r="K269" s="92" t="s">
        <v>106</v>
      </c>
      <c r="L269" s="92" t="s">
        <v>108</v>
      </c>
      <c r="M269" s="92" t="s">
        <v>107</v>
      </c>
      <c r="N269" s="85"/>
    </row>
    <row r="270" spans="2:14" x14ac:dyDescent="0.25">
      <c r="B270" s="2">
        <v>207</v>
      </c>
      <c r="F270" s="95" t="s">
        <v>5</v>
      </c>
      <c r="G270" s="96">
        <f>B26</f>
        <v>23</v>
      </c>
      <c r="H270" s="97">
        <f>I34</f>
        <v>491.49</v>
      </c>
      <c r="I270" s="98">
        <f>I35</f>
        <v>1.0684565217391306</v>
      </c>
      <c r="J270" s="98">
        <f>I36</f>
        <v>21.369130434782608</v>
      </c>
      <c r="K270" s="99">
        <f>K34</f>
        <v>11592.000000000002</v>
      </c>
      <c r="L270" s="100">
        <f>K35</f>
        <v>16.569468267581474</v>
      </c>
      <c r="M270" s="164">
        <v>504</v>
      </c>
      <c r="N270" s="89"/>
    </row>
    <row r="271" spans="2:14" x14ac:dyDescent="0.25">
      <c r="B271" s="1">
        <v>208</v>
      </c>
      <c r="F271" s="101" t="s">
        <v>2</v>
      </c>
      <c r="G271" s="102">
        <f>B82</f>
        <v>45</v>
      </c>
      <c r="H271" s="103">
        <f>I90</f>
        <v>5092.6500000000015</v>
      </c>
      <c r="I271" s="104">
        <f>I91</f>
        <v>0.71566188870151792</v>
      </c>
      <c r="J271" s="104">
        <f>I92</f>
        <v>113.17000000000003</v>
      </c>
      <c r="K271" s="105">
        <f>K90</f>
        <v>22680</v>
      </c>
      <c r="L271" s="106">
        <f>K91</f>
        <v>12.278042442615853</v>
      </c>
      <c r="M271" s="165"/>
      <c r="N271" s="89"/>
    </row>
    <row r="272" spans="2:14" x14ac:dyDescent="0.25">
      <c r="B272" s="2">
        <v>209</v>
      </c>
      <c r="F272" s="101" t="s">
        <v>12</v>
      </c>
      <c r="G272" s="102">
        <f>B121</f>
        <v>27</v>
      </c>
      <c r="H272" s="103">
        <f>I129</f>
        <v>502.96500000000003</v>
      </c>
      <c r="I272" s="104">
        <f>I130</f>
        <v>1.1781799016163037</v>
      </c>
      <c r="J272" s="104">
        <f>I131</f>
        <v>18.628333333333334</v>
      </c>
      <c r="K272" s="105">
        <f>K129</f>
        <v>13607.999999999998</v>
      </c>
      <c r="L272" s="106">
        <f>K130</f>
        <v>12.352941176470591</v>
      </c>
      <c r="M272" s="165"/>
      <c r="N272" s="89"/>
    </row>
    <row r="273" spans="2:14" x14ac:dyDescent="0.25">
      <c r="B273" s="1">
        <v>210</v>
      </c>
      <c r="F273" s="101" t="s">
        <v>39</v>
      </c>
      <c r="G273" s="102">
        <f>B174</f>
        <v>41</v>
      </c>
      <c r="H273" s="103">
        <f>I182</f>
        <v>372.87</v>
      </c>
      <c r="I273" s="104">
        <f>I183</f>
        <v>1.4452325581395349</v>
      </c>
      <c r="J273" s="104">
        <f>I184</f>
        <v>9.0943902439024384</v>
      </c>
      <c r="K273" s="105">
        <f>K182</f>
        <v>20663.999999999996</v>
      </c>
      <c r="L273" s="106">
        <f>K183</f>
        <v>22.959999999999997</v>
      </c>
      <c r="M273" s="165"/>
      <c r="N273" s="89"/>
    </row>
    <row r="274" spans="2:14" x14ac:dyDescent="0.25">
      <c r="B274" s="2">
        <v>211</v>
      </c>
      <c r="F274" s="101" t="s">
        <v>11</v>
      </c>
      <c r="G274" s="102">
        <f>B197</f>
        <v>11</v>
      </c>
      <c r="H274" s="103">
        <f>I205</f>
        <v>712.39499999999998</v>
      </c>
      <c r="I274" s="104">
        <f>I206</f>
        <v>0.7253792892780776</v>
      </c>
      <c r="J274" s="104">
        <f>I207</f>
        <v>71.239499999999992</v>
      </c>
      <c r="K274" s="105">
        <f>K205</f>
        <v>5543.9999999999991</v>
      </c>
      <c r="L274" s="106">
        <f>K206</f>
        <v>5.4956383822363195</v>
      </c>
      <c r="M274" s="165"/>
      <c r="N274" s="89"/>
    </row>
    <row r="275" spans="2:14" x14ac:dyDescent="0.25">
      <c r="B275" s="1">
        <v>212</v>
      </c>
      <c r="F275" s="85" t="s">
        <v>15</v>
      </c>
      <c r="G275" s="86">
        <f>B235</f>
        <v>26</v>
      </c>
      <c r="H275" s="90">
        <f>I243</f>
        <v>849.32999999999993</v>
      </c>
      <c r="I275" s="91">
        <f>I244</f>
        <v>0.73496884735202506</v>
      </c>
      <c r="J275" s="91">
        <f>I245</f>
        <v>32.666538461538458</v>
      </c>
      <c r="K275" s="93">
        <f>K243</f>
        <v>13104</v>
      </c>
      <c r="L275" s="94">
        <f>K244</f>
        <v>15.614871306005723</v>
      </c>
      <c r="M275" s="166"/>
      <c r="N275" s="89"/>
    </row>
    <row r="276" spans="2:14" x14ac:dyDescent="0.25">
      <c r="B276" s="2">
        <v>213</v>
      </c>
      <c r="F276" s="87" t="s">
        <v>111</v>
      </c>
      <c r="G276" s="107">
        <f>SUM(G270:G275)</f>
        <v>173</v>
      </c>
      <c r="H276" s="108">
        <f>I255</f>
        <v>87191.964000000007</v>
      </c>
      <c r="I276" s="109">
        <f>I256</f>
        <v>0.740721858521455</v>
      </c>
      <c r="J276" s="109">
        <f>I257</f>
        <v>503.99979190751452</v>
      </c>
      <c r="K276" s="110">
        <f>K255</f>
        <v>87192</v>
      </c>
      <c r="L276" s="111">
        <f>K256</f>
        <v>13.631417672440749</v>
      </c>
      <c r="M276" s="112">
        <v>504</v>
      </c>
      <c r="N276" s="89"/>
    </row>
    <row r="277" spans="2:14" x14ac:dyDescent="0.25">
      <c r="B277" s="1">
        <v>214</v>
      </c>
    </row>
    <row r="278" spans="2:14" x14ac:dyDescent="0.25">
      <c r="B278" s="2">
        <v>215</v>
      </c>
    </row>
    <row r="279" spans="2:14" x14ac:dyDescent="0.25">
      <c r="B279" s="1">
        <v>216</v>
      </c>
    </row>
    <row r="280" spans="2:14" x14ac:dyDescent="0.25">
      <c r="B280" s="2">
        <v>217</v>
      </c>
    </row>
    <row r="281" spans="2:14" x14ac:dyDescent="0.25">
      <c r="B281" s="1">
        <v>218</v>
      </c>
    </row>
    <row r="282" spans="2:14" x14ac:dyDescent="0.25">
      <c r="B282" s="2">
        <v>219</v>
      </c>
    </row>
    <row r="283" spans="2:14" x14ac:dyDescent="0.25">
      <c r="B283" s="1">
        <v>220</v>
      </c>
    </row>
    <row r="284" spans="2:14" x14ac:dyDescent="0.25">
      <c r="B284" s="2">
        <v>221</v>
      </c>
    </row>
    <row r="285" spans="2:14" x14ac:dyDescent="0.25">
      <c r="B285" s="1">
        <v>222</v>
      </c>
    </row>
    <row r="286" spans="2:14" x14ac:dyDescent="0.25">
      <c r="B286" s="2">
        <v>223</v>
      </c>
    </row>
    <row r="287" spans="2:14" x14ac:dyDescent="0.25">
      <c r="B287" s="1">
        <v>224</v>
      </c>
    </row>
    <row r="288" spans="2:14" x14ac:dyDescent="0.25">
      <c r="B288" s="2">
        <v>225</v>
      </c>
    </row>
    <row r="289" spans="2:2" x14ac:dyDescent="0.25">
      <c r="B289" s="1">
        <v>226</v>
      </c>
    </row>
    <row r="290" spans="2:2" x14ac:dyDescent="0.25">
      <c r="B290" s="2">
        <v>227</v>
      </c>
    </row>
    <row r="291" spans="2:2" x14ac:dyDescent="0.25">
      <c r="B291" s="1">
        <v>228</v>
      </c>
    </row>
    <row r="292" spans="2:2" x14ac:dyDescent="0.25">
      <c r="B292" s="2">
        <v>229</v>
      </c>
    </row>
    <row r="293" spans="2:2" x14ac:dyDescent="0.25">
      <c r="B293" s="1">
        <v>230</v>
      </c>
    </row>
    <row r="294" spans="2:2" x14ac:dyDescent="0.25">
      <c r="B294" s="2">
        <v>231</v>
      </c>
    </row>
    <row r="295" spans="2:2" x14ac:dyDescent="0.25">
      <c r="B295" s="1">
        <v>232</v>
      </c>
    </row>
    <row r="296" spans="2:2" x14ac:dyDescent="0.25">
      <c r="B296" s="2">
        <v>233</v>
      </c>
    </row>
    <row r="297" spans="2:2" x14ac:dyDescent="0.25">
      <c r="B297" s="1">
        <v>234</v>
      </c>
    </row>
    <row r="298" spans="2:2" x14ac:dyDescent="0.25">
      <c r="B298" s="2">
        <v>235</v>
      </c>
    </row>
    <row r="299" spans="2:2" x14ac:dyDescent="0.25">
      <c r="B299" s="1">
        <v>236</v>
      </c>
    </row>
    <row r="300" spans="2:2" x14ac:dyDescent="0.25">
      <c r="B300" s="2">
        <v>237</v>
      </c>
    </row>
    <row r="301" spans="2:2" x14ac:dyDescent="0.25">
      <c r="B301" s="1">
        <v>238</v>
      </c>
    </row>
    <row r="302" spans="2:2" x14ac:dyDescent="0.25">
      <c r="B302" s="2">
        <v>239</v>
      </c>
    </row>
    <row r="303" spans="2:2" x14ac:dyDescent="0.25">
      <c r="B303" s="1">
        <v>240</v>
      </c>
    </row>
    <row r="304" spans="2:2" x14ac:dyDescent="0.25">
      <c r="B304" s="2">
        <v>241</v>
      </c>
    </row>
    <row r="305" spans="2:2" x14ac:dyDescent="0.25">
      <c r="B305" s="1">
        <v>242</v>
      </c>
    </row>
    <row r="306" spans="2:2" x14ac:dyDescent="0.25">
      <c r="B306" s="2">
        <v>243</v>
      </c>
    </row>
    <row r="307" spans="2:2" x14ac:dyDescent="0.25">
      <c r="B307" s="1">
        <v>244</v>
      </c>
    </row>
    <row r="308" spans="2:2" x14ac:dyDescent="0.25">
      <c r="B308" s="2">
        <v>245</v>
      </c>
    </row>
    <row r="309" spans="2:2" x14ac:dyDescent="0.25">
      <c r="B309" s="1">
        <v>246</v>
      </c>
    </row>
    <row r="310" spans="2:2" x14ac:dyDescent="0.25">
      <c r="B310" s="2">
        <v>247</v>
      </c>
    </row>
    <row r="311" spans="2:2" x14ac:dyDescent="0.25">
      <c r="B311" s="1">
        <v>248</v>
      </c>
    </row>
    <row r="312" spans="2:2" x14ac:dyDescent="0.25">
      <c r="B312" s="2">
        <v>249</v>
      </c>
    </row>
    <row r="313" spans="2:2" x14ac:dyDescent="0.25">
      <c r="B313" s="1">
        <v>250</v>
      </c>
    </row>
    <row r="314" spans="2:2" x14ac:dyDescent="0.25">
      <c r="B314" s="2">
        <v>251</v>
      </c>
    </row>
    <row r="315" spans="2:2" x14ac:dyDescent="0.25">
      <c r="B315" s="1">
        <v>252</v>
      </c>
    </row>
    <row r="316" spans="2:2" x14ac:dyDescent="0.25">
      <c r="B316" s="2">
        <v>253</v>
      </c>
    </row>
    <row r="317" spans="2:2" x14ac:dyDescent="0.25">
      <c r="B317" s="1">
        <v>254</v>
      </c>
    </row>
    <row r="318" spans="2:2" x14ac:dyDescent="0.25">
      <c r="B318" s="2">
        <v>255</v>
      </c>
    </row>
    <row r="319" spans="2:2" x14ac:dyDescent="0.25">
      <c r="B319" s="1">
        <v>256</v>
      </c>
    </row>
    <row r="320" spans="2:2" x14ac:dyDescent="0.25">
      <c r="B320" s="2">
        <v>257</v>
      </c>
    </row>
    <row r="321" spans="2:2" x14ac:dyDescent="0.25">
      <c r="B321" s="1">
        <v>258</v>
      </c>
    </row>
    <row r="322" spans="2:2" x14ac:dyDescent="0.25">
      <c r="B322" s="2">
        <v>259</v>
      </c>
    </row>
  </sheetData>
  <mergeCells count="11">
    <mergeCell ref="F246:L246"/>
    <mergeCell ref="F255:G255"/>
    <mergeCell ref="H268:J268"/>
    <mergeCell ref="K268:M268"/>
    <mergeCell ref="M270:M275"/>
    <mergeCell ref="F243:G243"/>
    <mergeCell ref="F34:G34"/>
    <mergeCell ref="F90:G90"/>
    <mergeCell ref="F129:G129"/>
    <mergeCell ref="F182:G182"/>
    <mergeCell ref="F205:G20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PIVOT Test Location</vt:lpstr>
      <vt:lpstr>distances by trip postcode</vt:lpstr>
      <vt:lpstr>distances and costs by LHB</vt:lpstr>
      <vt:lpstr>Distance, costs, ambulance time</vt:lpstr>
      <vt:lpstr>Sensivity analysis</vt:lpstr>
    </vt:vector>
  </TitlesOfParts>
  <Company>Public Health Wales NHS Trust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Si123127</dc:creator>
  <cp:lastModifiedBy>jo122989</cp:lastModifiedBy>
  <cp:lastPrinted>2020-02-15T17:27:24Z</cp:lastPrinted>
  <dcterms:created xsi:type="dcterms:W3CDTF">2020-02-11T16:18:57Z</dcterms:created>
  <dcterms:modified xsi:type="dcterms:W3CDTF">2020-08-03T10:04:39Z</dcterms:modified>
</cp:coreProperties>
</file>