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aliapasishnyk/Desktop/"/>
    </mc:Choice>
  </mc:AlternateContent>
  <xr:revisionPtr revIDLastSave="0" documentId="13_ncr:1_{6A191E83-5386-5B45-89A4-F1D8BD9C5417}" xr6:coauthVersionLast="47" xr6:coauthVersionMax="47" xr10:uidLastSave="{00000000-0000-0000-0000-000000000000}"/>
  <bookViews>
    <workbookView xWindow="1500" yWindow="500" windowWidth="43300" windowHeight="24700" activeTab="1" xr2:uid="{91030C76-5093-BC40-9680-A7B4634107A7}"/>
  </bookViews>
  <sheets>
    <sheet name="Steps and tiers" sheetId="11" r:id="rId1"/>
    <sheet name="Table texts" sheetId="13" r:id="rId2"/>
    <sheet name="Chart" sheetId="26" r:id="rId3"/>
    <sheet name="Coding source" sheetId="25" r:id="rId4"/>
    <sheet name="Codes" sheetId="12" r:id="rId5"/>
    <sheet name="SotA Bennich" sheetId="6" r:id="rId6"/>
  </sheets>
  <definedNames>
    <definedName name="_xlnm._FilterDatabase" localSheetId="2" hidden="1">Chart!$C$2:$H$20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26" l="1"/>
  <c r="G16" i="26"/>
  <c r="G27" i="26"/>
  <c r="F27" i="26"/>
  <c r="G17" i="26"/>
  <c r="F15" i="26"/>
  <c r="E15" i="26"/>
  <c r="D15" i="26"/>
  <c r="G15" i="26"/>
  <c r="I15" i="26"/>
  <c r="J15" i="26"/>
  <c r="J10" i="26"/>
  <c r="K10" i="26"/>
  <c r="I10" i="26"/>
  <c r="H10" i="26"/>
  <c r="G10" i="26"/>
  <c r="F10" i="26"/>
  <c r="E10" i="26"/>
  <c r="D10" i="26"/>
  <c r="G20" i="26"/>
  <c r="J11" i="26"/>
  <c r="E28" i="26"/>
  <c r="D28" i="26"/>
  <c r="F22" i="26"/>
  <c r="F23" i="26"/>
  <c r="F24" i="26"/>
  <c r="G28" i="26"/>
  <c r="G21" i="26"/>
  <c r="J28" i="26"/>
  <c r="I28" i="26"/>
  <c r="H28" i="26"/>
  <c r="J27" i="26"/>
  <c r="I27" i="26"/>
  <c r="H27" i="26"/>
  <c r="K15" i="26"/>
  <c r="J8" i="26"/>
  <c r="F11" i="26"/>
  <c r="D11" i="26"/>
  <c r="K18" i="26"/>
  <c r="J18" i="26"/>
  <c r="I18" i="26"/>
  <c r="H18" i="26"/>
  <c r="G18" i="26"/>
  <c r="F18" i="26"/>
  <c r="E18" i="26"/>
  <c r="D18" i="26"/>
  <c r="K17" i="26"/>
  <c r="J17" i="26"/>
  <c r="I17" i="26"/>
  <c r="H17" i="26"/>
  <c r="F17" i="26"/>
  <c r="E17" i="26"/>
  <c r="D17" i="26"/>
  <c r="K16" i="26"/>
  <c r="J16" i="26"/>
  <c r="I16" i="26"/>
  <c r="H16" i="26"/>
  <c r="F16" i="26"/>
  <c r="E16" i="26"/>
  <c r="D16" i="26"/>
  <c r="H15" i="26"/>
  <c r="K14" i="26"/>
  <c r="J14" i="26"/>
  <c r="I14" i="26"/>
  <c r="H14" i="26"/>
  <c r="G14" i="26"/>
  <c r="F14" i="26"/>
  <c r="E14" i="26"/>
  <c r="D14" i="26"/>
  <c r="K13" i="26"/>
  <c r="J13" i="26"/>
  <c r="I13" i="26"/>
  <c r="H13" i="26"/>
  <c r="G13" i="26"/>
  <c r="F13" i="26"/>
  <c r="E13" i="26"/>
  <c r="D13" i="26"/>
  <c r="K12" i="26"/>
  <c r="J12" i="26"/>
  <c r="I12" i="26"/>
  <c r="H12" i="26"/>
  <c r="G12" i="26"/>
  <c r="F12" i="26"/>
  <c r="E12" i="26"/>
  <c r="D12" i="26"/>
  <c r="K11" i="26"/>
  <c r="I11" i="26"/>
  <c r="H11" i="26"/>
  <c r="G11" i="26"/>
  <c r="E11" i="26"/>
  <c r="J21" i="26"/>
  <c r="J20" i="26"/>
  <c r="J19" i="26"/>
  <c r="K4" i="26"/>
  <c r="K5" i="26"/>
  <c r="K6" i="26"/>
  <c r="K7" i="26"/>
  <c r="K9" i="26"/>
  <c r="K27" i="26"/>
  <c r="K28" i="26"/>
  <c r="K25" i="26"/>
  <c r="K26" i="26"/>
  <c r="J26" i="26"/>
  <c r="I26" i="26"/>
  <c r="K21" i="26"/>
  <c r="K22" i="26"/>
  <c r="H19" i="26"/>
  <c r="I21" i="26"/>
  <c r="H20" i="26"/>
  <c r="H26" i="26"/>
  <c r="H21" i="26"/>
  <c r="F19" i="26"/>
  <c r="D26" i="26"/>
  <c r="D20" i="26"/>
  <c r="D22" i="26"/>
  <c r="E26" i="26"/>
  <c r="E19" i="26"/>
  <c r="D23" i="26"/>
  <c r="D24" i="26"/>
  <c r="D21" i="26"/>
  <c r="D19" i="26"/>
  <c r="E20" i="26"/>
  <c r="E22" i="26"/>
  <c r="E23" i="26"/>
  <c r="E24" i="26"/>
  <c r="J21" i="25"/>
  <c r="H25" i="26"/>
  <c r="J27" i="25"/>
  <c r="I27" i="25"/>
  <c r="H27" i="25"/>
  <c r="I27" i="12" s="1"/>
  <c r="I57" i="12" s="1"/>
  <c r="G27" i="25"/>
  <c r="F27" i="25"/>
  <c r="G27" i="12" s="1"/>
  <c r="G57" i="12" s="1"/>
  <c r="E27" i="25"/>
  <c r="D27" i="25"/>
  <c r="E27" i="12" s="1"/>
  <c r="E57" i="12" s="1"/>
  <c r="C27" i="25"/>
  <c r="J26" i="25"/>
  <c r="I26" i="25"/>
  <c r="H26" i="25"/>
  <c r="G26" i="25"/>
  <c r="F26" i="25"/>
  <c r="E26" i="25"/>
  <c r="D26" i="25"/>
  <c r="C26" i="25"/>
  <c r="I26" i="12"/>
  <c r="I56" i="12" s="1"/>
  <c r="J25" i="25"/>
  <c r="I25" i="25"/>
  <c r="H25" i="25"/>
  <c r="G25" i="25"/>
  <c r="F25" i="25"/>
  <c r="E25" i="25"/>
  <c r="D25" i="25"/>
  <c r="C25" i="25"/>
  <c r="K25" i="12"/>
  <c r="K55" i="12" s="1"/>
  <c r="J24" i="25"/>
  <c r="I24" i="25"/>
  <c r="H24" i="25"/>
  <c r="G24" i="25"/>
  <c r="F24" i="25"/>
  <c r="G24" i="12" s="1"/>
  <c r="G54" i="12" s="1"/>
  <c r="G24" i="26" s="1"/>
  <c r="E24" i="25"/>
  <c r="D24" i="25"/>
  <c r="C24" i="25"/>
  <c r="J24" i="12"/>
  <c r="J54" i="12" s="1"/>
  <c r="J24" i="26" s="1"/>
  <c r="K24" i="12"/>
  <c r="K54" i="12" s="1"/>
  <c r="K24" i="26" s="1"/>
  <c r="J23" i="25"/>
  <c r="K23" i="12" s="1"/>
  <c r="K53" i="12" s="1"/>
  <c r="K23" i="26" s="1"/>
  <c r="I23" i="25"/>
  <c r="H23" i="25"/>
  <c r="G23" i="25"/>
  <c r="F23" i="25"/>
  <c r="G23" i="12" s="1"/>
  <c r="G53" i="12" s="1"/>
  <c r="G23" i="26" s="1"/>
  <c r="E23" i="25"/>
  <c r="D23" i="25"/>
  <c r="C23" i="25"/>
  <c r="H23" i="12"/>
  <c r="H53" i="12" s="1"/>
  <c r="H23" i="26" s="1"/>
  <c r="I23" i="12"/>
  <c r="I53" i="12" s="1"/>
  <c r="I23" i="26" s="1"/>
  <c r="J23" i="12"/>
  <c r="J53" i="12" s="1"/>
  <c r="J23" i="26" s="1"/>
  <c r="J22" i="25"/>
  <c r="I22" i="25"/>
  <c r="H22" i="25"/>
  <c r="G22" i="25"/>
  <c r="F22" i="25"/>
  <c r="E22" i="25"/>
  <c r="D22" i="25"/>
  <c r="C22" i="25"/>
  <c r="I22" i="12"/>
  <c r="I52" i="12" s="1"/>
  <c r="I22" i="26" s="1"/>
  <c r="I21" i="25"/>
  <c r="H21" i="25"/>
  <c r="G21" i="25"/>
  <c r="F21" i="25"/>
  <c r="E21" i="25"/>
  <c r="D21" i="25"/>
  <c r="C21" i="25"/>
  <c r="J21" i="12"/>
  <c r="J51" i="12" s="1"/>
  <c r="K21" i="12"/>
  <c r="K51" i="12" s="1"/>
  <c r="J20" i="25"/>
  <c r="K20" i="12" s="1"/>
  <c r="K50" i="12" s="1"/>
  <c r="K20" i="26" s="1"/>
  <c r="I20" i="25"/>
  <c r="H20" i="25"/>
  <c r="G20" i="25"/>
  <c r="F20" i="25"/>
  <c r="E20" i="25"/>
  <c r="D20" i="25"/>
  <c r="C20" i="25"/>
  <c r="I20" i="12"/>
  <c r="I50" i="12" s="1"/>
  <c r="I20" i="26" s="1"/>
  <c r="J20" i="12"/>
  <c r="J50" i="12" s="1"/>
  <c r="J19" i="25"/>
  <c r="I19" i="25"/>
  <c r="H19" i="25"/>
  <c r="G19" i="25"/>
  <c r="F19" i="25"/>
  <c r="E19" i="25"/>
  <c r="D19" i="25"/>
  <c r="C19" i="25"/>
  <c r="J19" i="12"/>
  <c r="J49" i="12" s="1"/>
  <c r="K19" i="12"/>
  <c r="K49" i="12" s="1"/>
  <c r="J18" i="25"/>
  <c r="I18" i="25"/>
  <c r="H18" i="25"/>
  <c r="G18" i="25"/>
  <c r="F18" i="25"/>
  <c r="G18" i="12" s="1"/>
  <c r="G48" i="12" s="1"/>
  <c r="E18" i="25"/>
  <c r="D18" i="25"/>
  <c r="C18" i="25"/>
  <c r="C17" i="25"/>
  <c r="D17" i="25"/>
  <c r="E17" i="25"/>
  <c r="F17" i="25"/>
  <c r="G17" i="25"/>
  <c r="H17" i="25"/>
  <c r="I17" i="25"/>
  <c r="J17" i="12" s="1"/>
  <c r="J47" i="12" s="1"/>
  <c r="J17" i="25"/>
  <c r="K17" i="12" s="1"/>
  <c r="K47" i="12" s="1"/>
  <c r="J16" i="25"/>
  <c r="I16" i="25"/>
  <c r="H16" i="25"/>
  <c r="G16" i="25"/>
  <c r="F16" i="25"/>
  <c r="E16" i="25"/>
  <c r="D16" i="25"/>
  <c r="C16" i="25"/>
  <c r="D16" i="12" s="1"/>
  <c r="D46" i="12" s="1"/>
  <c r="I16" i="12"/>
  <c r="I46" i="12" s="1"/>
  <c r="J16" i="12"/>
  <c r="J46" i="12" s="1"/>
  <c r="K16" i="12"/>
  <c r="K46" i="12" s="1"/>
  <c r="J15" i="25"/>
  <c r="I15" i="25"/>
  <c r="H15" i="25"/>
  <c r="G15" i="25"/>
  <c r="F15" i="25"/>
  <c r="E15" i="25"/>
  <c r="D15" i="25"/>
  <c r="C15" i="25"/>
  <c r="K15" i="12"/>
  <c r="K45" i="12" s="1"/>
  <c r="K19" i="26" s="1"/>
  <c r="J14" i="25"/>
  <c r="K14" i="12" s="1"/>
  <c r="K44" i="12" s="1"/>
  <c r="I14" i="25"/>
  <c r="H14" i="25"/>
  <c r="G14" i="25"/>
  <c r="F14" i="25"/>
  <c r="E14" i="25"/>
  <c r="F14" i="12" s="1"/>
  <c r="F44" i="12" s="1"/>
  <c r="F26" i="26" s="1"/>
  <c r="D14" i="25"/>
  <c r="C14" i="25"/>
  <c r="J13" i="25"/>
  <c r="I13" i="25"/>
  <c r="H13" i="25"/>
  <c r="G13" i="25"/>
  <c r="F13" i="25"/>
  <c r="E13" i="25"/>
  <c r="D13" i="25"/>
  <c r="C13" i="25"/>
  <c r="D13" i="12" s="1"/>
  <c r="D43" i="12" s="1"/>
  <c r="I13" i="12"/>
  <c r="I43" i="12" s="1"/>
  <c r="J12" i="25"/>
  <c r="I12" i="25"/>
  <c r="H12" i="25"/>
  <c r="G12" i="25"/>
  <c r="F12" i="25"/>
  <c r="E12" i="25"/>
  <c r="D12" i="25"/>
  <c r="C12" i="25"/>
  <c r="I12" i="12"/>
  <c r="I42" i="12" s="1"/>
  <c r="J12" i="12"/>
  <c r="J42" i="12" s="1"/>
  <c r="K12" i="12"/>
  <c r="K42" i="12" s="1"/>
  <c r="J11" i="25"/>
  <c r="I11" i="25"/>
  <c r="H11" i="25"/>
  <c r="G11" i="25"/>
  <c r="F11" i="25"/>
  <c r="E11" i="25"/>
  <c r="D11" i="25"/>
  <c r="C11" i="25"/>
  <c r="J11" i="12"/>
  <c r="J41" i="12" s="1"/>
  <c r="K11" i="12"/>
  <c r="K41" i="12" s="1"/>
  <c r="J10" i="25"/>
  <c r="I10" i="25"/>
  <c r="J10" i="12" s="1"/>
  <c r="J40" i="12" s="1"/>
  <c r="H10" i="25"/>
  <c r="G10" i="25"/>
  <c r="F10" i="25"/>
  <c r="G10" i="12" s="1"/>
  <c r="G40" i="12" s="1"/>
  <c r="E10" i="25"/>
  <c r="D10" i="25"/>
  <c r="E10" i="12" s="1"/>
  <c r="E40" i="12" s="1"/>
  <c r="C10" i="25"/>
  <c r="J3" i="25"/>
  <c r="I3" i="25"/>
  <c r="H3" i="25"/>
  <c r="G3" i="25"/>
  <c r="F3" i="25"/>
  <c r="G3" i="12" s="1"/>
  <c r="G33" i="12" s="1"/>
  <c r="E3" i="25"/>
  <c r="D3" i="25"/>
  <c r="C3" i="25"/>
  <c r="H3" i="12"/>
  <c r="H33" i="12" s="1"/>
  <c r="K3" i="12"/>
  <c r="K33" i="12" s="1"/>
  <c r="C4" i="25"/>
  <c r="D4" i="25"/>
  <c r="E4" i="25"/>
  <c r="F4" i="25"/>
  <c r="G4" i="25"/>
  <c r="H4" i="25"/>
  <c r="I4" i="25"/>
  <c r="J4" i="25"/>
  <c r="J5" i="25"/>
  <c r="I5" i="25"/>
  <c r="H5" i="25"/>
  <c r="G5" i="25"/>
  <c r="F5" i="25"/>
  <c r="E5" i="25"/>
  <c r="D5" i="25"/>
  <c r="C5" i="25"/>
  <c r="J6" i="25"/>
  <c r="I6" i="25"/>
  <c r="H6" i="25"/>
  <c r="G6" i="25"/>
  <c r="F6" i="25"/>
  <c r="E6" i="25"/>
  <c r="D6" i="25"/>
  <c r="C6" i="25"/>
  <c r="J7" i="25"/>
  <c r="K7" i="12" s="1"/>
  <c r="K37" i="12" s="1"/>
  <c r="K8" i="26" s="1"/>
  <c r="I7" i="25"/>
  <c r="H7" i="25"/>
  <c r="G7" i="25"/>
  <c r="F7" i="25"/>
  <c r="G7" i="12" s="1"/>
  <c r="G37" i="12" s="1"/>
  <c r="E7" i="25"/>
  <c r="D7" i="25"/>
  <c r="C7" i="25"/>
  <c r="J8" i="25"/>
  <c r="I8" i="25"/>
  <c r="H8" i="25"/>
  <c r="G8" i="25"/>
  <c r="F8" i="25"/>
  <c r="E8" i="25"/>
  <c r="D8" i="25"/>
  <c r="C8" i="25"/>
  <c r="J8" i="12"/>
  <c r="J38" i="12" s="1"/>
  <c r="J9" i="26" s="1"/>
  <c r="K8" i="12"/>
  <c r="K38" i="12" s="1"/>
  <c r="F3" i="12"/>
  <c r="F33" i="12" s="1"/>
  <c r="E3" i="12"/>
  <c r="E33" i="12" s="1"/>
  <c r="J9" i="25"/>
  <c r="I9" i="25"/>
  <c r="H9" i="25"/>
  <c r="G9" i="25"/>
  <c r="F9" i="25"/>
  <c r="I9" i="12"/>
  <c r="I39" i="12" s="1"/>
  <c r="J9" i="12"/>
  <c r="J39" i="12" s="1"/>
  <c r="K9" i="12"/>
  <c r="K39" i="12" s="1"/>
  <c r="E9" i="25"/>
  <c r="D9" i="25"/>
  <c r="C9" i="25"/>
  <c r="D9" i="12" s="1"/>
  <c r="D39" i="12" s="1"/>
  <c r="J34" i="12"/>
  <c r="J5" i="26" s="1"/>
  <c r="J52" i="12"/>
  <c r="J22" i="26" s="1"/>
  <c r="K52" i="12"/>
  <c r="J56" i="12"/>
  <c r="K56" i="12"/>
  <c r="F34" i="12"/>
  <c r="G34" i="12"/>
  <c r="H34" i="12"/>
  <c r="H47" i="12"/>
  <c r="I47" i="12"/>
  <c r="F48" i="12"/>
  <c r="F49" i="12"/>
  <c r="G49" i="12"/>
  <c r="F52" i="12"/>
  <c r="I55" i="12"/>
  <c r="I25" i="26" s="1"/>
  <c r="E43" i="12"/>
  <c r="E49" i="12"/>
  <c r="E54" i="12"/>
  <c r="D45" i="12"/>
  <c r="C39" i="12"/>
  <c r="C40" i="12"/>
  <c r="C41" i="12"/>
  <c r="C42" i="12"/>
  <c r="C43" i="12"/>
  <c r="C49" i="12"/>
  <c r="C50" i="12"/>
  <c r="C51" i="12"/>
  <c r="C52" i="12"/>
  <c r="C53" i="12"/>
  <c r="D4" i="12"/>
  <c r="D34" i="12" s="1"/>
  <c r="E4" i="12"/>
  <c r="E34" i="12" s="1"/>
  <c r="F4" i="12"/>
  <c r="G4" i="12"/>
  <c r="H4" i="12"/>
  <c r="I4" i="12"/>
  <c r="I34" i="12" s="1"/>
  <c r="J4" i="12"/>
  <c r="K4" i="12"/>
  <c r="K34" i="12" s="1"/>
  <c r="D5" i="12"/>
  <c r="D35" i="12" s="1"/>
  <c r="E5" i="12"/>
  <c r="E35" i="12" s="1"/>
  <c r="F5" i="12"/>
  <c r="F35" i="12" s="1"/>
  <c r="G5" i="12"/>
  <c r="G35" i="12" s="1"/>
  <c r="H5" i="12"/>
  <c r="H35" i="12" s="1"/>
  <c r="I5" i="12"/>
  <c r="I35" i="12" s="1"/>
  <c r="J5" i="12"/>
  <c r="J35" i="12" s="1"/>
  <c r="J6" i="26" s="1"/>
  <c r="K5" i="12"/>
  <c r="K35" i="12" s="1"/>
  <c r="D6" i="12"/>
  <c r="D36" i="12" s="1"/>
  <c r="E6" i="12"/>
  <c r="E36" i="12" s="1"/>
  <c r="F6" i="12"/>
  <c r="F36" i="12" s="1"/>
  <c r="G6" i="12"/>
  <c r="G36" i="12" s="1"/>
  <c r="H6" i="12"/>
  <c r="H36" i="12" s="1"/>
  <c r="I6" i="12"/>
  <c r="I36" i="12" s="1"/>
  <c r="J6" i="12"/>
  <c r="J36" i="12" s="1"/>
  <c r="J7" i="26" s="1"/>
  <c r="K6" i="12"/>
  <c r="K36" i="12" s="1"/>
  <c r="D7" i="12"/>
  <c r="D37" i="12" s="1"/>
  <c r="E7" i="12"/>
  <c r="E37" i="12" s="1"/>
  <c r="F7" i="12"/>
  <c r="F37" i="12" s="1"/>
  <c r="H7" i="12"/>
  <c r="H37" i="12" s="1"/>
  <c r="I7" i="12"/>
  <c r="I37" i="12" s="1"/>
  <c r="J7" i="12"/>
  <c r="J37" i="12" s="1"/>
  <c r="D8" i="12"/>
  <c r="D38" i="12" s="1"/>
  <c r="E8" i="12"/>
  <c r="E38" i="12" s="1"/>
  <c r="F8" i="12"/>
  <c r="F38" i="12" s="1"/>
  <c r="G8" i="12"/>
  <c r="G38" i="12" s="1"/>
  <c r="H8" i="12"/>
  <c r="H38" i="12" s="1"/>
  <c r="I8" i="12"/>
  <c r="I38" i="12" s="1"/>
  <c r="E9" i="12"/>
  <c r="E39" i="12" s="1"/>
  <c r="F9" i="12"/>
  <c r="F39" i="12" s="1"/>
  <c r="G9" i="12"/>
  <c r="G39" i="12" s="1"/>
  <c r="H9" i="12"/>
  <c r="H39" i="12" s="1"/>
  <c r="D10" i="12"/>
  <c r="D40" i="12" s="1"/>
  <c r="F10" i="12"/>
  <c r="F40" i="12" s="1"/>
  <c r="H10" i="12"/>
  <c r="H40" i="12" s="1"/>
  <c r="I10" i="12"/>
  <c r="I40" i="12" s="1"/>
  <c r="K10" i="12"/>
  <c r="K40" i="12" s="1"/>
  <c r="D11" i="12"/>
  <c r="D41" i="12" s="1"/>
  <c r="E11" i="12"/>
  <c r="E41" i="12" s="1"/>
  <c r="F11" i="12"/>
  <c r="F41" i="12" s="1"/>
  <c r="G11" i="12"/>
  <c r="G41" i="12" s="1"/>
  <c r="H11" i="12"/>
  <c r="H41" i="12" s="1"/>
  <c r="I11" i="12"/>
  <c r="I41" i="12" s="1"/>
  <c r="D12" i="12"/>
  <c r="D42" i="12" s="1"/>
  <c r="E12" i="12"/>
  <c r="E42" i="12" s="1"/>
  <c r="F12" i="12"/>
  <c r="F42" i="12" s="1"/>
  <c r="G12" i="12"/>
  <c r="G42" i="12" s="1"/>
  <c r="H12" i="12"/>
  <c r="H42" i="12" s="1"/>
  <c r="E13" i="12"/>
  <c r="F13" i="12"/>
  <c r="F43" i="12" s="1"/>
  <c r="G13" i="12"/>
  <c r="G43" i="12" s="1"/>
  <c r="H13" i="12"/>
  <c r="H43" i="12" s="1"/>
  <c r="J13" i="12"/>
  <c r="J43" i="12" s="1"/>
  <c r="K13" i="12"/>
  <c r="K43" i="12" s="1"/>
  <c r="D14" i="12"/>
  <c r="D44" i="12" s="1"/>
  <c r="E14" i="12"/>
  <c r="E44" i="12" s="1"/>
  <c r="G14" i="12"/>
  <c r="G44" i="12" s="1"/>
  <c r="G26" i="26" s="1"/>
  <c r="H14" i="12"/>
  <c r="H44" i="12" s="1"/>
  <c r="I14" i="12"/>
  <c r="I44" i="12" s="1"/>
  <c r="J14" i="12"/>
  <c r="J44" i="12" s="1"/>
  <c r="D15" i="12"/>
  <c r="E15" i="12"/>
  <c r="E45" i="12" s="1"/>
  <c r="F15" i="12"/>
  <c r="F45" i="12" s="1"/>
  <c r="G15" i="12"/>
  <c r="G45" i="12" s="1"/>
  <c r="G19" i="26" s="1"/>
  <c r="H15" i="12"/>
  <c r="H45" i="12" s="1"/>
  <c r="I15" i="12"/>
  <c r="I45" i="12" s="1"/>
  <c r="I19" i="26" s="1"/>
  <c r="J15" i="12"/>
  <c r="J45" i="12" s="1"/>
  <c r="E16" i="12"/>
  <c r="E46" i="12" s="1"/>
  <c r="F16" i="12"/>
  <c r="F46" i="12" s="1"/>
  <c r="G16" i="12"/>
  <c r="G46" i="12" s="1"/>
  <c r="H16" i="12"/>
  <c r="H46" i="12" s="1"/>
  <c r="D17" i="12"/>
  <c r="D47" i="12" s="1"/>
  <c r="E17" i="12"/>
  <c r="E47" i="12" s="1"/>
  <c r="F17" i="12"/>
  <c r="F47" i="12" s="1"/>
  <c r="G17" i="12"/>
  <c r="G47" i="12" s="1"/>
  <c r="H17" i="12"/>
  <c r="I17" i="12"/>
  <c r="D18" i="12"/>
  <c r="D48" i="12" s="1"/>
  <c r="E18" i="12"/>
  <c r="E48" i="12" s="1"/>
  <c r="F18" i="12"/>
  <c r="H18" i="12"/>
  <c r="H48" i="12" s="1"/>
  <c r="I18" i="12"/>
  <c r="I48" i="12" s="1"/>
  <c r="J18" i="12"/>
  <c r="J48" i="12" s="1"/>
  <c r="K18" i="12"/>
  <c r="K48" i="12" s="1"/>
  <c r="D19" i="12"/>
  <c r="D49" i="12" s="1"/>
  <c r="E19" i="12"/>
  <c r="F19" i="12"/>
  <c r="G19" i="12"/>
  <c r="H19" i="12"/>
  <c r="H49" i="12" s="1"/>
  <c r="I19" i="12"/>
  <c r="I49" i="12" s="1"/>
  <c r="D20" i="12"/>
  <c r="D50" i="12" s="1"/>
  <c r="E20" i="12"/>
  <c r="E50" i="12" s="1"/>
  <c r="F20" i="12"/>
  <c r="F50" i="12" s="1"/>
  <c r="F20" i="26" s="1"/>
  <c r="G20" i="12"/>
  <c r="G50" i="12" s="1"/>
  <c r="H20" i="12"/>
  <c r="H50" i="12" s="1"/>
  <c r="D21" i="12"/>
  <c r="D51" i="12" s="1"/>
  <c r="E21" i="12"/>
  <c r="E51" i="12" s="1"/>
  <c r="E21" i="26" s="1"/>
  <c r="F21" i="12"/>
  <c r="F51" i="12" s="1"/>
  <c r="F21" i="26" s="1"/>
  <c r="G21" i="12"/>
  <c r="G51" i="12" s="1"/>
  <c r="H21" i="12"/>
  <c r="H51" i="12" s="1"/>
  <c r="I21" i="12"/>
  <c r="I51" i="12" s="1"/>
  <c r="D22" i="12"/>
  <c r="D52" i="12" s="1"/>
  <c r="E22" i="12"/>
  <c r="E52" i="12" s="1"/>
  <c r="F22" i="12"/>
  <c r="G22" i="12"/>
  <c r="G52" i="12" s="1"/>
  <c r="H22" i="12"/>
  <c r="H52" i="12" s="1"/>
  <c r="J22" i="12"/>
  <c r="K22" i="12"/>
  <c r="D23" i="12"/>
  <c r="D53" i="12" s="1"/>
  <c r="E23" i="12"/>
  <c r="E53" i="12" s="1"/>
  <c r="F23" i="12"/>
  <c r="F53" i="12" s="1"/>
  <c r="D24" i="12"/>
  <c r="D54" i="12" s="1"/>
  <c r="E24" i="12"/>
  <c r="F24" i="12"/>
  <c r="F54" i="12" s="1"/>
  <c r="H24" i="12"/>
  <c r="H54" i="12" s="1"/>
  <c r="H24" i="26" s="1"/>
  <c r="I24" i="12"/>
  <c r="I54" i="12" s="1"/>
  <c r="I24" i="26" s="1"/>
  <c r="D25" i="12"/>
  <c r="D55" i="12" s="1"/>
  <c r="D25" i="26" s="1"/>
  <c r="E25" i="12"/>
  <c r="E55" i="12" s="1"/>
  <c r="E25" i="26" s="1"/>
  <c r="F25" i="12"/>
  <c r="F55" i="12" s="1"/>
  <c r="F25" i="26" s="1"/>
  <c r="G25" i="12"/>
  <c r="G55" i="12" s="1"/>
  <c r="G25" i="26" s="1"/>
  <c r="H25" i="12"/>
  <c r="H55" i="12" s="1"/>
  <c r="I25" i="12"/>
  <c r="J25" i="12"/>
  <c r="J55" i="12" s="1"/>
  <c r="J25" i="26" s="1"/>
  <c r="D26" i="12"/>
  <c r="D56" i="12" s="1"/>
  <c r="D27" i="26" s="1"/>
  <c r="E26" i="12"/>
  <c r="E56" i="12" s="1"/>
  <c r="E27" i="26" s="1"/>
  <c r="F26" i="12"/>
  <c r="F56" i="12" s="1"/>
  <c r="G26" i="12"/>
  <c r="G56" i="12" s="1"/>
  <c r="H26" i="12"/>
  <c r="H56" i="12" s="1"/>
  <c r="J26" i="12"/>
  <c r="K26" i="12"/>
  <c r="D27" i="12"/>
  <c r="D57" i="12" s="1"/>
  <c r="F27" i="12"/>
  <c r="F57" i="12" s="1"/>
  <c r="H27" i="12"/>
  <c r="H57" i="12" s="1"/>
  <c r="J27" i="12"/>
  <c r="J57" i="12" s="1"/>
  <c r="K27" i="12"/>
  <c r="K57" i="12" s="1"/>
  <c r="I3" i="12"/>
  <c r="I33" i="12" s="1"/>
  <c r="J3" i="12"/>
  <c r="J33" i="12" s="1"/>
  <c r="J4" i="26" s="1"/>
  <c r="D3" i="12"/>
  <c r="D33" i="12" s="1"/>
  <c r="C4" i="12"/>
  <c r="C34" i="12" s="1"/>
  <c r="C5" i="12"/>
  <c r="C35" i="12" s="1"/>
  <c r="C6" i="12"/>
  <c r="C36" i="12" s="1"/>
  <c r="C7" i="12"/>
  <c r="C37" i="12" s="1"/>
  <c r="C8" i="12"/>
  <c r="C38" i="12" s="1"/>
  <c r="C9" i="12"/>
  <c r="C10" i="12"/>
  <c r="C11" i="12"/>
  <c r="C12" i="12"/>
  <c r="C13" i="12"/>
  <c r="C14" i="12"/>
  <c r="C44" i="12" s="1"/>
  <c r="C15" i="12"/>
  <c r="C45" i="12" s="1"/>
  <c r="C16" i="12"/>
  <c r="C46" i="12" s="1"/>
  <c r="C17" i="12"/>
  <c r="C47" i="12" s="1"/>
  <c r="C18" i="12"/>
  <c r="C48" i="12" s="1"/>
  <c r="C19" i="12"/>
  <c r="C20" i="12"/>
  <c r="C21" i="12"/>
  <c r="C22" i="12"/>
  <c r="C23" i="12"/>
  <c r="C24" i="12"/>
  <c r="C54" i="12" s="1"/>
  <c r="C25" i="12"/>
  <c r="C55" i="12" s="1"/>
  <c r="C26" i="12"/>
  <c r="C56" i="12" s="1"/>
  <c r="C27" i="12"/>
  <c r="C57" i="12" s="1"/>
  <c r="C3" i="12"/>
  <c r="C33" i="12" s="1"/>
  <c r="C5" i="26"/>
  <c r="C6" i="26"/>
  <c r="C7" i="26"/>
  <c r="C8" i="26"/>
  <c r="C9" i="26"/>
  <c r="C10" i="26"/>
  <c r="C11" i="26"/>
  <c r="C12" i="26"/>
  <c r="C13" i="26"/>
  <c r="C14" i="26"/>
  <c r="C26" i="26"/>
  <c r="C15" i="26"/>
  <c r="C16" i="26"/>
  <c r="C17" i="26"/>
  <c r="C18" i="26"/>
  <c r="C19" i="26"/>
  <c r="C20" i="26"/>
  <c r="C21" i="26"/>
  <c r="C22" i="26"/>
  <c r="C23" i="26"/>
  <c r="C24" i="26"/>
  <c r="C25" i="26"/>
  <c r="C27" i="26"/>
  <c r="C28" i="26"/>
  <c r="C4" i="26"/>
  <c r="R2" i="13"/>
  <c r="P2" i="13"/>
  <c r="N2" i="13"/>
  <c r="L2" i="13"/>
  <c r="J2" i="13"/>
  <c r="H2" i="13"/>
  <c r="F2" i="13"/>
  <c r="E2" i="13"/>
  <c r="H8" i="26" l="1"/>
  <c r="H22" i="26"/>
  <c r="G8" i="26"/>
  <c r="G22" i="26"/>
  <c r="F8" i="26"/>
  <c r="E8" i="26"/>
  <c r="D8" i="26"/>
  <c r="N31" i="6"/>
  <c r="N33" i="6"/>
  <c r="I5" i="26" l="1"/>
  <c r="I8" i="26"/>
  <c r="I7" i="26"/>
  <c r="I9" i="26"/>
  <c r="I4" i="26"/>
  <c r="I6" i="26"/>
  <c r="H7" i="26"/>
  <c r="G7" i="26"/>
  <c r="F7" i="26"/>
  <c r="E7" i="26"/>
  <c r="D7" i="26"/>
  <c r="H9" i="26"/>
  <c r="G9" i="26"/>
  <c r="F9" i="26"/>
  <c r="E9" i="26"/>
  <c r="D9" i="26"/>
  <c r="H6" i="26"/>
  <c r="G6" i="26"/>
  <c r="F6" i="26"/>
  <c r="E6" i="26"/>
  <c r="D6" i="26"/>
  <c r="H5" i="26"/>
  <c r="G5" i="26"/>
  <c r="F5" i="26"/>
  <c r="E5" i="26"/>
  <c r="D5" i="26"/>
  <c r="H4" i="26"/>
  <c r="G4" i="26"/>
  <c r="F4" i="26"/>
  <c r="E4" i="26"/>
  <c r="D4" i="26"/>
  <c r="Y44" i="6" l="1"/>
  <c r="Z44" i="6" s="1"/>
</calcChain>
</file>

<file path=xl/sharedStrings.xml><?xml version="1.0" encoding="utf-8"?>
<sst xmlns="http://schemas.openxmlformats.org/spreadsheetml/2006/main" count="1077" uniqueCount="422">
  <si>
    <t>System Definition</t>
  </si>
  <si>
    <t>Ontologically grounded questions from domain expertise</t>
  </si>
  <si>
    <t>Assumptions about network representation</t>
  </si>
  <si>
    <t>Elements that represent system's components</t>
  </si>
  <si>
    <t>Relationships betwen the elements</t>
  </si>
  <si>
    <t>Network structure</t>
  </si>
  <si>
    <t>Theory of network representation and analysis</t>
  </si>
  <si>
    <t>Data sources</t>
  </si>
  <si>
    <t>A</t>
  </si>
  <si>
    <t>UN Agenda content (goals, targets, indicators)</t>
  </si>
  <si>
    <t>Visualization of the links between the SDGs or of the most represented topics or policy objectives</t>
  </si>
  <si>
    <t>Network of verbal definitions (goals and targets)</t>
  </si>
  <si>
    <t>Verbal descriptions of goals and targets</t>
  </si>
  <si>
    <t>Dyadic unweighted and undirected networks</t>
  </si>
  <si>
    <t>Monoplex, single layer</t>
  </si>
  <si>
    <t>Visual graph showing node connections</t>
  </si>
  <si>
    <t>Verbal dewscriptions as nodes, with expert-interpreted relationships</t>
  </si>
  <si>
    <t>B</t>
  </si>
  <si>
    <t>UN Agenda plus similar objectives</t>
  </si>
  <si>
    <t>Prioritization of the UN Agenda targets</t>
  </si>
  <si>
    <t>Network of statistical data (indicators and indexes)</t>
  </si>
  <si>
    <t>Statistical values of SDG indicators or indexes</t>
  </si>
  <si>
    <t>Dyadic weighted and/or directed networks</t>
  </si>
  <si>
    <t>Multiplex, homogeneous layers</t>
  </si>
  <si>
    <t>Standard social network measures (e.g. centrality, betweenness)</t>
  </si>
  <si>
    <t>Statistical indicators as nodes, with correlation-based relationships</t>
  </si>
  <si>
    <t>C</t>
  </si>
  <si>
    <t>Causal pathways</t>
  </si>
  <si>
    <t>Ana;ysis of synergies and trade-offs within implementation pathways</t>
  </si>
  <si>
    <t>Network of pathways components (processes, actors, sectors, systems)</t>
  </si>
  <si>
    <t>Components of the SDG pathways</t>
  </si>
  <si>
    <t>Hypernetworks (multi-node relationships)</t>
  </si>
  <si>
    <t>Network of networks, heterogeneous multilevel</t>
  </si>
  <si>
    <t>Specific theories of networks representation</t>
  </si>
  <si>
    <t>Pathway components as nodes, with evidence-based relationships</t>
  </si>
  <si>
    <t>`</t>
  </si>
  <si>
    <t>Allen et al. (2019)</t>
  </si>
  <si>
    <t>"Description of targets… interlinkages".</t>
  </si>
  <si>
    <t>Network analysis applied to explore interactions between targets and to support the prioritisation of SDG targets</t>
  </si>
  <si>
    <t>Cross-impact scores from textual target links.</t>
  </si>
  <si>
    <t>"Targets are the nodes" - verbal descriptions</t>
  </si>
  <si>
    <t>Signed, weighted influences used in analysis.</t>
  </si>
  <si>
    <t>Single layer network</t>
  </si>
  <si>
    <t>Compare centrality metrics / eigen properties.</t>
  </si>
  <si>
    <t>Expert scoring / narrative tables.</t>
  </si>
  <si>
    <t>Androna et al. (2024)</t>
  </si>
  <si>
    <t>Extends UN schema by integrating UN + EU indicators (and third-party sources) via a knowledge graph.</t>
  </si>
  <si>
    <t>Assess synergies and trade-offs to inform policy</t>
  </si>
  <si>
    <t>Statistical interlinkages on KG entities, Spearman correlations</t>
  </si>
  <si>
    <t>Indicators as nodes (national and NUTS-2)</t>
  </si>
  <si>
    <t>Weighted correlations, sign for synergy vs trade-off</t>
  </si>
  <si>
    <t>Monoplex per geography</t>
  </si>
  <si>
    <t>Standard centralities to rank SDGs</t>
  </si>
  <si>
    <t>UN and Eurostat indicator datasets</t>
  </si>
  <si>
    <t>Bali Swain &amp; Ranganathan (2021)</t>
  </si>
  <si>
    <t>SDG indicator data for interlinkages.</t>
  </si>
  <si>
    <t>“Identify trade-offs and synergies.”</t>
  </si>
  <si>
    <t>Correlational/association network</t>
  </si>
  <si>
    <t>Analysis is “at the SDG target level,” targets are the nodes</t>
  </si>
  <si>
    <t>Edges are signed/weighted through “positive and negative interlinkages.”</t>
  </si>
  <si>
    <t>Consistent with a single-layer network</t>
  </si>
  <si>
    <t>Standard centralities.</t>
  </si>
  <si>
    <t>IAEG-SDG/indicator series.</t>
  </si>
  <si>
    <t>Bellantuono et al. (2022)</t>
  </si>
  <si>
    <t>Goals/targets via semantics and communication.</t>
  </si>
  <si>
    <t>“detecting the presence of central goals”</t>
  </si>
  <si>
    <t>“Achievement” layer instantiated with SDG indicators and a “conceptualisation” layer built from text similarity</t>
  </si>
  <si>
    <t>SDGs are nodes</t>
  </si>
  <si>
    <t>Weighted similarity links (semantic; indicators; tweets)</t>
  </si>
  <si>
    <t>Three-layer multiplex (conceptual, communication, achievement).</t>
  </si>
  <si>
    <t>Standard SNA metrics, centrality, layer comparison</t>
  </si>
  <si>
    <t>one layer is instantiated by indicator data; the model’s data backbone includes quantitative indicators</t>
  </si>
  <si>
    <t>Cao (2023)</t>
  </si>
  <si>
    <t>SDG goals modeled from indicator series</t>
  </si>
  <si>
    <t>Diagnose synergies and trade-offs for policy</t>
  </si>
  <si>
    <t>Causal diagnosis to build directed indicator-driven SDG networks</t>
  </si>
  <si>
    <t>Nodes = goals; indicators feed edge weights/direction</t>
  </si>
  <si>
    <t>Directed, weighted ties across provinces and years</t>
  </si>
  <si>
    <t>Network analysis of roles and loops</t>
  </si>
  <si>
    <t>Provincial indicator time series</t>
  </si>
  <si>
    <t>Dalampira &amp; Nastis (2020)</t>
  </si>
  <si>
    <t>SDGs mapped to 3 pillars</t>
  </si>
  <si>
    <t>“simplified… using Venn/pillars… expert elicitation”</t>
  </si>
  <si>
    <t>Expert-elicited concept links.</t>
  </si>
  <si>
    <t>Nodes = 17 SDGs + pillars.</t>
  </si>
  <si>
    <t>Weights = mean expert scores; directed pillar→goal</t>
  </si>
  <si>
    <t>Layers not addressed</t>
  </si>
  <si>
    <t>Visual graphs</t>
  </si>
  <si>
    <t>Expert surveys</t>
  </si>
  <si>
    <t>Dawes et al. (2020)</t>
  </si>
  <si>
    <t>Uses ICSU target-to-target link narratives</t>
  </si>
  <si>
    <t>“secure better outcomes on each Goal” (consistency/achievability)</t>
  </si>
  <si>
    <t>Direction/sign inferred from ICSU narrative</t>
  </si>
  <si>
    <t>The nodes are Goals</t>
  </si>
  <si>
    <t>Constructs directed, weighted goal-level network</t>
  </si>
  <si>
    <t>Provides a mathematical definition of self-consistency.</t>
  </si>
  <si>
    <t>ICSU report’s qualitative commentary</t>
  </si>
  <si>
    <t>Dörgo et al. (2018)</t>
  </si>
  <si>
    <t>Interconnectedness via indicator time-series</t>
  </si>
  <si>
    <t>Identify key problem areas via causal loops</t>
  </si>
  <si>
    <t>Granger causality of indicators, statistical/causal inference on data</t>
  </si>
  <si>
    <t>Indicators as nodes</t>
  </si>
  <si>
    <t>Directed causal edges; out-closeness used</t>
  </si>
  <si>
    <t>Standard centralities in causal graph</t>
  </si>
  <si>
    <t>Quantitative SDG indicator time series across regions</t>
  </si>
  <si>
    <t>El-Maghrabi et al. (2018)</t>
  </si>
  <si>
    <t>SDG indicators network for priorities</t>
  </si>
  <si>
    <t>“assist policy makers to prioritize targets”</t>
  </si>
  <si>
    <t>Pairwise correlations; co-performance logic</t>
  </si>
  <si>
    <t>Indicators grouped by goal</t>
  </si>
  <si>
    <t>Correlation-based weighted ties</t>
  </si>
  <si>
    <t>Layers are not addressed</t>
  </si>
  <si>
    <t>“SDG centrality” measure introduced</t>
  </si>
  <si>
    <t>423 indicators; pairwise correlations</t>
  </si>
  <si>
    <t>Jaramillo et al. (2019)</t>
  </si>
  <si>
    <t>SDG targets for wetlands decision-making</t>
  </si>
  <si>
    <t>Prioritise targets; find synergies/trade-offs</t>
  </si>
  <si>
    <t>Expert scoring of interactions</t>
  </si>
  <si>
    <t>Targets (and wetlandscapes in bimodal viz)</t>
  </si>
  <si>
    <t>Weighted interactions from scores</t>
  </si>
  <si>
    <t>Clustering (DIRTLPAwb+) applied</t>
  </si>
  <si>
    <t>Expert survey data</t>
  </si>
  <si>
    <t>Laumann et al. (2022)</t>
  </si>
  <si>
    <t>SDGs + climate objective via indicators</t>
  </si>
  <si>
    <t>“detect and rank complex interlinkages”</t>
  </si>
  <si>
    <t>Partial distance correlations among indicators</t>
  </si>
  <si>
    <t>Nodes are goals (17 SDGs + climate); indicators only quantify links</t>
  </si>
  <si>
    <t>Undirected weighted networks per country group</t>
  </si>
  <si>
    <t>Eigenvector centrality; clustering</t>
  </si>
  <si>
    <t>World Bank time-series</t>
  </si>
  <si>
    <t>Le Blanc (2015)</t>
  </si>
  <si>
    <t>“Goals/targets as a network… through targets”</t>
  </si>
  <si>
    <t>Political mapping of agenda links</t>
  </si>
  <si>
    <t>Matrix of cross-references in wording</t>
  </si>
  <si>
    <t>Goals/targets (verbal)</t>
  </si>
  <si>
    <t>Co-reference (unweighted/undirected in text)</t>
  </si>
  <si>
    <t>“Network analysis techniques” unspecified (descriptive)</t>
  </si>
  <si>
    <t>Target wording matrix</t>
  </si>
  <si>
    <t>Lim et al. (2018)</t>
  </si>
  <si>
    <t>“Network of 107 SDG targets… shared challenges/keywords”</t>
  </si>
  <si>
    <t>Map interconnections &amp; trade-offs</t>
  </si>
  <si>
    <t>Keyword co-occurrence between targets</t>
  </si>
  <si>
    <t>Targets (text)</t>
  </si>
  <si>
    <t>Basic target-to-target links; not quantified</t>
  </si>
  <si>
    <t>Descriptive graphing</t>
  </si>
  <si>
    <t>Textual target definitions</t>
  </si>
  <si>
    <t>Lusseau &amp; Mancini (2019)</t>
  </si>
  <si>
    <t>Indicator-based “sustainome” (centralities)</t>
  </si>
  <si>
    <t>Rank SDG importance/influence</t>
  </si>
  <si>
    <t>Empirical indicator links</t>
  </si>
  <si>
    <t>Indicators per SDG</t>
  </si>
  <si>
    <t>Weighted/possibly signed dependencies</t>
  </si>
  <si>
    <t>Eigenvector/closeness centralities</t>
  </si>
  <si>
    <t>Indicator datasets</t>
  </si>
  <si>
    <t>Mainali et al. (2018)</t>
  </si>
  <si>
    <t>Synergies/trade-offs across SDGs (conceptual)</t>
  </si>
  <si>
    <t>Explore link types (reinforcing/constraints)</t>
  </si>
  <si>
    <t>Literature-based interactions</t>
  </si>
  <si>
    <t>Goals/targets as concepts</t>
  </si>
  <si>
    <t>Signed interactions discussed; not consistently weighted</t>
  </si>
  <si>
    <t>Qualitative mapping; limited metrics</t>
  </si>
  <si>
    <t>Review-based textual evidence</t>
  </si>
  <si>
    <t>McGowan et al. (2019)</t>
  </si>
  <si>
    <t>ICSU links among targets</t>
  </si>
  <si>
    <t>Examine indivisibility/graph model</t>
  </si>
  <si>
    <t>Verbal/ontology-based interlinkages</t>
  </si>
  <si>
    <t>Goals/targets</t>
  </si>
  <si>
    <t>Directed edges; igraph; centralities</t>
  </si>
  <si>
    <t>Degree/betweenness/closeness</t>
  </si>
  <si>
    <t>Expert linkages from ICSU 2015; no indicator time-series instantiation</t>
  </si>
  <si>
    <t>Pham-Truffert et al. (2020)</t>
  </si>
  <si>
    <t>Goals/targets, literature-synthesised links</t>
  </si>
  <si>
    <t>“steer policy action and prioritization”</t>
  </si>
  <si>
    <t>Signed, directed, weighted ties (literature, qualitatively sourced)</t>
  </si>
  <si>
    <t>Nodes: goals/targets</t>
  </si>
  <si>
    <t>Weighted/directed influences; multipliers</t>
  </si>
  <si>
    <t>Standard network concepts/measures</t>
  </si>
  <si>
    <t>Systematic literature review</t>
  </si>
  <si>
    <t>Sebestyén et al. (2019)</t>
  </si>
  <si>
    <t>SDG indicators + targets + goals across datasets</t>
  </si>
  <si>
    <t>Model synergies/trade-offs; identify key indicators</t>
  </si>
  <si>
    <t>Correlation-based linking across SDG levels</t>
  </si>
  <si>
    <t>Indicators/targets/goals as distinct node sets (pathway components across levels)</t>
  </si>
  <si>
    <t>Weighted links from correlations</t>
  </si>
  <si>
    <t>Multilayer/network-of-networks (“MuxViz”; links across indicators→targets→goals)</t>
  </si>
  <si>
    <t>Centrality &amp; community analysis in MuxViz (layer-aware)</t>
  </si>
  <si>
    <t>World Bank + SDG datasets</t>
  </si>
  <si>
    <t>Song (2023)</t>
  </si>
  <si>
    <t>Target texts mapped via semantic similarity</t>
  </si>
  <si>
    <t>Identify interlinkages among targets</t>
  </si>
  <si>
    <t>Text-based semantic network using Word2Vec</t>
  </si>
  <si>
    <t>Targets as nodes</t>
  </si>
  <si>
    <t>Weighted similarity scores define edges</t>
  </si>
  <si>
    <t>Single target-level layer</t>
  </si>
  <si>
    <t>Community detection and centralities reported</t>
  </si>
  <si>
    <t>Textual descriptions instantiate links</t>
  </si>
  <si>
    <t>Türkeli (2020)</t>
  </si>
  <si>
    <t>2019 SDG Index performance network</t>
  </si>
  <si>
    <t>Reveal performance interactions for policy mixes</t>
  </si>
  <si>
    <t>ANN-inferred direct-influence graph over SDG scores</t>
  </si>
  <si>
    <t>Indicators/scores per SDG</t>
  </si>
  <si>
    <t>Directed influence edges from ANN</t>
  </si>
  <si>
    <t>“not conceptualized through layers”</t>
  </si>
  <si>
    <t xml:space="preserve">ANN-based inference; visualisation </t>
  </si>
  <si>
    <t>"2019 SDG Index" performance data and "artificial neural networks</t>
  </si>
  <si>
    <t>Weitz et al. (2018)</t>
  </si>
  <si>
    <t>Target-level cross-impact approach</t>
  </si>
  <si>
    <t>Priority setting using interactions</t>
  </si>
  <si>
    <t>Typology; expert scoring in matrix</t>
  </si>
  <si>
    <t>Signed/weighted influences among targets</t>
  </si>
  <si>
    <t>Standard software/centralities discussed</t>
  </si>
  <si>
    <t>Expert judgment matrix</t>
  </si>
  <si>
    <t>Xiao et al. (2022)</t>
  </si>
  <si>
    <t>Interactions “across SDGs” with time-series</t>
  </si>
  <si>
    <t>Maximise synergies/minimise trade-offs</t>
  </si>
  <si>
    <t>Influence analysis (direct &amp; indirect) among targets</t>
  </si>
  <si>
    <t>Nodes are targets (150); World Bank indicators drive edges</t>
  </si>
  <si>
    <t>Weighted influences; directed visual graph</t>
  </si>
  <si>
    <t>Degree centrality interpretation</t>
  </si>
  <si>
    <t>World Bank indicators (2000–2019)</t>
  </si>
  <si>
    <t>Xiao et al. (2024)</t>
  </si>
  <si>
    <t>SDG indicators as the system; channels used for weights, not system elements</t>
  </si>
  <si>
    <t>Quantify transboundary synergies/trade-offs; not a prioritisation study</t>
  </si>
  <si>
    <t>Channel-specific interaction modeling among indicators</t>
  </si>
  <si>
    <t>Indicators as nodes; single combined graph (channels as weights), not replicated layers.</t>
  </si>
  <si>
    <t>Weighted/directed dyads; channel effects enter via spatial weight matrices</t>
  </si>
  <si>
    <t>Monoplex network; multiple channel-specific weight matrices, no multiplex architecture</t>
  </si>
  <si>
    <t>Multi-source indicator databases and spillover data</t>
  </si>
  <si>
    <t>SDG indicator set plus spillover data by channel, trade, river, ocean, air.</t>
  </si>
  <si>
    <t>Xing et al. (2024)</t>
  </si>
  <si>
    <t>Goal-level SDG mapping</t>
  </si>
  <si>
    <t>Reveal priorities via synergy/trade-off analysis</t>
  </si>
  <si>
    <t>Statistical aggregation from 102 indicators to goal pairs</t>
  </si>
  <si>
    <t>Nodes are goals; edges aggregated from indicator pairs</t>
  </si>
  <si>
    <t>Signed, weighted edges, hub scores</t>
  </si>
  <si>
    <t>Monoplex goal network</t>
  </si>
  <si>
    <t>Hub/centrality and community patterns</t>
  </si>
  <si>
    <t>National and provincial indicators</t>
  </si>
  <si>
    <t>Zhou et al. (2017)</t>
  </si>
  <si>
    <t>SDG interlinkages framework &amp; web tool</t>
  </si>
  <si>
    <t>Policy priority identification via SNA</t>
  </si>
  <si>
    <t>Directed links among targets; indicator-based quantification</t>
  </si>
  <si>
    <t>Nodes are targets; indicators/metrics quantify directed links</t>
  </si>
  <si>
    <t>Directed, weighted links; considers indirect links</t>
  </si>
  <si>
    <t>Array of centrality measures</t>
  </si>
  <si>
    <t>Country-specific indicators + qualitative links</t>
  </si>
  <si>
    <t>System</t>
  </si>
  <si>
    <t>Questions</t>
  </si>
  <si>
    <t>Assumptions</t>
  </si>
  <si>
    <t>Elements</t>
  </si>
  <si>
    <t>Relationships</t>
  </si>
  <si>
    <t>Structure</t>
  </si>
  <si>
    <t>Theory</t>
  </si>
  <si>
    <t>Data</t>
  </si>
  <si>
    <t>Paper</t>
  </si>
  <si>
    <t>Mainali et al., 2018</t>
  </si>
  <si>
    <t>Le Blanc, 2015</t>
  </si>
  <si>
    <t>Lim et al., 2018</t>
  </si>
  <si>
    <t>Dalampira &amp; Nastis, 2020</t>
  </si>
  <si>
    <t>McGowan et al., 2019</t>
  </si>
  <si>
    <t>Song, 2023</t>
  </si>
  <si>
    <t>Allen et al., 2019</t>
  </si>
  <si>
    <t>Dawes, 2020</t>
  </si>
  <si>
    <t>Pham-Truffert et al., 2020</t>
  </si>
  <si>
    <t>Weitz et al., 2018</t>
  </si>
  <si>
    <t>Jaramillo et al., 2019</t>
  </si>
  <si>
    <t>Bellantuono et al., 2022</t>
  </si>
  <si>
    <t>Bali Swain &amp; Ranganathan, 2021</t>
  </si>
  <si>
    <t>Dörgo et al., 2018</t>
  </si>
  <si>
    <t>El-Maghrabi et al., 2018</t>
  </si>
  <si>
    <t>Laumann et al., 2022</t>
  </si>
  <si>
    <t>Lusseau &amp; Mancini, 2019</t>
  </si>
  <si>
    <t>Türkeli, 2020</t>
  </si>
  <si>
    <t>Xiao et al., 2022</t>
  </si>
  <si>
    <t>Zhou et al., 2017</t>
  </si>
  <si>
    <t>Cao et al., 2023</t>
  </si>
  <si>
    <t>Xing et al., 2024</t>
  </si>
  <si>
    <t>Sebestyén et al., 2019</t>
  </si>
  <si>
    <t>Androna et al., 2024</t>
  </si>
  <si>
    <t>Xiao et al., 2024</t>
  </si>
  <si>
    <t>Í</t>
  </si>
  <si>
    <t>Ordered</t>
  </si>
  <si>
    <t>Author</t>
  </si>
  <si>
    <t>McGowan</t>
  </si>
  <si>
    <t>gyula</t>
  </si>
  <si>
    <t xml:space="preserve">wood </t>
  </si>
  <si>
    <t>Mainali</t>
  </si>
  <si>
    <t>dorgo</t>
  </si>
  <si>
    <t>Lusseau, mancini</t>
  </si>
  <si>
    <t>Total</t>
  </si>
  <si>
    <t>M1</t>
  </si>
  <si>
    <t>Article</t>
  </si>
  <si>
    <t>Policy integration</t>
  </si>
  <si>
    <t>Policy innovation</t>
  </si>
  <si>
    <t>Context</t>
  </si>
  <si>
    <t>Policy prioritization</t>
  </si>
  <si>
    <t>Integrated perspective</t>
  </si>
  <si>
    <t>MAE</t>
  </si>
  <si>
    <t>Goal-goal interaction</t>
  </si>
  <si>
    <t>Target-target interaction</t>
  </si>
  <si>
    <t>Indicator-indicator interaction</t>
  </si>
  <si>
    <t>Policy-policy interaction</t>
  </si>
  <si>
    <t>GTI and policy</t>
  </si>
  <si>
    <t>External entities</t>
  </si>
  <si>
    <t>Geographic location</t>
  </si>
  <si>
    <t>Actor interaction</t>
  </si>
  <si>
    <t>Scientific literature</t>
  </si>
  <si>
    <t>Official databases</t>
  </si>
  <si>
    <t>Expert knowledge</t>
  </si>
  <si>
    <t>Direct observations</t>
  </si>
  <si>
    <t>Model as data source</t>
  </si>
  <si>
    <t>Spatial map</t>
  </si>
  <si>
    <t>N/S</t>
  </si>
  <si>
    <t>Network analysis</t>
  </si>
  <si>
    <t>Cross-impact analysis</t>
  </si>
  <si>
    <t>Participatory methods</t>
  </si>
  <si>
    <t xml:space="preserve">Quantitative modeling </t>
  </si>
  <si>
    <t>Statistical analysis</t>
  </si>
  <si>
    <t>Conceptual systems modeling</t>
  </si>
  <si>
    <t>Document analysis</t>
  </si>
  <si>
    <t>Qualitative scenario analysis</t>
  </si>
  <si>
    <t>Multi-criteria analysis</t>
  </si>
  <si>
    <t>P1</t>
  </si>
  <si>
    <t>P2</t>
  </si>
  <si>
    <t>P3</t>
  </si>
  <si>
    <t>P4</t>
  </si>
  <si>
    <t>P5</t>
  </si>
  <si>
    <t>P6</t>
  </si>
  <si>
    <t>C1</t>
  </si>
  <si>
    <t>C2</t>
  </si>
  <si>
    <t>C3</t>
  </si>
  <si>
    <t>C4</t>
  </si>
  <si>
    <t>C5</t>
  </si>
  <si>
    <t>C6</t>
  </si>
  <si>
    <t>C7</t>
  </si>
  <si>
    <t>C8</t>
  </si>
  <si>
    <t>D1</t>
  </si>
  <si>
    <t>D2</t>
  </si>
  <si>
    <t>D3</t>
  </si>
  <si>
    <t>D4</t>
  </si>
  <si>
    <t>D5</t>
  </si>
  <si>
    <t>D6</t>
  </si>
  <si>
    <t>D7</t>
  </si>
  <si>
    <t>M2</t>
  </si>
  <si>
    <t>M3</t>
  </si>
  <si>
    <t>M4</t>
  </si>
  <si>
    <t>M5</t>
  </si>
  <si>
    <t>M6</t>
  </si>
  <si>
    <t>M7</t>
  </si>
  <si>
    <t>M8</t>
  </si>
  <si>
    <t>M9</t>
  </si>
  <si>
    <t>1. (Kopainsky et al., 2018)</t>
  </si>
  <si>
    <t>X</t>
  </si>
  <si>
    <t>2. (Glover et al., 2016)</t>
  </si>
  <si>
    <t>3. (Bijl et al., 2017)</t>
  </si>
  <si>
    <t>4. (Singh et al., 2018)</t>
  </si>
  <si>
    <t>5. (Pradhan et al., 2017)</t>
  </si>
  <si>
    <t>6. (Moyer and Bohl, 2019)</t>
  </si>
  <si>
    <t>7. (McGowan et al., 2018)</t>
  </si>
  <si>
    <t>8. (Elder et al., 2016)</t>
  </si>
  <si>
    <t>9. (Flörke et al., 2019)</t>
  </si>
  <si>
    <t>10. (Josephsen, 2017)</t>
  </si>
  <si>
    <t>11. (Obersteiner et al., 2016)</t>
  </si>
  <si>
    <t>12. (Gyula et al., 2018)</t>
  </si>
  <si>
    <t>13. (Heimann, 2018)</t>
  </si>
  <si>
    <t>14. (Cucurachi and Suh, 2017)</t>
  </si>
  <si>
    <t>15. (Rosenthal et al., 2018)</t>
  </si>
  <si>
    <t>16. (De Jong et al., 2018)</t>
  </si>
  <si>
    <t>17. (McCollum et al., 2018)</t>
  </si>
  <si>
    <t>18. (Kumar et al., 2018)</t>
  </si>
  <si>
    <t>19. (Wood et al., 2018)</t>
  </si>
  <si>
    <t>20. (Kanter et al., 2018)</t>
  </si>
  <si>
    <t>21. (Mainali et al., 2018)</t>
  </si>
  <si>
    <t>22. (Dörgő et al., 2018)</t>
  </si>
  <si>
    <t>23. (Santika et al., 2019)</t>
  </si>
  <si>
    <t>24. (Manandhar et al., 2018)</t>
  </si>
  <si>
    <t>25. (Bowen et al., 2017)</t>
  </si>
  <si>
    <t>26. (Iyer et al., 2018)</t>
  </si>
  <si>
    <t>27. (Lusseau and Mancini, 2019)</t>
  </si>
  <si>
    <t>28. (Allen et al., 2017)</t>
  </si>
  <si>
    <t>29. (Hoff, 2018)</t>
  </si>
  <si>
    <t>30. (Liu, 2017)</t>
  </si>
  <si>
    <t>31. (Stafford-Smith et al., 2017)</t>
  </si>
  <si>
    <t>32. (Blanchard et al., 2017)</t>
  </si>
  <si>
    <t>33. (Nilsson et al., 2016)</t>
  </si>
  <si>
    <t>34. (Nilsson et al., 2018)</t>
  </si>
  <si>
    <t>35. (Maes et al., 2019)</t>
  </si>
  <si>
    <t>36. (Chakraborty et al., 2018)</t>
  </si>
  <si>
    <t>37. (Costanza et al., 2016)</t>
  </si>
  <si>
    <t>38. (Zhang et al., 2016)</t>
  </si>
  <si>
    <t>39. (Collantes et al., 2018)</t>
  </si>
  <si>
    <t>40. (Liu et al., 2018)</t>
  </si>
  <si>
    <t>41. (Neumann et al., 2018)</t>
  </si>
  <si>
    <t>42. (van Vuuren et al., 2015)</t>
  </si>
  <si>
    <t>43. (Collste et al., 2017)</t>
  </si>
  <si>
    <t>44. (Sharif and Irani, 2017)</t>
  </si>
  <si>
    <t>45. (Hutton et al., 2018)</t>
  </si>
  <si>
    <t>46. (Jaramillo et al., 2019)</t>
  </si>
  <si>
    <r>
      <t>47. (</t>
    </r>
    <r>
      <rPr>
        <sz val="14"/>
        <color rgb="FF0C7DBB"/>
        <rFont val="Georgia"/>
        <family val="1"/>
      </rPr>
      <t>Allen et al., 2018a</t>
    </r>
    <r>
      <rPr>
        <sz val="14"/>
        <color rgb="FF2E2E2E"/>
        <rFont val="Georgia"/>
        <family val="1"/>
      </rPr>
      <t>, </t>
    </r>
    <r>
      <rPr>
        <sz val="14"/>
        <color rgb="FF0C7DBB"/>
        <rFont val="Georgia"/>
        <family val="1"/>
      </rPr>
      <t>Allen et al., 2018b</t>
    </r>
    <r>
      <rPr>
        <sz val="14"/>
        <color rgb="FF2E2E2E"/>
        <rFont val="Georgia"/>
        <family val="1"/>
      </rPr>
      <t>)</t>
    </r>
  </si>
  <si>
    <t>48. (Kline et al., 2017)</t>
  </si>
  <si>
    <t>49. (Lim et al., 2018)</t>
  </si>
  <si>
    <t>50. (Font Vivanco et al., 2018)</t>
  </si>
  <si>
    <t>51. (Pfaff et al., 2018)</t>
  </si>
  <si>
    <t>52. (Haines et al., 2017)</t>
  </si>
  <si>
    <t>53. (Keesstra et al., 2018)</t>
  </si>
  <si>
    <t>54. (Campagnolo et al., 2018)</t>
  </si>
  <si>
    <t>55. (Matsumoto et al., 2018)</t>
  </si>
  <si>
    <t>56. (Karlsson-Vinkhuyzen et al., 2018)</t>
  </si>
  <si>
    <t>57. (Campagnolo et al., 2018)</t>
  </si>
  <si>
    <t>58. (Yamamoto and Premji, 2017)</t>
  </si>
  <si>
    <t>59. (Hodes et al., 2018)</t>
  </si>
  <si>
    <t>60. (Bastos Lima et al., 2017)</t>
  </si>
  <si>
    <t>61. (Barbier and Burgess, 2017)</t>
  </si>
  <si>
    <t>62. (Pedercini et al., 2018)</t>
  </si>
  <si>
    <t>63. (Fader et al., 2018)</t>
  </si>
  <si>
    <t>64. (Blanc, 2015)</t>
  </si>
  <si>
    <t>65. (Weitz et al., 2017)</t>
  </si>
  <si>
    <t>66. (Scherer et al., 2018)</t>
  </si>
  <si>
    <t>67. (Kanter et al., 2016)</t>
  </si>
  <si>
    <t>68. (Ololade, 2018)</t>
  </si>
  <si>
    <t>69. (Alcamo, 2019)</t>
  </si>
  <si>
    <t>70. (Yillia, 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</si>
</sst>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2E2E2E"/>
      <name val="Georgia"/>
      <family val="1"/>
    </font>
    <font>
      <sz val="14"/>
      <color rgb="FF2E2E2E"/>
      <name val="Georgia"/>
      <family val="1"/>
    </font>
    <font>
      <sz val="14"/>
      <color rgb="FF0C7DBB"/>
      <name val="Georgia"/>
      <family val="1"/>
    </font>
    <font>
      <u/>
      <sz val="12"/>
      <color theme="10"/>
      <name val="Calibri"/>
      <family val="2"/>
      <scheme val="minor"/>
    </font>
    <font>
      <sz val="8"/>
      <color rgb="FF2E2E2E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000000"/>
      <name val="Candara"/>
      <family val="2"/>
    </font>
    <font>
      <b/>
      <sz val="10"/>
      <color theme="0"/>
      <name val="Candara"/>
      <family val="2"/>
    </font>
    <font>
      <sz val="10"/>
      <color theme="1"/>
      <name val="Candara"/>
      <family val="2"/>
    </font>
    <font>
      <sz val="10"/>
      <color theme="1"/>
      <name val="Calibri"/>
      <family val="2"/>
      <scheme val="minor"/>
    </font>
    <font>
      <sz val="10"/>
      <color theme="1"/>
      <name val="Optima Regular"/>
    </font>
    <font>
      <sz val="10"/>
      <color theme="0"/>
      <name val="Optima Regular"/>
    </font>
    <font>
      <b/>
      <sz val="10"/>
      <color theme="0"/>
      <name val="Optima Regular"/>
    </font>
    <font>
      <sz val="10"/>
      <color rgb="FF000000"/>
      <name val="Optima Regular"/>
    </font>
    <font>
      <b/>
      <sz val="15"/>
      <color theme="1"/>
      <name val="Optima Regular"/>
    </font>
    <font>
      <b/>
      <sz val="15"/>
      <color rgb="FF000000"/>
      <name val="Optima Regular"/>
    </font>
    <font>
      <b/>
      <sz val="15"/>
      <color theme="1"/>
      <name val="Calibri"/>
      <family val="2"/>
      <scheme val="minor"/>
    </font>
    <font>
      <sz val="12"/>
      <color theme="1"/>
      <name val="Optima Regular"/>
    </font>
    <font>
      <b/>
      <sz val="12"/>
      <color theme="1"/>
      <name val="Optima Regular"/>
    </font>
    <font>
      <b/>
      <sz val="10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/>
      <diagonal/>
    </border>
    <border>
      <left/>
      <right/>
      <top/>
      <bottom style="thin">
        <color theme="9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7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8" fillId="0" borderId="0" xfId="2"/>
    <xf numFmtId="0" fontId="4" fillId="0" borderId="0" xfId="0" applyFont="1" applyAlignment="1">
      <alignment wrapText="1"/>
    </xf>
    <xf numFmtId="0" fontId="4" fillId="3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4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6" fillId="2" borderId="0" xfId="0" applyFont="1" applyFill="1"/>
    <xf numFmtId="0" fontId="0" fillId="2" borderId="3" xfId="0" applyFill="1" applyBorder="1"/>
    <xf numFmtId="0" fontId="2" fillId="2" borderId="2" xfId="0" applyFont="1" applyFill="1" applyBorder="1"/>
    <xf numFmtId="9" fontId="2" fillId="2" borderId="2" xfId="1" applyFont="1" applyFill="1" applyBorder="1"/>
    <xf numFmtId="0" fontId="11" fillId="6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0" xfId="0" applyFill="1" applyAlignment="1">
      <alignment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13" fillId="0" borderId="0" xfId="0" applyFont="1" applyAlignment="1">
      <alignment wrapText="1"/>
    </xf>
    <xf numFmtId="0" fontId="14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7" fillId="2" borderId="0" xfId="0" applyFont="1" applyFill="1"/>
    <xf numFmtId="0" fontId="17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 indent="1"/>
    </xf>
    <xf numFmtId="0" fontId="20" fillId="2" borderId="1" xfId="0" applyFont="1" applyFill="1" applyBorder="1" applyAlignment="1">
      <alignment horizontal="left" vertical="center" wrapText="1" indent="1"/>
    </xf>
    <xf numFmtId="0" fontId="17" fillId="0" borderId="1" xfId="0" applyFont="1" applyBorder="1" applyAlignment="1">
      <alignment horizontal="left" vertical="center" wrapText="1" inden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left" vertical="center" indent="1"/>
    </xf>
    <xf numFmtId="0" fontId="21" fillId="2" borderId="1" xfId="0" applyFont="1" applyFill="1" applyBorder="1" applyAlignment="1">
      <alignment horizontal="left" vertical="center" indent="1"/>
    </xf>
    <xf numFmtId="0" fontId="16" fillId="2" borderId="0" xfId="0" applyFont="1" applyFill="1" applyAlignment="1">
      <alignment horizontal="left" vertical="center" indent="1"/>
    </xf>
    <xf numFmtId="0" fontId="16" fillId="2" borderId="0" xfId="0" applyFont="1" applyFill="1" applyAlignment="1">
      <alignment horizontal="left" vertical="center" wrapText="1" indent="1"/>
    </xf>
    <xf numFmtId="0" fontId="24" fillId="2" borderId="0" xfId="0" applyFont="1" applyFill="1"/>
    <xf numFmtId="0" fontId="24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wrapText="1"/>
    </xf>
    <xf numFmtId="0" fontId="25" fillId="2" borderId="0" xfId="0" applyFont="1" applyFill="1"/>
    <xf numFmtId="0" fontId="24" fillId="2" borderId="1" xfId="0" applyFont="1" applyFill="1" applyBorder="1"/>
    <xf numFmtId="0" fontId="18" fillId="5" borderId="0" xfId="0" applyFont="1" applyFill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49" fontId="18" fillId="5" borderId="0" xfId="0" applyNumberFormat="1" applyFont="1" applyFill="1" applyAlignment="1">
      <alignment horizontal="center" vertical="center" wrapText="1"/>
    </xf>
    <xf numFmtId="0" fontId="26" fillId="5" borderId="0" xfId="0" applyFont="1" applyFill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2" borderId="0" xfId="0" applyFont="1" applyFill="1" applyAlignment="1">
      <alignment horizontal="left" vertical="center" wrapText="1" indent="1"/>
    </xf>
    <xf numFmtId="0" fontId="17" fillId="4" borderId="1" xfId="0" applyFont="1" applyFill="1" applyBorder="1" applyAlignment="1">
      <alignment horizontal="left" vertical="center" wrapText="1" indent="1"/>
    </xf>
    <xf numFmtId="0" fontId="17" fillId="5" borderId="1" xfId="0" applyFont="1" applyFill="1" applyBorder="1" applyAlignment="1">
      <alignment horizontal="left" vertical="center" wrapText="1" indent="1"/>
    </xf>
    <xf numFmtId="0" fontId="17" fillId="3" borderId="1" xfId="0" applyFont="1" applyFill="1" applyBorder="1" applyAlignment="1">
      <alignment horizontal="left" vertical="center" wrapText="1" indent="1"/>
    </xf>
    <xf numFmtId="0" fontId="17" fillId="7" borderId="1" xfId="0" applyFont="1" applyFill="1" applyBorder="1" applyAlignment="1">
      <alignment horizontal="left" vertical="center" wrapText="1" indent="1"/>
    </xf>
    <xf numFmtId="0" fontId="12" fillId="2" borderId="0" xfId="0" applyFont="1" applyFill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55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strike val="0"/>
      </font>
      <fill>
        <patternFill>
          <bgColor theme="8" tint="0.39994506668294322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fgColor rgb="FF92D050"/>
          <bgColor rgb="FF92D050"/>
        </patternFill>
      </fill>
    </dxf>
    <dxf>
      <fill>
        <patternFill>
          <fgColor rgb="FF00B0F0"/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fgColor rgb="FF92D050"/>
          <bgColor rgb="FF92D050"/>
        </patternFill>
      </fill>
    </dxf>
    <dxf>
      <fill>
        <patternFill>
          <fgColor rgb="FF00B0F0"/>
          <bgColor rgb="FF00B0F0"/>
        </patternFill>
      </fill>
    </dxf>
    <dxf>
      <fill>
        <patternFill>
          <fgColor rgb="FF92D050"/>
          <bgColor rgb="FF92D050"/>
        </patternFill>
      </fill>
    </dxf>
    <dxf>
      <fill>
        <patternFill>
          <fgColor rgb="FF00B0F0"/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fgColor rgb="FF92D050"/>
          <bgColor rgb="FF92D050"/>
        </patternFill>
      </fill>
    </dxf>
    <dxf>
      <fill>
        <patternFill>
          <fgColor rgb="FF00B0F0"/>
          <bgColor rgb="FF00B0F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2E2E2E"/>
        <name val="Georgia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5119027745617748E-2"/>
          <c:y val="7.2480566646402362E-3"/>
          <c:w val="0.9785144869800988"/>
          <c:h val="0.83975872452997757"/>
        </c:manualLayout>
      </c:layout>
      <c:scatterChart>
        <c:scatterStyle val="smoothMarker"/>
        <c:varyColors val="0"/>
        <c:ser>
          <c:idx val="1"/>
          <c:order val="0"/>
          <c:tx>
            <c:strRef>
              <c:f>Chart!$C$2</c:f>
              <c:strCache>
                <c:ptCount val="1"/>
                <c:pt idx="0">
                  <c:v>Author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yVal>
            <c:numRef>
              <c:f>Chart!$D$2:$K$2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10D-B744-9D71-4D2F4D765C67}"/>
            </c:ext>
          </c:extLst>
        </c:ser>
        <c:ser>
          <c:idx val="3"/>
          <c:order val="1"/>
          <c:tx>
            <c:strRef>
              <c:f>Chart!$C$4</c:f>
              <c:strCache>
                <c:ptCount val="1"/>
                <c:pt idx="0">
                  <c:v>Mainali et al., 2018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Chart!$D$4:$K$4</c:f>
              <c:numCache>
                <c:formatCode>General</c:formatCode>
                <c:ptCount val="8"/>
                <c:pt idx="0">
                  <c:v>0.73</c:v>
                </c:pt>
                <c:pt idx="1">
                  <c:v>0.73</c:v>
                </c:pt>
                <c:pt idx="2">
                  <c:v>0.73</c:v>
                </c:pt>
                <c:pt idx="3">
                  <c:v>0.73</c:v>
                </c:pt>
                <c:pt idx="4">
                  <c:v>0.73</c:v>
                </c:pt>
                <c:pt idx="5">
                  <c:v>0.73</c:v>
                </c:pt>
                <c:pt idx="6">
                  <c:v>0.73</c:v>
                </c:pt>
                <c:pt idx="7">
                  <c:v>0.73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10D-B744-9D71-4D2F4D765C67}"/>
            </c:ext>
          </c:extLst>
        </c:ser>
        <c:ser>
          <c:idx val="4"/>
          <c:order val="2"/>
          <c:tx>
            <c:strRef>
              <c:f>Chart!$C$5</c:f>
              <c:strCache>
                <c:ptCount val="1"/>
                <c:pt idx="0">
                  <c:v>Le Blanc, 2015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Chart!$D$5:$K$5</c:f>
              <c:numCache>
                <c:formatCode>General</c:formatCode>
                <c:ptCount val="8"/>
                <c:pt idx="0">
                  <c:v>0.76</c:v>
                </c:pt>
                <c:pt idx="1">
                  <c:v>0.76</c:v>
                </c:pt>
                <c:pt idx="2">
                  <c:v>0.76</c:v>
                </c:pt>
                <c:pt idx="3">
                  <c:v>0.76</c:v>
                </c:pt>
                <c:pt idx="4">
                  <c:v>0.76</c:v>
                </c:pt>
                <c:pt idx="5">
                  <c:v>0.76</c:v>
                </c:pt>
                <c:pt idx="6">
                  <c:v>0.76</c:v>
                </c:pt>
                <c:pt idx="7">
                  <c:v>0.76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510D-B744-9D71-4D2F4D765C67}"/>
            </c:ext>
          </c:extLst>
        </c:ser>
        <c:ser>
          <c:idx val="5"/>
          <c:order val="3"/>
          <c:tx>
            <c:strRef>
              <c:f>Chart!$C$6</c:f>
              <c:strCache>
                <c:ptCount val="1"/>
                <c:pt idx="0">
                  <c:v>Lim et al., 2018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Chart!$D$6:$K$6</c:f>
              <c:numCache>
                <c:formatCode>General</c:formatCode>
                <c:ptCount val="8"/>
                <c:pt idx="0">
                  <c:v>0.79</c:v>
                </c:pt>
                <c:pt idx="1">
                  <c:v>0.79</c:v>
                </c:pt>
                <c:pt idx="2">
                  <c:v>0.79</c:v>
                </c:pt>
                <c:pt idx="3">
                  <c:v>0.79</c:v>
                </c:pt>
                <c:pt idx="4">
                  <c:v>0.79</c:v>
                </c:pt>
                <c:pt idx="5">
                  <c:v>0.79</c:v>
                </c:pt>
                <c:pt idx="6">
                  <c:v>0.79</c:v>
                </c:pt>
                <c:pt idx="7">
                  <c:v>0.79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510D-B744-9D71-4D2F4D765C67}"/>
            </c:ext>
          </c:extLst>
        </c:ser>
        <c:ser>
          <c:idx val="6"/>
          <c:order val="4"/>
          <c:tx>
            <c:strRef>
              <c:f>Chart!$C$7</c:f>
              <c:strCache>
                <c:ptCount val="1"/>
                <c:pt idx="0">
                  <c:v>Dalampira &amp; Nastis, 2020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Chart!$D$7:$K$7</c:f>
              <c:numCache>
                <c:formatCode>General</c:formatCode>
                <c:ptCount val="8"/>
                <c:pt idx="0">
                  <c:v>0.82000000000000006</c:v>
                </c:pt>
                <c:pt idx="1">
                  <c:v>0.82000000000000006</c:v>
                </c:pt>
                <c:pt idx="2">
                  <c:v>0.82000000000000006</c:v>
                </c:pt>
                <c:pt idx="3">
                  <c:v>0.82000000000000006</c:v>
                </c:pt>
                <c:pt idx="4">
                  <c:v>1.82</c:v>
                </c:pt>
                <c:pt idx="5">
                  <c:v>0.82000000000000006</c:v>
                </c:pt>
                <c:pt idx="6">
                  <c:v>0.82000000000000006</c:v>
                </c:pt>
                <c:pt idx="7">
                  <c:v>0.82000000000000006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510D-B744-9D71-4D2F4D765C67}"/>
            </c:ext>
          </c:extLst>
        </c:ser>
        <c:ser>
          <c:idx val="7"/>
          <c:order val="5"/>
          <c:tx>
            <c:strRef>
              <c:f>Chart!$C$8</c:f>
              <c:strCache>
                <c:ptCount val="1"/>
                <c:pt idx="0">
                  <c:v>McGowan et al., 2019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Chart!$D$8:$K$8</c:f>
              <c:numCache>
                <c:formatCode>General</c:formatCode>
                <c:ptCount val="8"/>
                <c:pt idx="0">
                  <c:v>0.85</c:v>
                </c:pt>
                <c:pt idx="1">
                  <c:v>0.85</c:v>
                </c:pt>
                <c:pt idx="2">
                  <c:v>0.85</c:v>
                </c:pt>
                <c:pt idx="3">
                  <c:v>0.85</c:v>
                </c:pt>
                <c:pt idx="4">
                  <c:v>1.85</c:v>
                </c:pt>
                <c:pt idx="5">
                  <c:v>0.85</c:v>
                </c:pt>
                <c:pt idx="6">
                  <c:v>1.94</c:v>
                </c:pt>
                <c:pt idx="7">
                  <c:v>0.97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510D-B744-9D71-4D2F4D765C67}"/>
            </c:ext>
          </c:extLst>
        </c:ser>
        <c:ser>
          <c:idx val="8"/>
          <c:order val="6"/>
          <c:tx>
            <c:strRef>
              <c:f>Chart!$C$9</c:f>
              <c:strCache>
                <c:ptCount val="1"/>
                <c:pt idx="0">
                  <c:v>Song, 2023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Chart!$D$9:$K$9</c:f>
              <c:numCache>
                <c:formatCode>General</c:formatCode>
                <c:ptCount val="8"/>
                <c:pt idx="0">
                  <c:v>0.88</c:v>
                </c:pt>
                <c:pt idx="1">
                  <c:v>0.88</c:v>
                </c:pt>
                <c:pt idx="2">
                  <c:v>0.88</c:v>
                </c:pt>
                <c:pt idx="3">
                  <c:v>0.88</c:v>
                </c:pt>
                <c:pt idx="4">
                  <c:v>1.88</c:v>
                </c:pt>
                <c:pt idx="5">
                  <c:v>0.88</c:v>
                </c:pt>
                <c:pt idx="6">
                  <c:v>1.88</c:v>
                </c:pt>
                <c:pt idx="7">
                  <c:v>0.99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510D-B744-9D71-4D2F4D765C67}"/>
            </c:ext>
          </c:extLst>
        </c:ser>
        <c:ser>
          <c:idx val="9"/>
          <c:order val="7"/>
          <c:tx>
            <c:strRef>
              <c:f>Chart!$C$11</c:f>
              <c:strCache>
                <c:ptCount val="1"/>
                <c:pt idx="0">
                  <c:v>Dawes, 2020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Chart!$D$11:$K$11</c:f>
              <c:numCache>
                <c:formatCode>General</c:formatCode>
                <c:ptCount val="8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0.95</c:v>
                </c:pt>
                <c:pt idx="4">
                  <c:v>1.89</c:v>
                </c:pt>
                <c:pt idx="5">
                  <c:v>0.86</c:v>
                </c:pt>
                <c:pt idx="6">
                  <c:v>2.92</c:v>
                </c:pt>
                <c:pt idx="7">
                  <c:v>0.95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510D-B744-9D71-4D2F4D765C67}"/>
            </c:ext>
          </c:extLst>
        </c:ser>
        <c:ser>
          <c:idx val="10"/>
          <c:order val="8"/>
          <c:tx>
            <c:strRef>
              <c:f>Chart!$C$12</c:f>
              <c:strCache>
                <c:ptCount val="1"/>
                <c:pt idx="0">
                  <c:v>Pham-Truffert et al., 2020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Chart!$D$12:$K$12</c:f>
              <c:numCache>
                <c:formatCode>General</c:formatCode>
                <c:ptCount val="8"/>
                <c:pt idx="0">
                  <c:v>0.92</c:v>
                </c:pt>
                <c:pt idx="1">
                  <c:v>1.92</c:v>
                </c:pt>
                <c:pt idx="2">
                  <c:v>0.92</c:v>
                </c:pt>
                <c:pt idx="3">
                  <c:v>0.95</c:v>
                </c:pt>
                <c:pt idx="4">
                  <c:v>1.8599999999999999</c:v>
                </c:pt>
                <c:pt idx="5">
                  <c:v>0.91</c:v>
                </c:pt>
                <c:pt idx="6">
                  <c:v>1.91</c:v>
                </c:pt>
                <c:pt idx="7">
                  <c:v>0.94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510D-B744-9D71-4D2F4D765C67}"/>
            </c:ext>
          </c:extLst>
        </c:ser>
        <c:ser>
          <c:idx val="11"/>
          <c:order val="9"/>
          <c:tx>
            <c:strRef>
              <c:f>Chart!$C$13</c:f>
              <c:strCache>
                <c:ptCount val="1"/>
                <c:pt idx="0">
                  <c:v>Weitz et al., 2018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Chart!$D$13:$K$13</c:f>
              <c:numCache>
                <c:formatCode>General</c:formatCode>
                <c:ptCount val="8"/>
                <c:pt idx="0">
                  <c:v>0.97</c:v>
                </c:pt>
                <c:pt idx="1">
                  <c:v>1.94</c:v>
                </c:pt>
                <c:pt idx="2">
                  <c:v>0.99</c:v>
                </c:pt>
                <c:pt idx="3">
                  <c:v>0.98</c:v>
                </c:pt>
                <c:pt idx="4">
                  <c:v>1.83</c:v>
                </c:pt>
                <c:pt idx="5">
                  <c:v>0.9</c:v>
                </c:pt>
                <c:pt idx="6">
                  <c:v>1.88</c:v>
                </c:pt>
                <c:pt idx="7">
                  <c:v>0.9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510D-B744-9D71-4D2F4D765C67}"/>
            </c:ext>
          </c:extLst>
        </c:ser>
        <c:ser>
          <c:idx val="12"/>
          <c:order val="10"/>
          <c:tx>
            <c:strRef>
              <c:f>Chart!$C$14</c:f>
              <c:strCache>
                <c:ptCount val="1"/>
                <c:pt idx="0">
                  <c:v>Jaramillo et al., 2019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Chart!$D$14:$K$14</c:f>
              <c:numCache>
                <c:formatCode>General</c:formatCode>
                <c:ptCount val="8"/>
                <c:pt idx="0">
                  <c:v>0.94</c:v>
                </c:pt>
                <c:pt idx="1">
                  <c:v>1.93</c:v>
                </c:pt>
                <c:pt idx="2">
                  <c:v>0.96</c:v>
                </c:pt>
                <c:pt idx="3">
                  <c:v>0.91</c:v>
                </c:pt>
                <c:pt idx="4">
                  <c:v>1.91</c:v>
                </c:pt>
                <c:pt idx="5">
                  <c:v>0.89</c:v>
                </c:pt>
                <c:pt idx="6">
                  <c:v>1.87</c:v>
                </c:pt>
                <c:pt idx="7">
                  <c:v>0.89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510D-B744-9D71-4D2F4D765C67}"/>
            </c:ext>
          </c:extLst>
        </c:ser>
        <c:ser>
          <c:idx val="14"/>
          <c:order val="11"/>
          <c:tx>
            <c:strRef>
              <c:f>Chart!$C$15</c:f>
              <c:strCache>
                <c:ptCount val="1"/>
                <c:pt idx="0">
                  <c:v>Bali Swain &amp; Ranganathan, 2021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Chart!$D$15:$K$15</c:f>
              <c:numCache>
                <c:formatCode>General</c:formatCode>
                <c:ptCount val="8"/>
                <c:pt idx="0">
                  <c:v>1.1000000000000001</c:v>
                </c:pt>
                <c:pt idx="1">
                  <c:v>2.09</c:v>
                </c:pt>
                <c:pt idx="2">
                  <c:v>2</c:v>
                </c:pt>
                <c:pt idx="3">
                  <c:v>1</c:v>
                </c:pt>
                <c:pt idx="4">
                  <c:v>1.95</c:v>
                </c:pt>
                <c:pt idx="5">
                  <c:v>1</c:v>
                </c:pt>
                <c:pt idx="6">
                  <c:v>2</c:v>
                </c:pt>
                <c:pt idx="7">
                  <c:v>1.97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510D-B744-9D71-4D2F4D765C67}"/>
            </c:ext>
          </c:extLst>
        </c:ser>
        <c:ser>
          <c:idx val="18"/>
          <c:order val="12"/>
          <c:tx>
            <c:strRef>
              <c:f>Chart!$C$16</c:f>
              <c:strCache>
                <c:ptCount val="1"/>
                <c:pt idx="0">
                  <c:v>Dörgo et al., 2018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Chart!$D$16:$K$16</c:f>
              <c:numCache>
                <c:formatCode>General</c:formatCode>
                <c:ptCount val="8"/>
                <c:pt idx="0">
                  <c:v>1.1000000000000001</c:v>
                </c:pt>
                <c:pt idx="1">
                  <c:v>2.1</c:v>
                </c:pt>
                <c:pt idx="2">
                  <c:v>2.1</c:v>
                </c:pt>
                <c:pt idx="3">
                  <c:v>2.0499999999999998</c:v>
                </c:pt>
                <c:pt idx="4">
                  <c:v>1.99</c:v>
                </c:pt>
                <c:pt idx="5">
                  <c:v>0.99</c:v>
                </c:pt>
                <c:pt idx="6">
                  <c:v>2.11</c:v>
                </c:pt>
                <c:pt idx="7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510D-B744-9D71-4D2F4D765C67}"/>
            </c:ext>
          </c:extLst>
        </c:ser>
        <c:ser>
          <c:idx val="2"/>
          <c:order val="13"/>
          <c:tx>
            <c:strRef>
              <c:f>Chart!$C$10</c:f>
              <c:strCache>
                <c:ptCount val="1"/>
                <c:pt idx="0">
                  <c:v>Allen et al., 2019</c:v>
                </c:pt>
              </c:strCache>
            </c:strRef>
          </c:tx>
          <c:spPr>
            <a:ln w="762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yVal>
            <c:numRef>
              <c:f>Chart!$D$10:$K$10</c:f>
              <c:numCache>
                <c:formatCode>General</c:formatCode>
                <c:ptCount val="8"/>
                <c:pt idx="0">
                  <c:v>1.05</c:v>
                </c:pt>
                <c:pt idx="1">
                  <c:v>1.95</c:v>
                </c:pt>
                <c:pt idx="2">
                  <c:v>1.05</c:v>
                </c:pt>
                <c:pt idx="3">
                  <c:v>0.96</c:v>
                </c:pt>
                <c:pt idx="4">
                  <c:v>2</c:v>
                </c:pt>
                <c:pt idx="5">
                  <c:v>1.04</c:v>
                </c:pt>
                <c:pt idx="6">
                  <c:v>1.96</c:v>
                </c:pt>
                <c:pt idx="7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10D-B744-9D71-4D2F4D765C67}"/>
            </c:ext>
          </c:extLst>
        </c:ser>
        <c:ser>
          <c:idx val="0"/>
          <c:order val="14"/>
          <c:tx>
            <c:strRef>
              <c:f>Chart!$C$17</c:f>
              <c:strCache>
                <c:ptCount val="1"/>
                <c:pt idx="0">
                  <c:v>El-Maghrabi et al., 2018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Chart!$D$17:$K$17</c:f>
              <c:numCache>
                <c:formatCode>General</c:formatCode>
                <c:ptCount val="8"/>
                <c:pt idx="0">
                  <c:v>1.1100000000000001</c:v>
                </c:pt>
                <c:pt idx="1">
                  <c:v>2.14</c:v>
                </c:pt>
                <c:pt idx="2">
                  <c:v>2.12</c:v>
                </c:pt>
                <c:pt idx="3">
                  <c:v>2.08</c:v>
                </c:pt>
                <c:pt idx="4">
                  <c:v>2.02</c:v>
                </c:pt>
                <c:pt idx="5">
                  <c:v>1</c:v>
                </c:pt>
                <c:pt idx="6">
                  <c:v>2.13</c:v>
                </c:pt>
                <c:pt idx="7">
                  <c:v>2.0099999999999998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510D-B744-9D71-4D2F4D765C67}"/>
            </c:ext>
          </c:extLst>
        </c:ser>
        <c:ser>
          <c:idx val="15"/>
          <c:order val="15"/>
          <c:tx>
            <c:strRef>
              <c:f>Chart!$C$18</c:f>
              <c:strCache>
                <c:ptCount val="1"/>
                <c:pt idx="0">
                  <c:v>Laumann et al., 2022</c:v>
                </c:pt>
              </c:strCache>
            </c:strRef>
          </c:tx>
          <c:spPr>
            <a:ln w="508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Chart!$D$18:$K$18</c:f>
              <c:numCache>
                <c:formatCode>General</c:formatCode>
                <c:ptCount val="8"/>
                <c:pt idx="0">
                  <c:v>1.1100000000000001</c:v>
                </c:pt>
                <c:pt idx="1">
                  <c:v>2.0699999999999998</c:v>
                </c:pt>
                <c:pt idx="2">
                  <c:v>2.0699999999999998</c:v>
                </c:pt>
                <c:pt idx="3">
                  <c:v>1</c:v>
                </c:pt>
                <c:pt idx="4">
                  <c:v>1.96</c:v>
                </c:pt>
                <c:pt idx="5">
                  <c:v>1.08</c:v>
                </c:pt>
                <c:pt idx="6">
                  <c:v>2.12</c:v>
                </c:pt>
                <c:pt idx="7">
                  <c:v>2.0699999999999998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510D-B744-9D71-4D2F4D765C67}"/>
            </c:ext>
          </c:extLst>
        </c:ser>
        <c:ser>
          <c:idx val="16"/>
          <c:order val="16"/>
          <c:tx>
            <c:strRef>
              <c:f>Chart!$C$19</c:f>
              <c:strCache>
                <c:ptCount val="1"/>
                <c:pt idx="0">
                  <c:v>Lusseau &amp; Mancini, 2019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Chart!$D$19:$K$19</c:f>
              <c:numCache>
                <c:formatCode>General</c:formatCode>
                <c:ptCount val="8"/>
                <c:pt idx="0">
                  <c:v>1.01</c:v>
                </c:pt>
                <c:pt idx="1">
                  <c:v>2.12</c:v>
                </c:pt>
                <c:pt idx="2">
                  <c:v>2.1</c:v>
                </c:pt>
                <c:pt idx="3">
                  <c:v>1</c:v>
                </c:pt>
                <c:pt idx="4">
                  <c:v>2.0099999999999998</c:v>
                </c:pt>
                <c:pt idx="5">
                  <c:v>1.04</c:v>
                </c:pt>
                <c:pt idx="6">
                  <c:v>2.0699999999999998</c:v>
                </c:pt>
                <c:pt idx="7">
                  <c:v>2.04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510D-B744-9D71-4D2F4D765C67}"/>
            </c:ext>
          </c:extLst>
        </c:ser>
        <c:ser>
          <c:idx val="17"/>
          <c:order val="17"/>
          <c:tx>
            <c:strRef>
              <c:f>Chart!$C$18</c:f>
              <c:strCache>
                <c:ptCount val="1"/>
                <c:pt idx="0">
                  <c:v>Laumann et al., 2022</c:v>
                </c:pt>
              </c:strCache>
            </c:strRef>
          </c:tx>
          <c:spPr>
            <a:ln w="508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Chart!$D$18:$K$18</c:f>
              <c:numCache>
                <c:formatCode>General</c:formatCode>
                <c:ptCount val="8"/>
                <c:pt idx="0">
                  <c:v>1.1100000000000001</c:v>
                </c:pt>
                <c:pt idx="1">
                  <c:v>2.0699999999999998</c:v>
                </c:pt>
                <c:pt idx="2">
                  <c:v>2.0699999999999998</c:v>
                </c:pt>
                <c:pt idx="3">
                  <c:v>1</c:v>
                </c:pt>
                <c:pt idx="4">
                  <c:v>1.96</c:v>
                </c:pt>
                <c:pt idx="5">
                  <c:v>1.08</c:v>
                </c:pt>
                <c:pt idx="6">
                  <c:v>2.12</c:v>
                </c:pt>
                <c:pt idx="7">
                  <c:v>2.0699999999999998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510D-B744-9D71-4D2F4D765C67}"/>
            </c:ext>
          </c:extLst>
        </c:ser>
        <c:ser>
          <c:idx val="19"/>
          <c:order val="18"/>
          <c:tx>
            <c:strRef>
              <c:f>Chart!$C$20</c:f>
              <c:strCache>
                <c:ptCount val="1"/>
                <c:pt idx="0">
                  <c:v>Türkeli, 2020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Chart!$D$20:$K$20</c:f>
              <c:numCache>
                <c:formatCode>General</c:formatCode>
                <c:ptCount val="8"/>
                <c:pt idx="0">
                  <c:v>1.1100000000000001</c:v>
                </c:pt>
                <c:pt idx="1">
                  <c:v>2.08</c:v>
                </c:pt>
                <c:pt idx="2">
                  <c:v>2.1800000000000002</c:v>
                </c:pt>
                <c:pt idx="3">
                  <c:v>2.0499999999999998</c:v>
                </c:pt>
                <c:pt idx="4">
                  <c:v>2</c:v>
                </c:pt>
                <c:pt idx="5">
                  <c:v>1.06</c:v>
                </c:pt>
                <c:pt idx="6">
                  <c:v>2.0499999999999998</c:v>
                </c:pt>
                <c:pt idx="7">
                  <c:v>2.0299999999999998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510D-B744-9D71-4D2F4D765C67}"/>
            </c:ext>
          </c:extLst>
        </c:ser>
        <c:ser>
          <c:idx val="21"/>
          <c:order val="19"/>
          <c:tx>
            <c:strRef>
              <c:f>Chart!$C$22</c:f>
              <c:strCache>
                <c:ptCount val="1"/>
                <c:pt idx="0">
                  <c:v>Zhou et al., 2017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Chart!$D$22:$K$22</c:f>
              <c:numCache>
                <c:formatCode>General</c:formatCode>
                <c:ptCount val="8"/>
                <c:pt idx="0">
                  <c:v>1.1000000000000001</c:v>
                </c:pt>
                <c:pt idx="1">
                  <c:v>2.0699999999999998</c:v>
                </c:pt>
                <c:pt idx="2">
                  <c:v>2.08</c:v>
                </c:pt>
                <c:pt idx="3">
                  <c:v>1</c:v>
                </c:pt>
                <c:pt idx="4">
                  <c:v>2</c:v>
                </c:pt>
                <c:pt idx="5">
                  <c:v>1.02</c:v>
                </c:pt>
                <c:pt idx="6">
                  <c:v>2.11</c:v>
                </c:pt>
                <c:pt idx="7">
                  <c:v>2.0099999999999998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7-510D-B744-9D71-4D2F4D765C67}"/>
            </c:ext>
          </c:extLst>
        </c:ser>
        <c:ser>
          <c:idx val="22"/>
          <c:order val="20"/>
          <c:tx>
            <c:strRef>
              <c:f>Chart!$C$23</c:f>
              <c:strCache>
                <c:ptCount val="1"/>
                <c:pt idx="0">
                  <c:v>Cao et al., 2023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Chart!$D$23:$K$23</c:f>
              <c:numCache>
                <c:formatCode>General</c:formatCode>
                <c:ptCount val="8"/>
                <c:pt idx="0">
                  <c:v>1.1100000000000001</c:v>
                </c:pt>
                <c:pt idx="1">
                  <c:v>2.06</c:v>
                </c:pt>
                <c:pt idx="2">
                  <c:v>2.1</c:v>
                </c:pt>
                <c:pt idx="3">
                  <c:v>1</c:v>
                </c:pt>
                <c:pt idx="4">
                  <c:v>2</c:v>
                </c:pt>
                <c:pt idx="5">
                  <c:v>1.03</c:v>
                </c:pt>
                <c:pt idx="6">
                  <c:v>2.12</c:v>
                </c:pt>
                <c:pt idx="7">
                  <c:v>2.02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B-510D-B744-9D71-4D2F4D765C67}"/>
            </c:ext>
          </c:extLst>
        </c:ser>
        <c:ser>
          <c:idx val="23"/>
          <c:order val="21"/>
          <c:tx>
            <c:strRef>
              <c:f>Chart!$C$24</c:f>
              <c:strCache>
                <c:ptCount val="1"/>
                <c:pt idx="0">
                  <c:v>Xing et al., 2024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Chart!$D$24:$K$24</c:f>
              <c:numCache>
                <c:formatCode>General</c:formatCode>
                <c:ptCount val="8"/>
                <c:pt idx="0">
                  <c:v>1.08</c:v>
                </c:pt>
                <c:pt idx="1">
                  <c:v>2.04</c:v>
                </c:pt>
                <c:pt idx="2">
                  <c:v>2.0299999999999998</c:v>
                </c:pt>
                <c:pt idx="3">
                  <c:v>1</c:v>
                </c:pt>
                <c:pt idx="4">
                  <c:v>2</c:v>
                </c:pt>
                <c:pt idx="5">
                  <c:v>0.97</c:v>
                </c:pt>
                <c:pt idx="6">
                  <c:v>2.1</c:v>
                </c:pt>
                <c:pt idx="7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C-510D-B744-9D71-4D2F4D765C67}"/>
            </c:ext>
          </c:extLst>
        </c:ser>
        <c:ser>
          <c:idx val="20"/>
          <c:order val="22"/>
          <c:tx>
            <c:strRef>
              <c:f>Chart!$C$21</c:f>
              <c:strCache>
                <c:ptCount val="1"/>
                <c:pt idx="0">
                  <c:v>Xiao et al., 2022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Chart!$D$21:$K$21</c:f>
              <c:numCache>
                <c:formatCode>General</c:formatCode>
                <c:ptCount val="8"/>
                <c:pt idx="0">
                  <c:v>1.04</c:v>
                </c:pt>
                <c:pt idx="1">
                  <c:v>2.0699999999999998</c:v>
                </c:pt>
                <c:pt idx="2">
                  <c:v>2.0699999999999998</c:v>
                </c:pt>
                <c:pt idx="3">
                  <c:v>1.03</c:v>
                </c:pt>
                <c:pt idx="4">
                  <c:v>2.02</c:v>
                </c:pt>
                <c:pt idx="5">
                  <c:v>1</c:v>
                </c:pt>
                <c:pt idx="6">
                  <c:v>2.02</c:v>
                </c:pt>
                <c:pt idx="7">
                  <c:v>2.0099999999999998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510D-B744-9D71-4D2F4D765C67}"/>
            </c:ext>
          </c:extLst>
        </c:ser>
        <c:ser>
          <c:idx val="26"/>
          <c:order val="23"/>
          <c:tx>
            <c:strRef>
              <c:f>Chart!$C$28</c:f>
              <c:strCache>
                <c:ptCount val="1"/>
                <c:pt idx="0">
                  <c:v>Xiao et al., 2024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Chart!$D$28:$K$28</c:f>
              <c:numCache>
                <c:formatCode>General</c:formatCode>
                <c:ptCount val="8"/>
                <c:pt idx="0">
                  <c:v>1.02</c:v>
                </c:pt>
                <c:pt idx="1">
                  <c:v>1.02</c:v>
                </c:pt>
                <c:pt idx="2">
                  <c:v>2.0099999999999998</c:v>
                </c:pt>
                <c:pt idx="3">
                  <c:v>1.04</c:v>
                </c:pt>
                <c:pt idx="4">
                  <c:v>2.0099999999999998</c:v>
                </c:pt>
                <c:pt idx="5">
                  <c:v>1.1000000000000001</c:v>
                </c:pt>
                <c:pt idx="6">
                  <c:v>2.1</c:v>
                </c:pt>
                <c:pt idx="7">
                  <c:v>2.12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F-510D-B744-9D71-4D2F4D765C67}"/>
            </c:ext>
          </c:extLst>
        </c:ser>
        <c:ser>
          <c:idx val="25"/>
          <c:order val="24"/>
          <c:tx>
            <c:strRef>
              <c:f>Chart!$C$27</c:f>
              <c:strCache>
                <c:ptCount val="1"/>
                <c:pt idx="0">
                  <c:v>Androna et al., 2024</c:v>
                </c:pt>
              </c:strCache>
            </c:strRef>
          </c:tx>
          <c:spPr>
            <a:ln w="762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yVal>
            <c:numRef>
              <c:f>Chart!$D$27:$K$27</c:f>
              <c:numCache>
                <c:formatCode>General</c:formatCode>
                <c:ptCount val="8"/>
                <c:pt idx="0">
                  <c:v>2.1800000000000002</c:v>
                </c:pt>
                <c:pt idx="1">
                  <c:v>2.1800000000000002</c:v>
                </c:pt>
                <c:pt idx="2">
                  <c:v>2.14</c:v>
                </c:pt>
                <c:pt idx="3">
                  <c:v>2.1</c:v>
                </c:pt>
                <c:pt idx="4">
                  <c:v>2.02</c:v>
                </c:pt>
                <c:pt idx="5">
                  <c:v>1.1000000000000001</c:v>
                </c:pt>
                <c:pt idx="6">
                  <c:v>2.1</c:v>
                </c:pt>
                <c:pt idx="7">
                  <c:v>2.11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E-510D-B744-9D71-4D2F4D765C67}"/>
            </c:ext>
          </c:extLst>
        </c:ser>
        <c:ser>
          <c:idx val="13"/>
          <c:order val="25"/>
          <c:tx>
            <c:strRef>
              <c:f>Chart!$C$26</c:f>
              <c:strCache>
                <c:ptCount val="1"/>
                <c:pt idx="0">
                  <c:v>Bellantuono et al., 2022</c:v>
                </c:pt>
              </c:strCache>
            </c:strRef>
          </c:tx>
          <c:spPr>
            <a:ln w="762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yVal>
            <c:numRef>
              <c:f>Chart!$D$26:$K$26</c:f>
              <c:numCache>
                <c:formatCode>General</c:formatCode>
                <c:ptCount val="8"/>
                <c:pt idx="0">
                  <c:v>1.1599999999999999</c:v>
                </c:pt>
                <c:pt idx="1">
                  <c:v>2.15</c:v>
                </c:pt>
                <c:pt idx="2">
                  <c:v>2</c:v>
                </c:pt>
                <c:pt idx="3">
                  <c:v>0.96</c:v>
                </c:pt>
                <c:pt idx="4">
                  <c:v>2.1</c:v>
                </c:pt>
                <c:pt idx="5">
                  <c:v>2.16</c:v>
                </c:pt>
                <c:pt idx="6">
                  <c:v>2.16</c:v>
                </c:pt>
                <c:pt idx="7">
                  <c:v>2.16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510D-B744-9D71-4D2F4D765C67}"/>
            </c:ext>
          </c:extLst>
        </c:ser>
        <c:ser>
          <c:idx val="24"/>
          <c:order val="26"/>
          <c:tx>
            <c:strRef>
              <c:f>Chart!$C$25</c:f>
              <c:strCache>
                <c:ptCount val="1"/>
                <c:pt idx="0">
                  <c:v>Sebestyén et al., 2019</c:v>
                </c:pt>
              </c:strCache>
            </c:strRef>
          </c:tx>
          <c:spPr>
            <a:ln w="762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yVal>
            <c:numRef>
              <c:f>Chart!$D$25:$K$25</c:f>
              <c:numCache>
                <c:formatCode>General</c:formatCode>
                <c:ptCount val="8"/>
                <c:pt idx="0">
                  <c:v>1.21</c:v>
                </c:pt>
                <c:pt idx="1">
                  <c:v>2.21</c:v>
                </c:pt>
                <c:pt idx="2">
                  <c:v>2.2000000000000002</c:v>
                </c:pt>
                <c:pt idx="3">
                  <c:v>3</c:v>
                </c:pt>
                <c:pt idx="4">
                  <c:v>2.2400000000000002</c:v>
                </c:pt>
                <c:pt idx="5">
                  <c:v>3</c:v>
                </c:pt>
                <c:pt idx="6">
                  <c:v>3</c:v>
                </c:pt>
                <c:pt idx="7">
                  <c:v>2.13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D-510D-B744-9D71-4D2F4D765C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5947184"/>
        <c:axId val="245545408"/>
      </c:scatterChart>
      <c:valAx>
        <c:axId val="245947184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chemeClr val="tx1">
                  <a:lumMod val="50000"/>
                  <a:lumOff val="50000"/>
                </a:schemeClr>
              </a:solidFill>
              <a:prstDash val="sysDot"/>
              <a:bevel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T"/>
          </a:p>
        </c:txPr>
        <c:crossAx val="245545408"/>
        <c:crosses val="autoZero"/>
        <c:crossBetween val="midCat"/>
      </c:valAx>
      <c:valAx>
        <c:axId val="245545408"/>
        <c:scaling>
          <c:orientation val="minMax"/>
        </c:scaling>
        <c:delete val="0"/>
        <c:axPos val="l"/>
        <c:majorGridlines>
          <c:spPr>
            <a:ln w="127000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T"/>
          </a:p>
        </c:txPr>
        <c:crossAx val="245947184"/>
        <c:crosses val="autoZero"/>
        <c:crossBetween val="midCat"/>
        <c:majorUnit val="1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7"/>
        <c:delete val="1"/>
      </c:legendEntry>
      <c:layout>
        <c:manualLayout>
          <c:xMode val="edge"/>
          <c:yMode val="edge"/>
          <c:x val="0.92017659054692269"/>
          <c:y val="3.6409728821081132E-3"/>
          <c:w val="6.9006115347168995E-2"/>
          <c:h val="0.9593680008664176"/>
        </c:manualLayout>
      </c:layout>
      <c:overlay val="0"/>
      <c:spPr>
        <a:noFill/>
        <a:ln>
          <a:solidFill>
            <a:schemeClr val="accent6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38100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384248</xdr:colOff>
      <xdr:row>30</xdr:row>
      <xdr:rowOff>44303</xdr:rowOff>
    </xdr:from>
    <xdr:to>
      <xdr:col>27</xdr:col>
      <xdr:colOff>203200</xdr:colOff>
      <xdr:row>76</xdr:row>
      <xdr:rowOff>170597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6D89CC-BD35-EF49-91FA-3C39F2BCA6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1505974</xdr:colOff>
      <xdr:row>32</xdr:row>
      <xdr:rowOff>76200</xdr:rowOff>
    </xdr:from>
    <xdr:to>
      <xdr:col>4</xdr:col>
      <xdr:colOff>317500</xdr:colOff>
      <xdr:row>35</xdr:row>
      <xdr:rowOff>12700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E458CE7-A9AF-F44E-BFC3-9905347AE9F2}"/>
            </a:ext>
          </a:extLst>
        </xdr:cNvPr>
        <xdr:cNvSpPr txBox="1"/>
      </xdr:nvSpPr>
      <xdr:spPr>
        <a:xfrm>
          <a:off x="3156974" y="6324600"/>
          <a:ext cx="1846826" cy="54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 i="0">
              <a:latin typeface="Optima" panose="02000503060000020004" pitchFamily="2" charset="0"/>
            </a:rPr>
            <a:t>1. System</a:t>
          </a:r>
        </a:p>
      </xdr:txBody>
    </xdr:sp>
    <xdr:clientData/>
  </xdr:twoCellAnchor>
  <xdr:twoCellAnchor>
    <xdr:from>
      <xdr:col>4</xdr:col>
      <xdr:colOff>821403</xdr:colOff>
      <xdr:row>32</xdr:row>
      <xdr:rowOff>78384</xdr:rowOff>
    </xdr:from>
    <xdr:to>
      <xdr:col>7</xdr:col>
      <xdr:colOff>266700</xdr:colOff>
      <xdr:row>35</xdr:row>
      <xdr:rowOff>25399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1C1A477-D70F-6A40-9241-6D3FFAD98121}"/>
            </a:ext>
          </a:extLst>
        </xdr:cNvPr>
        <xdr:cNvSpPr txBox="1"/>
      </xdr:nvSpPr>
      <xdr:spPr>
        <a:xfrm>
          <a:off x="5507703" y="6326784"/>
          <a:ext cx="1921797" cy="5566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2. Questions</a:t>
          </a:r>
        </a:p>
      </xdr:txBody>
    </xdr:sp>
    <xdr:clientData/>
  </xdr:twoCellAnchor>
  <xdr:twoCellAnchor>
    <xdr:from>
      <xdr:col>8</xdr:col>
      <xdr:colOff>39738</xdr:colOff>
      <xdr:row>32</xdr:row>
      <xdr:rowOff>79342</xdr:rowOff>
    </xdr:from>
    <xdr:to>
      <xdr:col>10</xdr:col>
      <xdr:colOff>165100</xdr:colOff>
      <xdr:row>35</xdr:row>
      <xdr:rowOff>38100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C7028F3B-40B5-E248-B675-E70535ACF1D0}"/>
            </a:ext>
          </a:extLst>
        </xdr:cNvPr>
        <xdr:cNvSpPr txBox="1"/>
      </xdr:nvSpPr>
      <xdr:spPr>
        <a:xfrm>
          <a:off x="8028038" y="6327742"/>
          <a:ext cx="1776362" cy="56835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3. Assumptions</a:t>
          </a:r>
        </a:p>
      </xdr:txBody>
    </xdr:sp>
    <xdr:clientData/>
  </xdr:twoCellAnchor>
  <xdr:twoCellAnchor>
    <xdr:from>
      <xdr:col>10</xdr:col>
      <xdr:colOff>743975</xdr:colOff>
      <xdr:row>32</xdr:row>
      <xdr:rowOff>65959</xdr:rowOff>
    </xdr:from>
    <xdr:to>
      <xdr:col>13</xdr:col>
      <xdr:colOff>139701</xdr:colOff>
      <xdr:row>35</xdr:row>
      <xdr:rowOff>38100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40E22D-BB1D-534F-9F49-CA875DB9BBAA}"/>
            </a:ext>
          </a:extLst>
        </xdr:cNvPr>
        <xdr:cNvSpPr txBox="1"/>
      </xdr:nvSpPr>
      <xdr:spPr>
        <a:xfrm>
          <a:off x="10383275" y="6314359"/>
          <a:ext cx="1872226" cy="5817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4. Elements</a:t>
          </a:r>
        </a:p>
      </xdr:txBody>
    </xdr:sp>
    <xdr:clientData/>
  </xdr:twoCellAnchor>
  <xdr:twoCellAnchor>
    <xdr:from>
      <xdr:col>17</xdr:col>
      <xdr:colOff>117713</xdr:colOff>
      <xdr:row>32</xdr:row>
      <xdr:rowOff>77976</xdr:rowOff>
    </xdr:from>
    <xdr:to>
      <xdr:col>19</xdr:col>
      <xdr:colOff>127000</xdr:colOff>
      <xdr:row>35</xdr:row>
      <xdr:rowOff>50800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C0651DA2-D095-F842-A215-AE19DB00EBF1}"/>
            </a:ext>
          </a:extLst>
        </xdr:cNvPr>
        <xdr:cNvSpPr txBox="1"/>
      </xdr:nvSpPr>
      <xdr:spPr>
        <a:xfrm>
          <a:off x="15535513" y="6326376"/>
          <a:ext cx="1660287" cy="5824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6. Structure</a:t>
          </a:r>
        </a:p>
      </xdr:txBody>
    </xdr:sp>
    <xdr:clientData/>
  </xdr:twoCellAnchor>
  <xdr:twoCellAnchor>
    <xdr:from>
      <xdr:col>13</xdr:col>
      <xdr:colOff>731275</xdr:colOff>
      <xdr:row>32</xdr:row>
      <xdr:rowOff>53259</xdr:rowOff>
    </xdr:from>
    <xdr:to>
      <xdr:col>16</xdr:col>
      <xdr:colOff>127001</xdr:colOff>
      <xdr:row>35</xdr:row>
      <xdr:rowOff>25400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5CD9B51-75DB-3447-A07B-BF34A850EAE3}"/>
            </a:ext>
          </a:extLst>
        </xdr:cNvPr>
        <xdr:cNvSpPr txBox="1"/>
      </xdr:nvSpPr>
      <xdr:spPr>
        <a:xfrm>
          <a:off x="12847075" y="6301659"/>
          <a:ext cx="1872226" cy="5817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5. Relationships</a:t>
          </a:r>
        </a:p>
      </xdr:txBody>
    </xdr:sp>
    <xdr:clientData/>
  </xdr:twoCellAnchor>
  <xdr:twoCellAnchor>
    <xdr:from>
      <xdr:col>20</xdr:col>
      <xdr:colOff>79613</xdr:colOff>
      <xdr:row>32</xdr:row>
      <xdr:rowOff>52576</xdr:rowOff>
    </xdr:from>
    <xdr:to>
      <xdr:col>22</xdr:col>
      <xdr:colOff>88900</xdr:colOff>
      <xdr:row>35</xdr:row>
      <xdr:rowOff>25400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2885770D-3CA1-B745-AB79-34D5A0348E31}"/>
            </a:ext>
          </a:extLst>
        </xdr:cNvPr>
        <xdr:cNvSpPr txBox="1"/>
      </xdr:nvSpPr>
      <xdr:spPr>
        <a:xfrm>
          <a:off x="17973913" y="6300976"/>
          <a:ext cx="1660287" cy="5824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7. Theory</a:t>
          </a:r>
        </a:p>
      </xdr:txBody>
    </xdr:sp>
    <xdr:clientData/>
  </xdr:twoCellAnchor>
  <xdr:twoCellAnchor>
    <xdr:from>
      <xdr:col>22</xdr:col>
      <xdr:colOff>816213</xdr:colOff>
      <xdr:row>32</xdr:row>
      <xdr:rowOff>65276</xdr:rowOff>
    </xdr:from>
    <xdr:to>
      <xdr:col>25</xdr:col>
      <xdr:colOff>0</xdr:colOff>
      <xdr:row>35</xdr:row>
      <xdr:rowOff>38100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680A1D9-88B8-0E41-B24D-FE29687F306D}"/>
            </a:ext>
          </a:extLst>
        </xdr:cNvPr>
        <xdr:cNvSpPr txBox="1"/>
      </xdr:nvSpPr>
      <xdr:spPr>
        <a:xfrm>
          <a:off x="20361513" y="6313676"/>
          <a:ext cx="1660287" cy="5824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500" b="1">
              <a:latin typeface="Optima" panose="02000503060000020004" pitchFamily="2" charset="0"/>
            </a:rPr>
            <a:t>8. Data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549275</xdr:colOff>
      <xdr:row>3</xdr:row>
      <xdr:rowOff>28575</xdr:rowOff>
    </xdr:from>
    <xdr:to>
      <xdr:col>11</xdr:col>
      <xdr:colOff>66675</xdr:colOff>
      <xdr:row>43</xdr:row>
      <xdr:rowOff>52248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43A088-C85D-084E-A520-B877F6CFE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9275" y="628650"/>
          <a:ext cx="10366375" cy="8024673"/>
        </a:xfrm>
        <a:prstGeom prst="rect">
          <a:avLst/>
        </a:prstGeom>
      </xdr:spPr>
    </xdr:pic>
    <xdr:clientData/>
  </xdr:twoCellAnchor>
  <xdr:twoCellAnchor editAs="oneCell">
    <xdr:from>
      <xdr:col>11</xdr:col>
      <xdr:colOff>596900</xdr:colOff>
      <xdr:row>0</xdr:row>
      <xdr:rowOff>0</xdr:rowOff>
    </xdr:from>
    <xdr:to>
      <xdr:col>22</xdr:col>
      <xdr:colOff>635000</xdr:colOff>
      <xdr:row>12</xdr:row>
      <xdr:rowOff>50800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B255464-489D-8D49-B508-46A880545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42700" y="0"/>
          <a:ext cx="9258300" cy="2489200"/>
        </a:xfrm>
        <a:prstGeom prst="rect">
          <a:avLst/>
        </a:prstGeom>
      </xdr:spPr>
    </xdr:pic>
    <xdr:clientData/>
  </xdr:twoCellAnchor>
  <xdr:twoCellAnchor editAs="oneCell">
    <xdr:from>
      <xdr:col>11</xdr:col>
      <xdr:colOff>723900</xdr:colOff>
      <xdr:row>2</xdr:row>
      <xdr:rowOff>50800</xdr:rowOff>
    </xdr:from>
    <xdr:to>
      <xdr:col>25</xdr:col>
      <xdr:colOff>107186</xdr:colOff>
      <xdr:row>39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021D5BC-C86E-8546-9BD9-4379D5DC1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569700" y="457200"/>
          <a:ext cx="11118086" cy="76581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FE36338-E113-414A-8CDF-0ED1F4588CB7}" name="Table2" displayName="Table2" ref="C46:AF116" totalsRowShown="0" headerRowDxfId="54" dataDxfId="53">
  <autoFilter ref="C46:AF116" xr:uid="{E3225E52-F9C1-2A46-A904-A7B264136098}">
    <filterColumn colId="21">
      <customFilters>
        <customFilter operator="notEqual" val=" "/>
      </customFilters>
    </filterColumn>
  </autoFilter>
  <tableColumns count="30">
    <tableColumn id="1" xr3:uid="{56375F23-87FB-0A47-B300-0905CE1AC24B}" name="P1" dataDxfId="52"/>
    <tableColumn id="2" xr3:uid="{5A03027A-B8D8-6643-B355-B8D6BCA6E46D}" name="P2" dataDxfId="51"/>
    <tableColumn id="3" xr3:uid="{E5C9BA2E-87CE-7941-94FD-DAD5E34C407B}" name="P3" dataDxfId="50"/>
    <tableColumn id="4" xr3:uid="{099C44A7-2883-9C46-A036-704D188BD3C3}" name="P4" dataDxfId="49"/>
    <tableColumn id="5" xr3:uid="{4964964C-DD67-7149-A8DB-7053FD93EA95}" name="P5" dataDxfId="48"/>
    <tableColumn id="6" xr3:uid="{5E85598D-9B36-3B4B-9E7F-2034EE36FC39}" name="P6" dataDxfId="47"/>
    <tableColumn id="7" xr3:uid="{5E6D61DA-76BF-4E44-8D6C-DD42EF5F7B81}" name="C1" dataDxfId="46"/>
    <tableColumn id="8" xr3:uid="{B62A268A-8295-ED4C-BA2C-2A69172F2A64}" name="C2" dataDxfId="45"/>
    <tableColumn id="9" xr3:uid="{6D8C34BA-BAC5-4F49-B8CE-CF21A1CB6798}" name="C3" dataDxfId="44"/>
    <tableColumn id="10" xr3:uid="{6D39AFCB-482C-1F43-B4AB-4298BC999AB3}" name="C4" dataDxfId="43"/>
    <tableColumn id="11" xr3:uid="{AE5727E6-B292-B846-8A56-5402D11200BA}" name="C5" dataDxfId="42"/>
    <tableColumn id="12" xr3:uid="{7EC8CEF2-8F63-484F-9E86-8400CEB4C255}" name="C6" dataDxfId="41"/>
    <tableColumn id="13" xr3:uid="{426577B8-A500-CA47-A6F0-A77955C0B526}" name="C7" dataDxfId="40"/>
    <tableColumn id="14" xr3:uid="{F063FD91-F2A9-BB40-94F1-70730C26F3C4}" name="C8" dataDxfId="39"/>
    <tableColumn id="15" xr3:uid="{961F8CB9-643A-3E41-A413-E3F2F0926D8E}" name="D1" dataDxfId="38"/>
    <tableColumn id="16" xr3:uid="{9141DE18-7D59-A541-93C0-9F88935997E6}" name="D2" dataDxfId="37"/>
    <tableColumn id="17" xr3:uid="{2C504C0C-71E9-D24F-A54E-69A4F03E741D}" name="D3" dataDxfId="36"/>
    <tableColumn id="18" xr3:uid="{76C2754F-BB80-4143-A161-C8791FC42FDE}" name="D4" dataDxfId="35"/>
    <tableColumn id="19" xr3:uid="{776DE271-296A-2C4E-AA2A-0FEE33A4AEBA}" name="D5" dataDxfId="34"/>
    <tableColumn id="20" xr3:uid="{CD27327A-0B02-1B42-9EE4-59E256A7DA45}" name="D6" dataDxfId="33"/>
    <tableColumn id="21" xr3:uid="{FE717010-C7D7-D941-B8D0-4A6647133874}" name="D7" dataDxfId="32"/>
    <tableColumn id="22" xr3:uid="{D50275DC-E053-A94A-961E-398D98C0AB2D}" name="M1" dataDxfId="31"/>
    <tableColumn id="23" xr3:uid="{EC1A5C2D-34DF-3644-8ABB-2F861BC4800D}" name="M2" dataDxfId="30"/>
    <tableColumn id="24" xr3:uid="{98316B6E-C7FC-A141-8E54-D6C9738543AA}" name="M3" dataDxfId="29"/>
    <tableColumn id="25" xr3:uid="{425C93FF-C5CC-D648-8EBD-10F1E4F48632}" name="M4" dataDxfId="28"/>
    <tableColumn id="26" xr3:uid="{7D676EA1-AA38-4245-950B-BDF405DF8519}" name="M5" dataDxfId="27"/>
    <tableColumn id="27" xr3:uid="{36F414BB-E12A-AC4F-AD59-C7DE0B80C82F}" name="M6" dataDxfId="26"/>
    <tableColumn id="28" xr3:uid="{6B04B9FC-E662-514E-9C3C-3A8C174139AB}" name="M7" dataDxfId="25"/>
    <tableColumn id="29" xr3:uid="{BCC8729E-72E5-2A4B-A3CD-DACB9B688F30}" name="M8" dataDxfId="24"/>
    <tableColumn id="30" xr3:uid="{091E9AE5-B41D-1D4E-B3CC-24E12A40848F}" name="M9" dataDxfId="23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ciencedirect.com/science/article/pii/S0048969720319185" TargetMode="External"/><Relationship Id="rId18" Type="http://schemas.openxmlformats.org/officeDocument/2006/relationships/hyperlink" Target="https://www.sciencedirect.com/science/article/pii/S0048969720319185" TargetMode="External"/><Relationship Id="rId26" Type="http://schemas.openxmlformats.org/officeDocument/2006/relationships/hyperlink" Target="https://www.sciencedirect.com/science/article/pii/S0048969720319185" TargetMode="External"/><Relationship Id="rId39" Type="http://schemas.openxmlformats.org/officeDocument/2006/relationships/hyperlink" Target="https://www.sciencedirect.com/science/article/pii/S0048969720319185" TargetMode="External"/><Relationship Id="rId21" Type="http://schemas.openxmlformats.org/officeDocument/2006/relationships/hyperlink" Target="https://www.sciencedirect.com/science/article/pii/S0048969720319185" TargetMode="External"/><Relationship Id="rId34" Type="http://schemas.openxmlformats.org/officeDocument/2006/relationships/hyperlink" Target="https://www.sciencedirect.com/science/article/pii/S0048969720319185" TargetMode="External"/><Relationship Id="rId42" Type="http://schemas.openxmlformats.org/officeDocument/2006/relationships/hyperlink" Target="https://www.sciencedirect.com/science/article/pii/S0048969720319185" TargetMode="External"/><Relationship Id="rId47" Type="http://schemas.openxmlformats.org/officeDocument/2006/relationships/hyperlink" Target="https://www.sciencedirect.com/science/article/pii/S0048969720319185" TargetMode="External"/><Relationship Id="rId50" Type="http://schemas.openxmlformats.org/officeDocument/2006/relationships/hyperlink" Target="https://www.sciencedirect.com/science/article/pii/S0048969720319185" TargetMode="External"/><Relationship Id="rId55" Type="http://schemas.openxmlformats.org/officeDocument/2006/relationships/hyperlink" Target="https://www.sciencedirect.com/science/article/pii/S0048969720319185" TargetMode="External"/><Relationship Id="rId7" Type="http://schemas.openxmlformats.org/officeDocument/2006/relationships/hyperlink" Target="https://www.sciencedirect.com/science/article/pii/S0048969720319185" TargetMode="External"/><Relationship Id="rId2" Type="http://schemas.openxmlformats.org/officeDocument/2006/relationships/hyperlink" Target="https://www.sciencedirect.com/science/article/pii/S0048969720319185" TargetMode="External"/><Relationship Id="rId16" Type="http://schemas.openxmlformats.org/officeDocument/2006/relationships/hyperlink" Target="https://www.sciencedirect.com/science/article/pii/S0048969720319185" TargetMode="External"/><Relationship Id="rId29" Type="http://schemas.openxmlformats.org/officeDocument/2006/relationships/hyperlink" Target="https://www.sciencedirect.com/science/article/pii/S0048969720319185" TargetMode="External"/><Relationship Id="rId11" Type="http://schemas.openxmlformats.org/officeDocument/2006/relationships/hyperlink" Target="https://www.sciencedirect.com/science/article/pii/S0048969720319185" TargetMode="External"/><Relationship Id="rId24" Type="http://schemas.openxmlformats.org/officeDocument/2006/relationships/hyperlink" Target="https://www.sciencedirect.com/science/article/pii/S0048969720319185" TargetMode="External"/><Relationship Id="rId32" Type="http://schemas.openxmlformats.org/officeDocument/2006/relationships/hyperlink" Target="https://www.sciencedirect.com/science/article/pii/S0048969720319185" TargetMode="External"/><Relationship Id="rId37" Type="http://schemas.openxmlformats.org/officeDocument/2006/relationships/hyperlink" Target="https://www.sciencedirect.com/science/article/pii/S0048969720319185" TargetMode="External"/><Relationship Id="rId40" Type="http://schemas.openxmlformats.org/officeDocument/2006/relationships/hyperlink" Target="https://www.sciencedirect.com/science/article/pii/S0048969720319185" TargetMode="External"/><Relationship Id="rId45" Type="http://schemas.openxmlformats.org/officeDocument/2006/relationships/hyperlink" Target="https://www.sciencedirect.com/science/article/pii/S0048969720319185" TargetMode="External"/><Relationship Id="rId53" Type="http://schemas.openxmlformats.org/officeDocument/2006/relationships/hyperlink" Target="https://www.sciencedirect.com/science/article/pii/S0048969720319185" TargetMode="External"/><Relationship Id="rId5" Type="http://schemas.openxmlformats.org/officeDocument/2006/relationships/hyperlink" Target="https://www.sciencedirect.com/science/article/pii/S0048969720319185" TargetMode="External"/><Relationship Id="rId19" Type="http://schemas.openxmlformats.org/officeDocument/2006/relationships/hyperlink" Target="https://www.sciencedirect.com/science/article/pii/S0048969720319185" TargetMode="External"/><Relationship Id="rId4" Type="http://schemas.openxmlformats.org/officeDocument/2006/relationships/hyperlink" Target="https://www.sciencedirect.com/science/article/pii/S0048969720319185" TargetMode="External"/><Relationship Id="rId9" Type="http://schemas.openxmlformats.org/officeDocument/2006/relationships/hyperlink" Target="https://www.sciencedirect.com/science/article/pii/S0048969720319185" TargetMode="External"/><Relationship Id="rId14" Type="http://schemas.openxmlformats.org/officeDocument/2006/relationships/hyperlink" Target="https://www.sciencedirect.com/science/article/pii/S0048969720319185" TargetMode="External"/><Relationship Id="rId22" Type="http://schemas.openxmlformats.org/officeDocument/2006/relationships/hyperlink" Target="https://www.sciencedirect.com/science/article/pii/S0048969720319185" TargetMode="External"/><Relationship Id="rId27" Type="http://schemas.openxmlformats.org/officeDocument/2006/relationships/hyperlink" Target="https://www.sciencedirect.com/science/article/pii/S0048969720319185" TargetMode="External"/><Relationship Id="rId30" Type="http://schemas.openxmlformats.org/officeDocument/2006/relationships/hyperlink" Target="https://www.sciencedirect.com/science/article/pii/S0048969720319185" TargetMode="External"/><Relationship Id="rId35" Type="http://schemas.openxmlformats.org/officeDocument/2006/relationships/hyperlink" Target="https://www.sciencedirect.com/science/article/pii/S0048969720319185" TargetMode="External"/><Relationship Id="rId43" Type="http://schemas.openxmlformats.org/officeDocument/2006/relationships/hyperlink" Target="https://www.sciencedirect.com/science/article/pii/S0048969720319185" TargetMode="External"/><Relationship Id="rId48" Type="http://schemas.openxmlformats.org/officeDocument/2006/relationships/hyperlink" Target="https://www.sciencedirect.com/science/article/pii/S0048969720319185" TargetMode="External"/><Relationship Id="rId56" Type="http://schemas.openxmlformats.org/officeDocument/2006/relationships/drawing" Target="../drawings/drawing2.xml"/><Relationship Id="rId8" Type="http://schemas.openxmlformats.org/officeDocument/2006/relationships/hyperlink" Target="https://www.sciencedirect.com/science/article/pii/S0048969720319185" TargetMode="External"/><Relationship Id="rId51" Type="http://schemas.openxmlformats.org/officeDocument/2006/relationships/hyperlink" Target="https://www.sciencedirect.com/science/article/pii/S0048969720319185" TargetMode="External"/><Relationship Id="rId3" Type="http://schemas.openxmlformats.org/officeDocument/2006/relationships/hyperlink" Target="https://www.sciencedirect.com/science/article/pii/S0048969720319185" TargetMode="External"/><Relationship Id="rId12" Type="http://schemas.openxmlformats.org/officeDocument/2006/relationships/hyperlink" Target="https://www.sciencedirect.com/science/article/pii/S0048969720319185" TargetMode="External"/><Relationship Id="rId17" Type="http://schemas.openxmlformats.org/officeDocument/2006/relationships/hyperlink" Target="https://www.sciencedirect.com/science/article/pii/S0048969720319185" TargetMode="External"/><Relationship Id="rId25" Type="http://schemas.openxmlformats.org/officeDocument/2006/relationships/hyperlink" Target="https://www.sciencedirect.com/science/article/pii/S0048969720319185" TargetMode="External"/><Relationship Id="rId33" Type="http://schemas.openxmlformats.org/officeDocument/2006/relationships/hyperlink" Target="https://www.sciencedirect.com/science/article/pii/S0048969720319185" TargetMode="External"/><Relationship Id="rId38" Type="http://schemas.openxmlformats.org/officeDocument/2006/relationships/hyperlink" Target="https://www.sciencedirect.com/science/article/pii/S0048969720319185" TargetMode="External"/><Relationship Id="rId46" Type="http://schemas.openxmlformats.org/officeDocument/2006/relationships/hyperlink" Target="https://www.sciencedirect.com/science/article/pii/S0048969720319185" TargetMode="External"/><Relationship Id="rId20" Type="http://schemas.openxmlformats.org/officeDocument/2006/relationships/hyperlink" Target="https://www.sciencedirect.com/science/article/pii/S0048969720319185" TargetMode="External"/><Relationship Id="rId41" Type="http://schemas.openxmlformats.org/officeDocument/2006/relationships/hyperlink" Target="https://www.sciencedirect.com/science/article/pii/S0048969720319185" TargetMode="External"/><Relationship Id="rId54" Type="http://schemas.openxmlformats.org/officeDocument/2006/relationships/hyperlink" Target="https://www.sciencedirect.com/science/article/pii/S0048969720319185" TargetMode="External"/><Relationship Id="rId1" Type="http://schemas.openxmlformats.org/officeDocument/2006/relationships/hyperlink" Target="https://www.sciencedirect.com/science/article/pii/S0048969720319185" TargetMode="External"/><Relationship Id="rId6" Type="http://schemas.openxmlformats.org/officeDocument/2006/relationships/hyperlink" Target="https://www.sciencedirect.com/science/article/pii/S0048969720319185" TargetMode="External"/><Relationship Id="rId15" Type="http://schemas.openxmlformats.org/officeDocument/2006/relationships/hyperlink" Target="https://www.sciencedirect.com/science/article/pii/S0048969720319185" TargetMode="External"/><Relationship Id="rId23" Type="http://schemas.openxmlformats.org/officeDocument/2006/relationships/hyperlink" Target="https://www.sciencedirect.com/science/article/pii/S0048969720319185" TargetMode="External"/><Relationship Id="rId28" Type="http://schemas.openxmlformats.org/officeDocument/2006/relationships/hyperlink" Target="https://www.sciencedirect.com/science/article/pii/S0048969720319185" TargetMode="External"/><Relationship Id="rId36" Type="http://schemas.openxmlformats.org/officeDocument/2006/relationships/hyperlink" Target="https://www.sciencedirect.com/science/article/pii/S0048969720319185" TargetMode="External"/><Relationship Id="rId49" Type="http://schemas.openxmlformats.org/officeDocument/2006/relationships/hyperlink" Target="https://www.sciencedirect.com/science/article/pii/S0048969720319185" TargetMode="External"/><Relationship Id="rId57" Type="http://schemas.openxmlformats.org/officeDocument/2006/relationships/table" Target="../tables/table1.xml"/><Relationship Id="rId10" Type="http://schemas.openxmlformats.org/officeDocument/2006/relationships/hyperlink" Target="https://www.sciencedirect.com/science/article/pii/S0048969720319185" TargetMode="External"/><Relationship Id="rId31" Type="http://schemas.openxmlformats.org/officeDocument/2006/relationships/hyperlink" Target="https://www.sciencedirect.com/science/article/pii/S0048969720319185" TargetMode="External"/><Relationship Id="rId44" Type="http://schemas.openxmlformats.org/officeDocument/2006/relationships/hyperlink" Target="https://www.sciencedirect.com/science/article/pii/S0048969720319185" TargetMode="External"/><Relationship Id="rId52" Type="http://schemas.openxmlformats.org/officeDocument/2006/relationships/hyperlink" Target="https://www.sciencedirect.com/science/article/pii/S00489697203191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591E0-BFE3-FB45-B5D1-F1AE34BD9055}">
  <dimension ref="B2:CA15"/>
  <sheetViews>
    <sheetView zoomScale="120" zoomScaleNormal="120" zoomScaleSheetLayoutView="12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19" sqref="D19"/>
    </sheetView>
  </sheetViews>
  <sheetFormatPr baseColWidth="10" defaultColWidth="10.83203125" defaultRowHeight="16"/>
  <cols>
    <col min="1" max="1" width="3.5" style="1" customWidth="1"/>
    <col min="2" max="2" width="6.83203125" style="1" customWidth="1"/>
    <col min="3" max="3" width="28.33203125" style="1" customWidth="1"/>
    <col min="4" max="4" width="32.33203125" style="1" customWidth="1"/>
    <col min="5" max="5" width="43.1640625" style="22" customWidth="1"/>
    <col min="6" max="6" width="33.83203125" style="23" customWidth="1"/>
    <col min="7" max="7" width="36.5" style="22" customWidth="1"/>
    <col min="8" max="8" width="31.5" style="23" customWidth="1"/>
    <col min="9" max="9" width="37.83203125" style="22" customWidth="1"/>
    <col min="10" max="10" width="35.33203125" style="1" customWidth="1"/>
    <col min="11" max="16384" width="10.83203125" style="1"/>
  </cols>
  <sheetData>
    <row r="2" spans="2:79">
      <c r="B2" s="31"/>
      <c r="C2" s="31">
        <v>1</v>
      </c>
      <c r="D2" s="31">
        <v>2</v>
      </c>
      <c r="E2" s="32">
        <v>3</v>
      </c>
      <c r="F2" s="33">
        <v>4</v>
      </c>
      <c r="G2" s="32">
        <v>5</v>
      </c>
      <c r="H2" s="33">
        <v>6</v>
      </c>
      <c r="I2" s="32">
        <v>7</v>
      </c>
      <c r="J2" s="32">
        <v>8</v>
      </c>
    </row>
    <row r="3" spans="2:79" s="30" customFormat="1" ht="30">
      <c r="B3" s="29"/>
      <c r="C3" s="29" t="s">
        <v>0</v>
      </c>
      <c r="D3" s="25" t="s">
        <v>1</v>
      </c>
      <c r="E3" s="25" t="s">
        <v>2</v>
      </c>
      <c r="F3" s="25" t="s">
        <v>3</v>
      </c>
      <c r="G3" s="25" t="s">
        <v>4</v>
      </c>
      <c r="H3" s="25" t="s">
        <v>5</v>
      </c>
      <c r="I3" s="25" t="s">
        <v>6</v>
      </c>
      <c r="J3" s="59" t="s">
        <v>7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</row>
    <row r="4" spans="2:79" ht="45">
      <c r="B4" s="57" t="s">
        <v>8</v>
      </c>
      <c r="C4" s="27" t="s">
        <v>9</v>
      </c>
      <c r="D4" s="27" t="s">
        <v>10</v>
      </c>
      <c r="E4" s="27" t="s">
        <v>11</v>
      </c>
      <c r="F4" s="27" t="s">
        <v>12</v>
      </c>
      <c r="G4" s="27" t="s">
        <v>13</v>
      </c>
      <c r="H4" s="27" t="s">
        <v>14</v>
      </c>
      <c r="I4" s="26" t="s">
        <v>15</v>
      </c>
      <c r="J4" s="27" t="s">
        <v>16</v>
      </c>
    </row>
    <row r="5" spans="2:79" ht="30">
      <c r="B5" s="57" t="s">
        <v>17</v>
      </c>
      <c r="C5" s="26" t="s">
        <v>18</v>
      </c>
      <c r="D5" s="27" t="s">
        <v>19</v>
      </c>
      <c r="E5" s="27" t="s">
        <v>20</v>
      </c>
      <c r="F5" s="27" t="s">
        <v>21</v>
      </c>
      <c r="G5" s="27" t="s">
        <v>22</v>
      </c>
      <c r="H5" s="28" t="s">
        <v>23</v>
      </c>
      <c r="I5" s="27" t="s">
        <v>24</v>
      </c>
      <c r="J5" s="27" t="s">
        <v>25</v>
      </c>
    </row>
    <row r="6" spans="2:79" ht="30">
      <c r="B6" s="57" t="s">
        <v>26</v>
      </c>
      <c r="C6" s="26" t="s">
        <v>27</v>
      </c>
      <c r="D6" s="27" t="s">
        <v>28</v>
      </c>
      <c r="E6" s="27" t="s">
        <v>29</v>
      </c>
      <c r="F6" s="27" t="s">
        <v>30</v>
      </c>
      <c r="G6" s="27" t="s">
        <v>31</v>
      </c>
      <c r="H6" s="28" t="s">
        <v>32</v>
      </c>
      <c r="I6" s="27" t="s">
        <v>33</v>
      </c>
      <c r="J6" s="27" t="s">
        <v>34</v>
      </c>
    </row>
    <row r="15" spans="2:79">
      <c r="D15" s="2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C2562-03DC-504E-9725-B0CEEF960D2B}">
  <sheetPr>
    <tabColor theme="9"/>
  </sheetPr>
  <dimension ref="B1:AA41"/>
  <sheetViews>
    <sheetView tabSelected="1" zoomScaleNormal="100" workbookViewId="0">
      <pane xSplit="3" ySplit="2" topLeftCell="D5" activePane="bottomRight" state="frozen"/>
      <selection pane="topRight" activeCell="D1" sqref="D1"/>
      <selection pane="bottomLeft" activeCell="A3" sqref="A3"/>
      <selection pane="bottomRight" activeCell="B3" sqref="B3"/>
    </sheetView>
  </sheetViews>
  <sheetFormatPr baseColWidth="10" defaultColWidth="10.83203125" defaultRowHeight="20"/>
  <cols>
    <col min="1" max="1" width="2.6640625" style="1" customWidth="1"/>
    <col min="2" max="2" width="4.33203125" style="1" customWidth="1"/>
    <col min="3" max="3" width="16.83203125" style="1" customWidth="1"/>
    <col min="4" max="4" width="5.83203125" style="42" customWidth="1"/>
    <col min="5" max="5" width="45.6640625" style="42" customWidth="1"/>
    <col min="6" max="6" width="5.83203125" style="42" customWidth="1"/>
    <col min="7" max="7" width="37.6640625" style="22" customWidth="1"/>
    <col min="8" max="8" width="5.83203125" style="41" customWidth="1"/>
    <col min="9" max="9" width="47.33203125" style="1" customWidth="1"/>
    <col min="10" max="10" width="6.1640625" style="42" customWidth="1"/>
    <col min="11" max="11" width="38.5" style="1" customWidth="1"/>
    <col min="12" max="12" width="6.5" style="1" customWidth="1"/>
    <col min="13" max="13" width="33.33203125" style="1" customWidth="1"/>
    <col min="14" max="14" width="5.6640625" style="1" customWidth="1"/>
    <col min="15" max="15" width="41.33203125" style="1" customWidth="1"/>
    <col min="16" max="16" width="6.5" style="1" customWidth="1"/>
    <col min="17" max="17" width="47.1640625" style="1" customWidth="1"/>
    <col min="18" max="18" width="6.5" style="1" customWidth="1"/>
    <col min="19" max="19" width="41.6640625" style="1" customWidth="1"/>
    <col min="20" max="21" width="10.83203125" style="1"/>
    <col min="22" max="22" width="15.6640625" style="1" customWidth="1"/>
    <col min="23" max="23" width="44.6640625" style="1" customWidth="1"/>
    <col min="24" max="24" width="10.83203125" style="1"/>
    <col min="25" max="25" width="43" style="21" customWidth="1"/>
    <col min="26" max="26" width="10.83203125" style="1"/>
    <col min="27" max="27" width="28.83203125" style="1" customWidth="1"/>
    <col min="28" max="28" width="10.83203125" style="1"/>
    <col min="29" max="29" width="28.6640625" style="1" customWidth="1"/>
    <col min="30" max="16384" width="10.83203125" style="1"/>
  </cols>
  <sheetData>
    <row r="1" spans="2:27" s="32" customFormat="1">
      <c r="D1" s="42"/>
      <c r="E1" s="42">
        <v>1</v>
      </c>
      <c r="F1" s="42"/>
      <c r="G1" s="32">
        <v>2</v>
      </c>
      <c r="H1" s="41"/>
      <c r="I1" s="32">
        <v>3</v>
      </c>
      <c r="J1" s="42"/>
      <c r="K1" s="32">
        <v>4</v>
      </c>
      <c r="M1" s="32">
        <v>5</v>
      </c>
      <c r="O1" s="32">
        <v>6</v>
      </c>
      <c r="Q1" s="32">
        <v>7</v>
      </c>
      <c r="S1" s="32">
        <v>8</v>
      </c>
      <c r="Y1" s="33"/>
    </row>
    <row r="2" spans="2:27" ht="40.5" customHeight="1">
      <c r="B2" s="34"/>
      <c r="C2" s="34" t="s">
        <v>35</v>
      </c>
      <c r="D2" s="54"/>
      <c r="E2" s="58" t="str">
        <f>'Steps and tiers'!C3</f>
        <v>System Definition</v>
      </c>
      <c r="F2" s="71" t="str">
        <f>'Steps and tiers'!D3</f>
        <v>Ontologically grounded questions from domain expertise</v>
      </c>
      <c r="G2" s="71"/>
      <c r="H2" s="71" t="str">
        <f>'Steps and tiers'!E3</f>
        <v>Assumptions about network representation</v>
      </c>
      <c r="I2" s="71"/>
      <c r="J2" s="71" t="str">
        <f>'Steps and tiers'!F3</f>
        <v>Elements that represent system's components</v>
      </c>
      <c r="K2" s="71"/>
      <c r="L2" s="70" t="str">
        <f>'Steps and tiers'!G3</f>
        <v>Relationships betwen the elements</v>
      </c>
      <c r="M2" s="70"/>
      <c r="N2" s="70" t="str">
        <f>'Steps and tiers'!H3</f>
        <v>Network structure</v>
      </c>
      <c r="O2" s="70"/>
      <c r="P2" s="70" t="str">
        <f>'Steps and tiers'!I3</f>
        <v>Theory of network representation and analysis</v>
      </c>
      <c r="Q2" s="70"/>
      <c r="R2" s="69" t="str">
        <f>'Steps and tiers'!J3</f>
        <v>Data sources</v>
      </c>
      <c r="S2" s="69"/>
      <c r="W2" s="21"/>
      <c r="AA2" s="21"/>
    </row>
    <row r="3" spans="2:27" ht="67" customHeight="1">
      <c r="B3" s="34">
        <v>1</v>
      </c>
      <c r="C3" s="36" t="s">
        <v>36</v>
      </c>
      <c r="D3" s="39" t="s">
        <v>8</v>
      </c>
      <c r="E3" s="55" t="s">
        <v>37</v>
      </c>
      <c r="F3" s="39" t="s">
        <v>17</v>
      </c>
      <c r="G3" s="35" t="s">
        <v>38</v>
      </c>
      <c r="H3" s="39" t="s">
        <v>8</v>
      </c>
      <c r="I3" s="36" t="s">
        <v>39</v>
      </c>
      <c r="J3" s="39" t="s">
        <v>8</v>
      </c>
      <c r="K3" s="36" t="s">
        <v>40</v>
      </c>
      <c r="L3" s="39" t="s">
        <v>17</v>
      </c>
      <c r="M3" s="36" t="s">
        <v>41</v>
      </c>
      <c r="N3" s="39" t="s">
        <v>8</v>
      </c>
      <c r="O3" s="36" t="s">
        <v>42</v>
      </c>
      <c r="P3" s="39" t="s">
        <v>17</v>
      </c>
      <c r="Q3" s="36" t="s">
        <v>43</v>
      </c>
      <c r="R3" s="39" t="s">
        <v>8</v>
      </c>
      <c r="S3" s="36" t="s">
        <v>44</v>
      </c>
    </row>
    <row r="4" spans="2:27" ht="63" customHeight="1">
      <c r="B4" s="34"/>
      <c r="C4" s="36" t="s">
        <v>45</v>
      </c>
      <c r="D4" s="39" t="s">
        <v>17</v>
      </c>
      <c r="E4" s="55" t="s">
        <v>46</v>
      </c>
      <c r="F4" s="39" t="s">
        <v>17</v>
      </c>
      <c r="G4" s="35" t="s">
        <v>47</v>
      </c>
      <c r="H4" s="39" t="s">
        <v>17</v>
      </c>
      <c r="I4" s="36" t="s">
        <v>48</v>
      </c>
      <c r="J4" s="39" t="s">
        <v>17</v>
      </c>
      <c r="K4" s="36" t="s">
        <v>49</v>
      </c>
      <c r="L4" s="39" t="s">
        <v>17</v>
      </c>
      <c r="M4" s="36" t="s">
        <v>50</v>
      </c>
      <c r="N4" s="39" t="s">
        <v>8</v>
      </c>
      <c r="O4" s="36" t="s">
        <v>51</v>
      </c>
      <c r="P4" s="39" t="s">
        <v>17</v>
      </c>
      <c r="Q4" s="36" t="s">
        <v>52</v>
      </c>
      <c r="R4" s="39" t="s">
        <v>17</v>
      </c>
      <c r="S4" s="36" t="s">
        <v>53</v>
      </c>
    </row>
    <row r="5" spans="2:27" ht="61" customHeight="1">
      <c r="B5" s="34">
        <v>2</v>
      </c>
      <c r="C5" s="36" t="s">
        <v>54</v>
      </c>
      <c r="D5" s="39" t="s">
        <v>8</v>
      </c>
      <c r="E5" s="55" t="s">
        <v>55</v>
      </c>
      <c r="F5" s="39" t="s">
        <v>17</v>
      </c>
      <c r="G5" s="35" t="s">
        <v>56</v>
      </c>
      <c r="H5" s="39" t="s">
        <v>17</v>
      </c>
      <c r="I5" s="36" t="s">
        <v>57</v>
      </c>
      <c r="J5" s="39" t="s">
        <v>8</v>
      </c>
      <c r="K5" s="36" t="s">
        <v>58</v>
      </c>
      <c r="L5" s="39" t="s">
        <v>17</v>
      </c>
      <c r="M5" s="36" t="s">
        <v>59</v>
      </c>
      <c r="N5" s="39" t="s">
        <v>8</v>
      </c>
      <c r="O5" s="37" t="s">
        <v>60</v>
      </c>
      <c r="P5" s="39" t="s">
        <v>17</v>
      </c>
      <c r="Q5" s="37" t="s">
        <v>61</v>
      </c>
      <c r="R5" s="39" t="s">
        <v>17</v>
      </c>
      <c r="S5" s="36" t="s">
        <v>62</v>
      </c>
    </row>
    <row r="6" spans="2:27" ht="67" customHeight="1">
      <c r="B6" s="34">
        <v>3</v>
      </c>
      <c r="C6" s="36" t="s">
        <v>63</v>
      </c>
      <c r="D6" s="39" t="s">
        <v>8</v>
      </c>
      <c r="E6" s="55" t="s">
        <v>64</v>
      </c>
      <c r="F6" s="39" t="s">
        <v>17</v>
      </c>
      <c r="G6" s="35" t="s">
        <v>65</v>
      </c>
      <c r="H6" s="39" t="s">
        <v>17</v>
      </c>
      <c r="I6" s="36" t="s">
        <v>66</v>
      </c>
      <c r="J6" s="39" t="s">
        <v>8</v>
      </c>
      <c r="K6" s="36" t="s">
        <v>67</v>
      </c>
      <c r="L6" s="39" t="s">
        <v>17</v>
      </c>
      <c r="M6" s="36" t="s">
        <v>68</v>
      </c>
      <c r="N6" s="39" t="s">
        <v>17</v>
      </c>
      <c r="O6" s="37" t="s">
        <v>69</v>
      </c>
      <c r="P6" s="39" t="s">
        <v>17</v>
      </c>
      <c r="Q6" s="37" t="s">
        <v>70</v>
      </c>
      <c r="R6" s="39" t="s">
        <v>17</v>
      </c>
      <c r="S6" s="36" t="s">
        <v>71</v>
      </c>
    </row>
    <row r="7" spans="2:27" ht="56" customHeight="1">
      <c r="B7" s="34"/>
      <c r="C7" s="36" t="s">
        <v>72</v>
      </c>
      <c r="D7" s="39" t="s">
        <v>8</v>
      </c>
      <c r="E7" s="36" t="s">
        <v>73</v>
      </c>
      <c r="F7" s="39" t="s">
        <v>17</v>
      </c>
      <c r="G7" s="36" t="s">
        <v>74</v>
      </c>
      <c r="H7" s="39" t="s">
        <v>17</v>
      </c>
      <c r="I7" s="37" t="s">
        <v>75</v>
      </c>
      <c r="J7" s="39" t="s">
        <v>8</v>
      </c>
      <c r="K7" s="37" t="s">
        <v>76</v>
      </c>
      <c r="L7" s="39" t="s">
        <v>17</v>
      </c>
      <c r="M7" s="36" t="s">
        <v>77</v>
      </c>
      <c r="N7" s="39" t="s">
        <v>8</v>
      </c>
      <c r="O7" s="37" t="s">
        <v>75</v>
      </c>
      <c r="P7" s="39" t="s">
        <v>17</v>
      </c>
      <c r="Q7" s="37" t="s">
        <v>78</v>
      </c>
      <c r="R7" s="39" t="s">
        <v>17</v>
      </c>
      <c r="S7" s="36" t="s">
        <v>79</v>
      </c>
    </row>
    <row r="8" spans="2:27" ht="30">
      <c r="B8" s="34">
        <v>4</v>
      </c>
      <c r="C8" s="36" t="s">
        <v>80</v>
      </c>
      <c r="D8" s="39" t="s">
        <v>8</v>
      </c>
      <c r="E8" s="55" t="s">
        <v>81</v>
      </c>
      <c r="F8" s="39" t="s">
        <v>8</v>
      </c>
      <c r="G8" s="35" t="s">
        <v>82</v>
      </c>
      <c r="H8" s="39" t="s">
        <v>8</v>
      </c>
      <c r="I8" s="36" t="s">
        <v>83</v>
      </c>
      <c r="J8" s="39" t="s">
        <v>8</v>
      </c>
      <c r="K8" s="36" t="s">
        <v>84</v>
      </c>
      <c r="L8" s="39" t="s">
        <v>17</v>
      </c>
      <c r="M8" s="36" t="s">
        <v>85</v>
      </c>
      <c r="N8" s="39" t="s">
        <v>8</v>
      </c>
      <c r="O8" s="37" t="s">
        <v>86</v>
      </c>
      <c r="P8" s="39" t="s">
        <v>8</v>
      </c>
      <c r="Q8" s="36" t="s">
        <v>87</v>
      </c>
      <c r="R8" s="39" t="s">
        <v>8</v>
      </c>
      <c r="S8" s="36" t="s">
        <v>88</v>
      </c>
    </row>
    <row r="9" spans="2:27" ht="53" customHeight="1">
      <c r="B9" s="34">
        <v>5</v>
      </c>
      <c r="C9" s="38" t="s">
        <v>89</v>
      </c>
      <c r="D9" s="39" t="s">
        <v>8</v>
      </c>
      <c r="E9" s="55" t="s">
        <v>90</v>
      </c>
      <c r="F9" s="39" t="s">
        <v>8</v>
      </c>
      <c r="G9" s="35" t="s">
        <v>91</v>
      </c>
      <c r="H9" s="39" t="s">
        <v>8</v>
      </c>
      <c r="I9" s="36" t="s">
        <v>92</v>
      </c>
      <c r="J9" s="39" t="s">
        <v>8</v>
      </c>
      <c r="K9" s="36" t="s">
        <v>93</v>
      </c>
      <c r="L9" s="39" t="s">
        <v>17</v>
      </c>
      <c r="M9" s="36" t="s">
        <v>94</v>
      </c>
      <c r="N9" s="39" t="s">
        <v>8</v>
      </c>
      <c r="O9" s="37" t="s">
        <v>86</v>
      </c>
      <c r="P9" s="39" t="s">
        <v>26</v>
      </c>
      <c r="Q9" s="36" t="s">
        <v>95</v>
      </c>
      <c r="R9" s="39" t="s">
        <v>8</v>
      </c>
      <c r="S9" s="36" t="s">
        <v>96</v>
      </c>
    </row>
    <row r="10" spans="2:27" ht="56" customHeight="1">
      <c r="B10" s="34">
        <v>6</v>
      </c>
      <c r="C10" s="36" t="s">
        <v>97</v>
      </c>
      <c r="D10" s="39" t="s">
        <v>8</v>
      </c>
      <c r="E10" s="55" t="s">
        <v>98</v>
      </c>
      <c r="F10" s="39" t="s">
        <v>17</v>
      </c>
      <c r="G10" s="35" t="s">
        <v>99</v>
      </c>
      <c r="H10" s="39" t="s">
        <v>17</v>
      </c>
      <c r="I10" s="38" t="s">
        <v>100</v>
      </c>
      <c r="J10" s="43" t="s">
        <v>17</v>
      </c>
      <c r="K10" s="36" t="s">
        <v>101</v>
      </c>
      <c r="L10" s="39" t="s">
        <v>17</v>
      </c>
      <c r="M10" s="36" t="s">
        <v>102</v>
      </c>
      <c r="N10" s="39" t="s">
        <v>8</v>
      </c>
      <c r="O10" s="37" t="s">
        <v>86</v>
      </c>
      <c r="P10" s="39" t="s">
        <v>17</v>
      </c>
      <c r="Q10" s="36" t="s">
        <v>103</v>
      </c>
      <c r="R10" s="39" t="s">
        <v>17</v>
      </c>
      <c r="S10" s="36" t="s">
        <v>104</v>
      </c>
    </row>
    <row r="11" spans="2:27" ht="52" customHeight="1">
      <c r="B11" s="34">
        <v>7</v>
      </c>
      <c r="C11" s="36" t="s">
        <v>105</v>
      </c>
      <c r="D11" s="39" t="s">
        <v>8</v>
      </c>
      <c r="E11" s="55" t="s">
        <v>106</v>
      </c>
      <c r="F11" s="39" t="s">
        <v>17</v>
      </c>
      <c r="G11" s="35" t="s">
        <v>107</v>
      </c>
      <c r="H11" s="39" t="s">
        <v>17</v>
      </c>
      <c r="I11" s="36" t="s">
        <v>108</v>
      </c>
      <c r="J11" s="39" t="s">
        <v>17</v>
      </c>
      <c r="K11" s="36" t="s">
        <v>109</v>
      </c>
      <c r="L11" s="39" t="s">
        <v>17</v>
      </c>
      <c r="M11" s="36" t="s">
        <v>110</v>
      </c>
      <c r="N11" s="39" t="s">
        <v>8</v>
      </c>
      <c r="O11" s="36" t="s">
        <v>111</v>
      </c>
      <c r="P11" s="39" t="s">
        <v>17</v>
      </c>
      <c r="Q11" s="36" t="s">
        <v>112</v>
      </c>
      <c r="R11" s="39" t="s">
        <v>17</v>
      </c>
      <c r="S11" s="36" t="s">
        <v>113</v>
      </c>
      <c r="W11" s="21"/>
      <c r="AA11" s="21"/>
    </row>
    <row r="12" spans="2:27" ht="30">
      <c r="B12" s="34">
        <v>8</v>
      </c>
      <c r="C12" s="36" t="s">
        <v>114</v>
      </c>
      <c r="D12" s="39" t="s">
        <v>8</v>
      </c>
      <c r="E12" s="55" t="s">
        <v>115</v>
      </c>
      <c r="F12" s="39" t="s">
        <v>17</v>
      </c>
      <c r="G12" s="35" t="s">
        <v>116</v>
      </c>
      <c r="H12" s="39" t="s">
        <v>8</v>
      </c>
      <c r="I12" s="36" t="s">
        <v>117</v>
      </c>
      <c r="J12" s="39" t="s">
        <v>8</v>
      </c>
      <c r="K12" s="36" t="s">
        <v>118</v>
      </c>
      <c r="L12" s="39" t="s">
        <v>17</v>
      </c>
      <c r="M12" s="36" t="s">
        <v>119</v>
      </c>
      <c r="N12" s="39" t="s">
        <v>8</v>
      </c>
      <c r="O12" s="36" t="s">
        <v>111</v>
      </c>
      <c r="P12" s="39" t="s">
        <v>17</v>
      </c>
      <c r="Q12" s="36" t="s">
        <v>120</v>
      </c>
      <c r="R12" s="39" t="s">
        <v>8</v>
      </c>
      <c r="S12" s="36" t="s">
        <v>121</v>
      </c>
    </row>
    <row r="13" spans="2:27" ht="30">
      <c r="B13" s="34">
        <v>9</v>
      </c>
      <c r="C13" s="36" t="s">
        <v>122</v>
      </c>
      <c r="D13" s="39" t="s">
        <v>8</v>
      </c>
      <c r="E13" s="55" t="s">
        <v>123</v>
      </c>
      <c r="F13" s="39" t="s">
        <v>17</v>
      </c>
      <c r="G13" s="35" t="s">
        <v>124</v>
      </c>
      <c r="H13" s="39" t="s">
        <v>17</v>
      </c>
      <c r="I13" s="36" t="s">
        <v>125</v>
      </c>
      <c r="J13" s="39" t="s">
        <v>8</v>
      </c>
      <c r="K13" s="36" t="s">
        <v>126</v>
      </c>
      <c r="L13" s="39" t="s">
        <v>17</v>
      </c>
      <c r="M13" s="36" t="s">
        <v>127</v>
      </c>
      <c r="N13" s="39" t="s">
        <v>8</v>
      </c>
      <c r="O13" s="36" t="s">
        <v>111</v>
      </c>
      <c r="P13" s="39" t="s">
        <v>17</v>
      </c>
      <c r="Q13" s="36" t="s">
        <v>128</v>
      </c>
      <c r="R13" s="39" t="s">
        <v>17</v>
      </c>
      <c r="S13" s="36" t="s">
        <v>129</v>
      </c>
    </row>
    <row r="14" spans="2:27" ht="46" customHeight="1">
      <c r="B14" s="34">
        <v>10</v>
      </c>
      <c r="C14" s="36" t="s">
        <v>130</v>
      </c>
      <c r="D14" s="39" t="s">
        <v>8</v>
      </c>
      <c r="E14" s="56" t="s">
        <v>131</v>
      </c>
      <c r="F14" s="39" t="s">
        <v>8</v>
      </c>
      <c r="G14" s="35" t="s">
        <v>132</v>
      </c>
      <c r="H14" s="39" t="s">
        <v>8</v>
      </c>
      <c r="I14" s="36" t="s">
        <v>133</v>
      </c>
      <c r="J14" s="39" t="s">
        <v>8</v>
      </c>
      <c r="K14" s="36" t="s">
        <v>134</v>
      </c>
      <c r="L14" s="39" t="s">
        <v>8</v>
      </c>
      <c r="M14" s="36" t="s">
        <v>135</v>
      </c>
      <c r="N14" s="39" t="s">
        <v>8</v>
      </c>
      <c r="O14" s="37" t="s">
        <v>86</v>
      </c>
      <c r="P14" s="39" t="s">
        <v>8</v>
      </c>
      <c r="Q14" s="37" t="s">
        <v>136</v>
      </c>
      <c r="R14" s="39" t="s">
        <v>8</v>
      </c>
      <c r="S14" s="36" t="s">
        <v>137</v>
      </c>
      <c r="W14" s="21"/>
      <c r="AA14" s="21"/>
    </row>
    <row r="15" spans="2:27" ht="49" customHeight="1">
      <c r="B15" s="34">
        <v>11</v>
      </c>
      <c r="C15" s="36" t="s">
        <v>138</v>
      </c>
      <c r="D15" s="39" t="s">
        <v>8</v>
      </c>
      <c r="E15" s="55" t="s">
        <v>139</v>
      </c>
      <c r="F15" s="39" t="s">
        <v>8</v>
      </c>
      <c r="G15" s="35" t="s">
        <v>140</v>
      </c>
      <c r="H15" s="39" t="s">
        <v>8</v>
      </c>
      <c r="I15" s="36" t="s">
        <v>141</v>
      </c>
      <c r="J15" s="39" t="s">
        <v>8</v>
      </c>
      <c r="K15" s="36" t="s">
        <v>142</v>
      </c>
      <c r="L15" s="39" t="s">
        <v>8</v>
      </c>
      <c r="M15" s="36" t="s">
        <v>143</v>
      </c>
      <c r="N15" s="39" t="s">
        <v>8</v>
      </c>
      <c r="O15" s="36" t="s">
        <v>111</v>
      </c>
      <c r="P15" s="39" t="s">
        <v>8</v>
      </c>
      <c r="Q15" s="36" t="s">
        <v>144</v>
      </c>
      <c r="R15" s="39" t="s">
        <v>8</v>
      </c>
      <c r="S15" s="36" t="s">
        <v>145</v>
      </c>
    </row>
    <row r="16" spans="2:27" ht="30">
      <c r="B16" s="34">
        <v>12</v>
      </c>
      <c r="C16" s="36" t="s">
        <v>146</v>
      </c>
      <c r="D16" s="39" t="s">
        <v>8</v>
      </c>
      <c r="E16" s="55" t="s">
        <v>147</v>
      </c>
      <c r="F16" s="39" t="s">
        <v>17</v>
      </c>
      <c r="G16" s="35" t="s">
        <v>148</v>
      </c>
      <c r="H16" s="39" t="s">
        <v>17</v>
      </c>
      <c r="I16" s="36" t="s">
        <v>149</v>
      </c>
      <c r="J16" s="39" t="s">
        <v>17</v>
      </c>
      <c r="K16" s="36" t="s">
        <v>150</v>
      </c>
      <c r="L16" s="39" t="s">
        <v>17</v>
      </c>
      <c r="M16" s="36" t="s">
        <v>151</v>
      </c>
      <c r="N16" s="39" t="s">
        <v>8</v>
      </c>
      <c r="O16" s="36" t="s">
        <v>111</v>
      </c>
      <c r="P16" s="39" t="s">
        <v>17</v>
      </c>
      <c r="Q16" s="36" t="s">
        <v>152</v>
      </c>
      <c r="R16" s="39" t="s">
        <v>17</v>
      </c>
      <c r="S16" s="36" t="s">
        <v>153</v>
      </c>
    </row>
    <row r="17" spans="2:25" ht="30">
      <c r="B17" s="34">
        <v>13</v>
      </c>
      <c r="C17" s="36" t="s">
        <v>154</v>
      </c>
      <c r="D17" s="39" t="s">
        <v>8</v>
      </c>
      <c r="E17" s="55" t="s">
        <v>155</v>
      </c>
      <c r="F17" s="39" t="s">
        <v>8</v>
      </c>
      <c r="G17" s="35" t="s">
        <v>156</v>
      </c>
      <c r="H17" s="39" t="s">
        <v>8</v>
      </c>
      <c r="I17" s="36" t="s">
        <v>157</v>
      </c>
      <c r="J17" s="39" t="s">
        <v>8</v>
      </c>
      <c r="K17" s="36" t="s">
        <v>158</v>
      </c>
      <c r="L17" s="39" t="s">
        <v>8</v>
      </c>
      <c r="M17" s="36" t="s">
        <v>159</v>
      </c>
      <c r="N17" s="39" t="s">
        <v>8</v>
      </c>
      <c r="O17" s="36" t="s">
        <v>111</v>
      </c>
      <c r="P17" s="39" t="s">
        <v>8</v>
      </c>
      <c r="Q17" s="36" t="s">
        <v>160</v>
      </c>
      <c r="R17" s="39" t="s">
        <v>8</v>
      </c>
      <c r="S17" s="36" t="s">
        <v>161</v>
      </c>
    </row>
    <row r="18" spans="2:25" s="47" customFormat="1" ht="30">
      <c r="B18" s="34">
        <v>14</v>
      </c>
      <c r="C18" s="45" t="s">
        <v>162</v>
      </c>
      <c r="D18" s="46" t="s">
        <v>8</v>
      </c>
      <c r="E18" s="55" t="s">
        <v>163</v>
      </c>
      <c r="F18" s="46" t="s">
        <v>8</v>
      </c>
      <c r="G18" s="36" t="s">
        <v>164</v>
      </c>
      <c r="H18" s="46" t="s">
        <v>8</v>
      </c>
      <c r="I18" s="36" t="s">
        <v>165</v>
      </c>
      <c r="J18" s="46" t="s">
        <v>8</v>
      </c>
      <c r="K18" s="45" t="s">
        <v>166</v>
      </c>
      <c r="L18" s="46" t="s">
        <v>17</v>
      </c>
      <c r="M18" s="36" t="s">
        <v>167</v>
      </c>
      <c r="N18" s="39" t="s">
        <v>8</v>
      </c>
      <c r="O18" s="36" t="s">
        <v>111</v>
      </c>
      <c r="P18" s="46" t="s">
        <v>17</v>
      </c>
      <c r="Q18" s="36" t="s">
        <v>168</v>
      </c>
      <c r="R18" s="39" t="s">
        <v>8</v>
      </c>
      <c r="S18" s="36" t="s">
        <v>169</v>
      </c>
      <c r="Y18" s="48"/>
    </row>
    <row r="19" spans="2:25" ht="30">
      <c r="B19" s="34">
        <v>15</v>
      </c>
      <c r="C19" s="36" t="s">
        <v>170</v>
      </c>
      <c r="D19" s="39" t="s">
        <v>8</v>
      </c>
      <c r="E19" s="55" t="s">
        <v>171</v>
      </c>
      <c r="F19" s="39" t="s">
        <v>17</v>
      </c>
      <c r="G19" s="35" t="s">
        <v>172</v>
      </c>
      <c r="H19" s="39" t="s">
        <v>8</v>
      </c>
      <c r="I19" s="36" t="s">
        <v>173</v>
      </c>
      <c r="J19" s="39" t="s">
        <v>8</v>
      </c>
      <c r="K19" s="36" t="s">
        <v>174</v>
      </c>
      <c r="L19" s="39" t="s">
        <v>17</v>
      </c>
      <c r="M19" s="36" t="s">
        <v>175</v>
      </c>
      <c r="N19" s="39" t="s">
        <v>8</v>
      </c>
      <c r="O19" s="36" t="s">
        <v>111</v>
      </c>
      <c r="P19" s="39" t="s">
        <v>17</v>
      </c>
      <c r="Q19" s="36" t="s">
        <v>176</v>
      </c>
      <c r="R19" s="39" t="s">
        <v>8</v>
      </c>
      <c r="S19" s="36" t="s">
        <v>177</v>
      </c>
    </row>
    <row r="20" spans="2:25" ht="49" customHeight="1">
      <c r="B20" s="34">
        <v>16</v>
      </c>
      <c r="C20" s="36" t="s">
        <v>178</v>
      </c>
      <c r="D20" s="39" t="s">
        <v>8</v>
      </c>
      <c r="E20" s="55" t="s">
        <v>179</v>
      </c>
      <c r="F20" s="39" t="s">
        <v>17</v>
      </c>
      <c r="G20" s="35" t="s">
        <v>180</v>
      </c>
      <c r="H20" s="39" t="s">
        <v>17</v>
      </c>
      <c r="I20" s="36" t="s">
        <v>181</v>
      </c>
      <c r="J20" s="39" t="s">
        <v>26</v>
      </c>
      <c r="K20" s="36" t="s">
        <v>182</v>
      </c>
      <c r="L20" s="39" t="s">
        <v>17</v>
      </c>
      <c r="M20" s="36" t="s">
        <v>183</v>
      </c>
      <c r="N20" s="39" t="s">
        <v>26</v>
      </c>
      <c r="O20" s="36" t="s">
        <v>184</v>
      </c>
      <c r="P20" s="39" t="s">
        <v>26</v>
      </c>
      <c r="Q20" s="36" t="s">
        <v>185</v>
      </c>
      <c r="R20" s="39" t="s">
        <v>17</v>
      </c>
      <c r="S20" s="36" t="s">
        <v>186</v>
      </c>
    </row>
    <row r="21" spans="2:25" ht="49" customHeight="1">
      <c r="B21" s="34"/>
      <c r="C21" s="36" t="s">
        <v>187</v>
      </c>
      <c r="D21" s="39" t="s">
        <v>8</v>
      </c>
      <c r="E21" s="55" t="s">
        <v>188</v>
      </c>
      <c r="F21" s="39" t="s">
        <v>8</v>
      </c>
      <c r="G21" s="35" t="s">
        <v>189</v>
      </c>
      <c r="H21" s="39" t="s">
        <v>8</v>
      </c>
      <c r="I21" s="36" t="s">
        <v>190</v>
      </c>
      <c r="J21" s="39" t="s">
        <v>8</v>
      </c>
      <c r="K21" s="36" t="s">
        <v>191</v>
      </c>
      <c r="L21" s="39" t="s">
        <v>17</v>
      </c>
      <c r="M21" s="36" t="s">
        <v>192</v>
      </c>
      <c r="N21" s="39" t="s">
        <v>8</v>
      </c>
      <c r="O21" s="36" t="s">
        <v>193</v>
      </c>
      <c r="P21" s="39" t="s">
        <v>17</v>
      </c>
      <c r="Q21" s="36" t="s">
        <v>194</v>
      </c>
      <c r="R21" s="39" t="s">
        <v>8</v>
      </c>
      <c r="S21" s="36" t="s">
        <v>195</v>
      </c>
    </row>
    <row r="22" spans="2:25" ht="46" customHeight="1">
      <c r="B22" s="34">
        <v>17</v>
      </c>
      <c r="C22" s="37" t="s">
        <v>196</v>
      </c>
      <c r="D22" s="40" t="s">
        <v>8</v>
      </c>
      <c r="E22" s="36" t="s">
        <v>197</v>
      </c>
      <c r="F22" s="40" t="s">
        <v>17</v>
      </c>
      <c r="G22" s="36" t="s">
        <v>198</v>
      </c>
      <c r="H22" s="40" t="s">
        <v>17</v>
      </c>
      <c r="I22" s="36" t="s">
        <v>199</v>
      </c>
      <c r="J22" s="39" t="s">
        <v>17</v>
      </c>
      <c r="K22" s="36" t="s">
        <v>200</v>
      </c>
      <c r="L22" s="39" t="s">
        <v>17</v>
      </c>
      <c r="M22" s="36" t="s">
        <v>201</v>
      </c>
      <c r="N22" s="39" t="s">
        <v>8</v>
      </c>
      <c r="O22" s="36" t="s">
        <v>202</v>
      </c>
      <c r="P22" s="39" t="s">
        <v>17</v>
      </c>
      <c r="Q22" s="36" t="s">
        <v>203</v>
      </c>
      <c r="R22" s="39" t="s">
        <v>17</v>
      </c>
      <c r="S22" s="36" t="s">
        <v>204</v>
      </c>
    </row>
    <row r="23" spans="2:25" ht="33" customHeight="1">
      <c r="B23" s="34">
        <v>18</v>
      </c>
      <c r="C23" s="36" t="s">
        <v>205</v>
      </c>
      <c r="D23" s="39" t="s">
        <v>8</v>
      </c>
      <c r="E23" s="36" t="s">
        <v>206</v>
      </c>
      <c r="F23" s="39" t="s">
        <v>17</v>
      </c>
      <c r="G23" s="36" t="s">
        <v>207</v>
      </c>
      <c r="H23" s="39" t="s">
        <v>8</v>
      </c>
      <c r="I23" s="36" t="s">
        <v>208</v>
      </c>
      <c r="J23" s="39" t="s">
        <v>8</v>
      </c>
      <c r="K23" s="36" t="s">
        <v>191</v>
      </c>
      <c r="L23" s="39" t="s">
        <v>17</v>
      </c>
      <c r="M23" s="36" t="s">
        <v>209</v>
      </c>
      <c r="N23" s="39" t="s">
        <v>8</v>
      </c>
      <c r="O23" s="36" t="s">
        <v>111</v>
      </c>
      <c r="P23" s="39" t="s">
        <v>17</v>
      </c>
      <c r="Q23" s="36" t="s">
        <v>210</v>
      </c>
      <c r="R23" s="39" t="s">
        <v>8</v>
      </c>
      <c r="S23" s="36" t="s">
        <v>211</v>
      </c>
    </row>
    <row r="24" spans="2:25" ht="46" customHeight="1">
      <c r="B24" s="34">
        <v>19</v>
      </c>
      <c r="C24" s="36" t="s">
        <v>212</v>
      </c>
      <c r="D24" s="39" t="s">
        <v>8</v>
      </c>
      <c r="E24" s="36" t="s">
        <v>213</v>
      </c>
      <c r="F24" s="39" t="s">
        <v>17</v>
      </c>
      <c r="G24" s="36" t="s">
        <v>214</v>
      </c>
      <c r="H24" s="39" t="s">
        <v>17</v>
      </c>
      <c r="I24" s="36" t="s">
        <v>215</v>
      </c>
      <c r="J24" s="39" t="s">
        <v>8</v>
      </c>
      <c r="K24" s="36" t="s">
        <v>216</v>
      </c>
      <c r="L24" s="39" t="s">
        <v>17</v>
      </c>
      <c r="M24" s="36" t="s">
        <v>217</v>
      </c>
      <c r="N24" s="39" t="s">
        <v>8</v>
      </c>
      <c r="O24" s="36" t="s">
        <v>111</v>
      </c>
      <c r="P24" s="39" t="s">
        <v>17</v>
      </c>
      <c r="Q24" s="36" t="s">
        <v>218</v>
      </c>
      <c r="R24" s="39" t="s">
        <v>17</v>
      </c>
      <c r="S24" s="36" t="s">
        <v>219</v>
      </c>
    </row>
    <row r="25" spans="2:25" ht="51" customHeight="1">
      <c r="B25" s="34"/>
      <c r="C25" s="36" t="s">
        <v>220</v>
      </c>
      <c r="D25" s="39" t="s">
        <v>8</v>
      </c>
      <c r="E25" s="36" t="s">
        <v>221</v>
      </c>
      <c r="F25" s="39" t="s">
        <v>8</v>
      </c>
      <c r="G25" s="36" t="s">
        <v>222</v>
      </c>
      <c r="H25" s="39" t="s">
        <v>17</v>
      </c>
      <c r="I25" s="36" t="s">
        <v>223</v>
      </c>
      <c r="J25" s="39" t="s">
        <v>8</v>
      </c>
      <c r="K25" s="36" t="s">
        <v>224</v>
      </c>
      <c r="L25" s="39" t="s">
        <v>17</v>
      </c>
      <c r="M25" s="36" t="s">
        <v>225</v>
      </c>
      <c r="N25" s="39" t="s">
        <v>8</v>
      </c>
      <c r="O25" s="36" t="s">
        <v>226</v>
      </c>
      <c r="P25" s="39" t="s">
        <v>17</v>
      </c>
      <c r="Q25" s="36" t="s">
        <v>227</v>
      </c>
      <c r="R25" s="39" t="s">
        <v>17</v>
      </c>
      <c r="S25" s="36" t="s">
        <v>228</v>
      </c>
    </row>
    <row r="26" spans="2:25" ht="34" customHeight="1">
      <c r="B26" s="34"/>
      <c r="C26" s="36" t="s">
        <v>229</v>
      </c>
      <c r="D26" s="39" t="s">
        <v>8</v>
      </c>
      <c r="E26" s="36" t="s">
        <v>230</v>
      </c>
      <c r="F26" s="39" t="s">
        <v>17</v>
      </c>
      <c r="G26" s="36" t="s">
        <v>231</v>
      </c>
      <c r="H26" s="39" t="s">
        <v>17</v>
      </c>
      <c r="I26" s="36" t="s">
        <v>232</v>
      </c>
      <c r="J26" s="39" t="s">
        <v>8</v>
      </c>
      <c r="K26" s="36" t="s">
        <v>233</v>
      </c>
      <c r="L26" s="39" t="s">
        <v>17</v>
      </c>
      <c r="M26" s="36" t="s">
        <v>234</v>
      </c>
      <c r="N26" s="39" t="s">
        <v>8</v>
      </c>
      <c r="O26" s="36" t="s">
        <v>235</v>
      </c>
      <c r="P26" s="39" t="s">
        <v>17</v>
      </c>
      <c r="Q26" s="36" t="s">
        <v>236</v>
      </c>
      <c r="R26" s="39" t="s">
        <v>17</v>
      </c>
      <c r="S26" s="36" t="s">
        <v>237</v>
      </c>
    </row>
    <row r="27" spans="2:25" ht="30">
      <c r="B27" s="34">
        <v>20</v>
      </c>
      <c r="C27" s="36" t="s">
        <v>238</v>
      </c>
      <c r="D27" s="39" t="s">
        <v>8</v>
      </c>
      <c r="E27" s="55" t="s">
        <v>239</v>
      </c>
      <c r="F27" s="39" t="s">
        <v>17</v>
      </c>
      <c r="G27" s="35" t="s">
        <v>240</v>
      </c>
      <c r="H27" s="39" t="s">
        <v>17</v>
      </c>
      <c r="I27" s="36" t="s">
        <v>241</v>
      </c>
      <c r="J27" s="39" t="s">
        <v>8</v>
      </c>
      <c r="K27" s="36" t="s">
        <v>242</v>
      </c>
      <c r="L27" s="39" t="s">
        <v>17</v>
      </c>
      <c r="M27" s="36" t="s">
        <v>243</v>
      </c>
      <c r="N27" s="39" t="s">
        <v>8</v>
      </c>
      <c r="O27" s="36" t="s">
        <v>111</v>
      </c>
      <c r="P27" s="39" t="s">
        <v>17</v>
      </c>
      <c r="Q27" s="36" t="s">
        <v>244</v>
      </c>
      <c r="R27" s="39" t="s">
        <v>17</v>
      </c>
      <c r="S27" s="36" t="s">
        <v>245</v>
      </c>
    </row>
    <row r="28" spans="2:25">
      <c r="B28" s="34">
        <v>21</v>
      </c>
    </row>
    <row r="29" spans="2:25">
      <c r="B29" s="34">
        <v>22</v>
      </c>
    </row>
    <row r="30" spans="2:25">
      <c r="B30" s="34">
        <v>23</v>
      </c>
    </row>
    <row r="31" spans="2:25">
      <c r="B31" s="34">
        <v>24</v>
      </c>
    </row>
    <row r="32" spans="2:25">
      <c r="B32" s="34">
        <v>25</v>
      </c>
    </row>
    <row r="33" spans="2:2">
      <c r="B33" s="34">
        <v>26</v>
      </c>
    </row>
    <row r="34" spans="2:2">
      <c r="B34" s="34">
        <v>27</v>
      </c>
    </row>
    <row r="35" spans="2:2">
      <c r="B35" s="34">
        <v>28</v>
      </c>
    </row>
    <row r="36" spans="2:2">
      <c r="B36" s="34">
        <v>29</v>
      </c>
    </row>
    <row r="37" spans="2:2">
      <c r="B37" s="34">
        <v>30</v>
      </c>
    </row>
    <row r="38" spans="2:2">
      <c r="B38" s="34">
        <v>31</v>
      </c>
    </row>
    <row r="39" spans="2:2">
      <c r="B39" s="34">
        <v>32</v>
      </c>
    </row>
    <row r="40" spans="2:2">
      <c r="B40" s="34">
        <v>33</v>
      </c>
    </row>
    <row r="41" spans="2:2">
      <c r="B41" s="34">
        <v>34</v>
      </c>
    </row>
  </sheetData>
  <mergeCells count="7">
    <mergeCell ref="R2:S2"/>
    <mergeCell ref="P2:Q2"/>
    <mergeCell ref="F2:G2"/>
    <mergeCell ref="H2:I2"/>
    <mergeCell ref="J2:K2"/>
    <mergeCell ref="L2:M2"/>
    <mergeCell ref="N2:O2"/>
  </mergeCells>
  <conditionalFormatting sqref="D3:D6 F3:F6 D8:D25 F8:F25 D27 F27">
    <cfRule type="containsText" dxfId="22" priority="19" operator="containsText" text="C">
      <formula>NOT(ISERROR(SEARCH("C",D3)))</formula>
    </cfRule>
    <cfRule type="containsText" dxfId="21" priority="20" operator="containsText" text="B">
      <formula>NOT(ISERROR(SEARCH("B",D3)))</formula>
    </cfRule>
  </conditionalFormatting>
  <conditionalFormatting sqref="D7">
    <cfRule type="containsText" dxfId="20" priority="5" operator="containsText" text="C">
      <formula>NOT(ISERROR(SEARCH("C",D7)))</formula>
    </cfRule>
    <cfRule type="containsText" dxfId="19" priority="6" operator="containsText" text="B">
      <formula>NOT(ISERROR(SEARCH("B",D7)))</formula>
    </cfRule>
  </conditionalFormatting>
  <conditionalFormatting sqref="D26 F26 H26">
    <cfRule type="containsText" dxfId="18" priority="1" operator="containsText" text="C">
      <formula>NOT(ISERROR(SEARCH("C",D26)))</formula>
    </cfRule>
    <cfRule type="containsText" dxfId="17" priority="2" operator="containsText" text="B">
      <formula>NOT(ISERROR(SEARCH("B",D26)))</formula>
    </cfRule>
  </conditionalFormatting>
  <conditionalFormatting sqref="F7 H7">
    <cfRule type="containsText" dxfId="16" priority="3" operator="containsText" text="C">
      <formula>NOT(ISERROR(SEARCH("C",F7)))</formula>
    </cfRule>
    <cfRule type="containsText" dxfId="15" priority="4" operator="containsText" text="B">
      <formula>NOT(ISERROR(SEARCH("B",F7)))</formula>
    </cfRule>
  </conditionalFormatting>
  <conditionalFormatting sqref="H4:H6">
    <cfRule type="containsText" dxfId="14" priority="13" operator="containsText" text="C">
      <formula>NOT(ISERROR(SEARCH("C",H4)))</formula>
    </cfRule>
    <cfRule type="containsText" dxfId="13" priority="14" operator="containsText" text="B">
      <formula>NOT(ISERROR(SEARCH("B",H4)))</formula>
    </cfRule>
  </conditionalFormatting>
  <conditionalFormatting sqref="H10:H13">
    <cfRule type="containsText" dxfId="12" priority="11" operator="containsText" text="C">
      <formula>NOT(ISERROR(SEARCH("C",H10)))</formula>
    </cfRule>
    <cfRule type="containsText" dxfId="11" priority="12" operator="containsText" text="B">
      <formula>NOT(ISERROR(SEARCH("B",H10)))</formula>
    </cfRule>
  </conditionalFormatting>
  <conditionalFormatting sqref="H16:H18">
    <cfRule type="containsText" dxfId="10" priority="9" operator="containsText" text="C">
      <formula>NOT(ISERROR(SEARCH("C",H16)))</formula>
    </cfRule>
    <cfRule type="containsText" dxfId="9" priority="10" operator="containsText" text="B">
      <formula>NOT(ISERROR(SEARCH("B",H16)))</formula>
    </cfRule>
  </conditionalFormatting>
  <conditionalFormatting sqref="H20:H25 H27">
    <cfRule type="containsText" dxfId="8" priority="7" operator="containsText" text="C">
      <formula>NOT(ISERROR(SEARCH("C",H20)))</formula>
    </cfRule>
    <cfRule type="containsText" dxfId="7" priority="8" operator="containsText" text="B">
      <formula>NOT(ISERROR(SEARCH("B",H20)))</formula>
    </cfRule>
  </conditionalFormatting>
  <conditionalFormatting sqref="J3:J27 L3:L27 N3:N27 P3:P27 R3:R27">
    <cfRule type="containsText" dxfId="6" priority="17" operator="containsText" text="C">
      <formula>NOT(ISERROR(SEARCH("C",J3)))</formula>
    </cfRule>
    <cfRule type="containsText" dxfId="5" priority="18" operator="containsText" text="B">
      <formula>NOT(ISERROR(SEARCH("B",J3)))</formula>
    </cfRule>
  </conditionalFormatting>
  <dataValidations count="1">
    <dataValidation type="list" allowBlank="1" showInputMessage="1" showErrorMessage="1" sqref="H27 D27 H8:H15 D3:D6 F3:F6 F27 D8:D25 H17:H25 F8:F25 H3:H6" xr:uid="{2A94D1C5-3F11-994F-9F8F-AF52931AE1B9}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ADF67-B340-B142-B294-B38A7539E6DB}">
  <sheetPr>
    <tabColor rgb="FFFF0000"/>
  </sheetPr>
  <dimension ref="B1:K28"/>
  <sheetViews>
    <sheetView topLeftCell="L96" zoomScale="106" zoomScaleNormal="100" workbookViewId="0">
      <selection activeCell="G81" sqref="G81"/>
    </sheetView>
  </sheetViews>
  <sheetFormatPr baseColWidth="10" defaultColWidth="10.83203125" defaultRowHeight="16"/>
  <cols>
    <col min="1" max="2" width="10.83203125" style="1"/>
    <col min="3" max="3" width="29.83203125" style="1" customWidth="1"/>
    <col min="4" max="4" width="10" style="1" customWidth="1"/>
    <col min="5" max="16384" width="10.83203125" style="1"/>
  </cols>
  <sheetData>
    <row r="1" spans="2:11">
      <c r="D1" s="2">
        <v>1</v>
      </c>
      <c r="E1" s="2">
        <v>2</v>
      </c>
      <c r="F1" s="2">
        <v>3</v>
      </c>
      <c r="G1" s="2">
        <v>4</v>
      </c>
      <c r="H1" s="2">
        <v>5</v>
      </c>
    </row>
    <row r="2" spans="2:11" s="49" customFormat="1">
      <c r="B2" s="53"/>
      <c r="C2" s="53" t="s">
        <v>282</v>
      </c>
      <c r="D2" s="61" t="s">
        <v>246</v>
      </c>
      <c r="E2" s="61" t="s">
        <v>247</v>
      </c>
      <c r="F2" s="61" t="s">
        <v>248</v>
      </c>
      <c r="G2" s="61" t="s">
        <v>249</v>
      </c>
      <c r="H2" s="61" t="s">
        <v>250</v>
      </c>
      <c r="I2" s="61" t="s">
        <v>251</v>
      </c>
      <c r="J2" s="61" t="s">
        <v>252</v>
      </c>
      <c r="K2" s="61" t="s">
        <v>253</v>
      </c>
    </row>
    <row r="4" spans="2:11" s="49" customFormat="1" ht="15" customHeight="1">
      <c r="B4" s="53"/>
      <c r="C4" s="66" t="str">
        <f>'Coding source'!B3</f>
        <v>Mainali et al., 2018</v>
      </c>
      <c r="D4" s="36">
        <f>Codes!D33-0.27</f>
        <v>0.73</v>
      </c>
      <c r="E4" s="36">
        <f>Codes!E33-0.27</f>
        <v>0.73</v>
      </c>
      <c r="F4" s="36">
        <f>Codes!F33-0.27</f>
        <v>0.73</v>
      </c>
      <c r="G4" s="36">
        <f>Codes!G33-0.27</f>
        <v>0.73</v>
      </c>
      <c r="H4" s="36">
        <f>Codes!H33-0.27</f>
        <v>0.73</v>
      </c>
      <c r="I4" s="36">
        <f>Codes!I33-0.27</f>
        <v>0.73</v>
      </c>
      <c r="J4" s="36">
        <f>Codes!J33-0.27</f>
        <v>0.73</v>
      </c>
      <c r="K4" s="36">
        <f>Codes!K33-0.27</f>
        <v>0.73</v>
      </c>
    </row>
    <row r="5" spans="2:11" s="49" customFormat="1" ht="15" customHeight="1">
      <c r="B5" s="53"/>
      <c r="C5" s="66" t="str">
        <f>'Coding source'!B4</f>
        <v>Le Blanc, 2015</v>
      </c>
      <c r="D5" s="36">
        <f>Codes!D34-0.24</f>
        <v>0.76</v>
      </c>
      <c r="E5" s="36">
        <f>Codes!E34-0.24</f>
        <v>0.76</v>
      </c>
      <c r="F5" s="36">
        <f>Codes!F34-0.24</f>
        <v>0.76</v>
      </c>
      <c r="G5" s="36">
        <f>Codes!G34-0.24</f>
        <v>0.76</v>
      </c>
      <c r="H5" s="36">
        <f>Codes!H34-0.24</f>
        <v>0.76</v>
      </c>
      <c r="I5" s="36">
        <f>Codes!I34-0.24</f>
        <v>0.76</v>
      </c>
      <c r="J5" s="36">
        <f>Codes!J34-0.24</f>
        <v>0.76</v>
      </c>
      <c r="K5" s="36">
        <f>Codes!K34-0.24</f>
        <v>0.76</v>
      </c>
    </row>
    <row r="6" spans="2:11" s="49" customFormat="1" ht="15" customHeight="1">
      <c r="B6" s="53"/>
      <c r="C6" s="66" t="str">
        <f>'Coding source'!B5</f>
        <v>Lim et al., 2018</v>
      </c>
      <c r="D6" s="36">
        <f>Codes!D35-0.21</f>
        <v>0.79</v>
      </c>
      <c r="E6" s="36">
        <f>Codes!E35-0.21</f>
        <v>0.79</v>
      </c>
      <c r="F6" s="36">
        <f>Codes!F35-0.21</f>
        <v>0.79</v>
      </c>
      <c r="G6" s="36">
        <f>Codes!G35-0.21</f>
        <v>0.79</v>
      </c>
      <c r="H6" s="36">
        <f>Codes!H35-0.21</f>
        <v>0.79</v>
      </c>
      <c r="I6" s="36">
        <f>Codes!I35-0.21</f>
        <v>0.79</v>
      </c>
      <c r="J6" s="36">
        <f>Codes!J35-0.21</f>
        <v>0.79</v>
      </c>
      <c r="K6" s="36">
        <f>Codes!K35-0.21</f>
        <v>0.79</v>
      </c>
    </row>
    <row r="7" spans="2:11" s="49" customFormat="1" ht="15" customHeight="1">
      <c r="B7" s="53"/>
      <c r="C7" s="66" t="str">
        <f>'Coding source'!B6</f>
        <v>Dalampira &amp; Nastis, 2020</v>
      </c>
      <c r="D7" s="36">
        <f>Codes!D36-0.18</f>
        <v>0.82000000000000006</v>
      </c>
      <c r="E7" s="36">
        <f>Codes!E36-0.18</f>
        <v>0.82000000000000006</v>
      </c>
      <c r="F7" s="36">
        <f>Codes!F36-0.18</f>
        <v>0.82000000000000006</v>
      </c>
      <c r="G7" s="36">
        <f>Codes!G36-0.18</f>
        <v>0.82000000000000006</v>
      </c>
      <c r="H7" s="36">
        <f>Codes!H36-0.18</f>
        <v>1.82</v>
      </c>
      <c r="I7" s="36">
        <f>Codes!I36-0.18</f>
        <v>0.82000000000000006</v>
      </c>
      <c r="J7" s="36">
        <f>Codes!J36-0.18</f>
        <v>0.82000000000000006</v>
      </c>
      <c r="K7" s="36">
        <f>Codes!K36-0.18</f>
        <v>0.82000000000000006</v>
      </c>
    </row>
    <row r="8" spans="2:11" s="49" customFormat="1" ht="15" customHeight="1">
      <c r="B8" s="53"/>
      <c r="C8" s="66" t="str">
        <f>'Coding source'!B7</f>
        <v>McGowan et al., 2019</v>
      </c>
      <c r="D8" s="36">
        <f>Codes!D37-0.15</f>
        <v>0.85</v>
      </c>
      <c r="E8" s="36">
        <f>Codes!E37-0.15</f>
        <v>0.85</v>
      </c>
      <c r="F8" s="36">
        <f>Codes!F37-0.15</f>
        <v>0.85</v>
      </c>
      <c r="G8" s="36">
        <f>Codes!G37-0.15</f>
        <v>0.85</v>
      </c>
      <c r="H8" s="36">
        <f>Codes!H37-0.15</f>
        <v>1.85</v>
      </c>
      <c r="I8" s="36">
        <f>Codes!I37-0.15</f>
        <v>0.85</v>
      </c>
      <c r="J8" s="36">
        <f>Codes!J37-0.06</f>
        <v>1.94</v>
      </c>
      <c r="K8" s="36">
        <f>Codes!K37-0.03</f>
        <v>0.97</v>
      </c>
    </row>
    <row r="9" spans="2:11" s="49" customFormat="1" ht="15" customHeight="1">
      <c r="B9" s="53"/>
      <c r="C9" s="66" t="str">
        <f>'Coding source'!B8</f>
        <v>Song, 2023</v>
      </c>
      <c r="D9" s="36">
        <f>Codes!D38-0.12</f>
        <v>0.88</v>
      </c>
      <c r="E9" s="36">
        <f>Codes!E38-0.12</f>
        <v>0.88</v>
      </c>
      <c r="F9" s="36">
        <f>Codes!F38-0.12</f>
        <v>0.88</v>
      </c>
      <c r="G9" s="36">
        <f>Codes!G38-0.12</f>
        <v>0.88</v>
      </c>
      <c r="H9" s="36">
        <f>Codes!H38-0.12</f>
        <v>1.88</v>
      </c>
      <c r="I9" s="36">
        <f>Codes!I38-0.12</f>
        <v>0.88</v>
      </c>
      <c r="J9" s="36">
        <f>Codes!J38-0.12</f>
        <v>1.88</v>
      </c>
      <c r="K9" s="36">
        <f>Codes!K38-0.01</f>
        <v>0.99</v>
      </c>
    </row>
    <row r="10" spans="2:11" s="49" customFormat="1" ht="15" customHeight="1">
      <c r="B10" s="53"/>
      <c r="C10" s="66" t="str">
        <f>'Coding source'!B9</f>
        <v>Allen et al., 2019</v>
      </c>
      <c r="D10" s="36">
        <f>Codes!D39+0.05</f>
        <v>1.05</v>
      </c>
      <c r="E10" s="36">
        <f>Codes!E39-0.05</f>
        <v>1.95</v>
      </c>
      <c r="F10" s="36">
        <f>Codes!F39+0.05</f>
        <v>1.05</v>
      </c>
      <c r="G10" s="36">
        <f>Codes!G39-0.04</f>
        <v>0.96</v>
      </c>
      <c r="H10" s="36">
        <f>Codes!H39</f>
        <v>2</v>
      </c>
      <c r="I10" s="36">
        <f>Codes!I39+0.04</f>
        <v>1.04</v>
      </c>
      <c r="J10" s="36">
        <f>Codes!J39-0.04</f>
        <v>1.96</v>
      </c>
      <c r="K10" s="36">
        <f>Codes!K39</f>
        <v>1</v>
      </c>
    </row>
    <row r="11" spans="2:11" s="49" customFormat="1" ht="15" customHeight="1">
      <c r="B11" s="53"/>
      <c r="C11" s="66" t="str">
        <f>'Coding source'!B10</f>
        <v>Dawes, 2020</v>
      </c>
      <c r="D11" s="36">
        <f>Codes!D40-0.1</f>
        <v>0.9</v>
      </c>
      <c r="E11" s="36">
        <f>Codes!E40-0.1</f>
        <v>0.9</v>
      </c>
      <c r="F11" s="36">
        <f>Codes!F40-0.1</f>
        <v>0.9</v>
      </c>
      <c r="G11" s="36">
        <f>Codes!G40-0.05</f>
        <v>0.95</v>
      </c>
      <c r="H11" s="36">
        <f>Codes!H40-0.11</f>
        <v>1.89</v>
      </c>
      <c r="I11" s="36">
        <f>Codes!I40-0.14</f>
        <v>0.86</v>
      </c>
      <c r="J11" s="36">
        <f>Codes!J40-0.08</f>
        <v>2.92</v>
      </c>
      <c r="K11" s="36">
        <f>Codes!K40-0.05</f>
        <v>0.95</v>
      </c>
    </row>
    <row r="12" spans="2:11" s="49" customFormat="1" ht="15" customHeight="1">
      <c r="B12" s="53"/>
      <c r="C12" s="66" t="str">
        <f>'Coding source'!B11</f>
        <v>Pham-Truffert et al., 2020</v>
      </c>
      <c r="D12" s="36">
        <f>Codes!D41-0.08</f>
        <v>0.92</v>
      </c>
      <c r="E12" s="36">
        <f>Codes!E41-0.08</f>
        <v>1.92</v>
      </c>
      <c r="F12" s="36">
        <f>Codes!F41-0.08</f>
        <v>0.92</v>
      </c>
      <c r="G12" s="36">
        <f>Codes!G41-0.05</f>
        <v>0.95</v>
      </c>
      <c r="H12" s="36">
        <f>Codes!H41-0.14</f>
        <v>1.8599999999999999</v>
      </c>
      <c r="I12" s="36">
        <f>Codes!I41-0.09</f>
        <v>0.91</v>
      </c>
      <c r="J12" s="36">
        <f>Codes!J41-0.09</f>
        <v>1.91</v>
      </c>
      <c r="K12" s="36">
        <f>Codes!K41-0.06</f>
        <v>0.94</v>
      </c>
    </row>
    <row r="13" spans="2:11" s="49" customFormat="1" ht="15" customHeight="1">
      <c r="B13" s="53"/>
      <c r="C13" s="66" t="str">
        <f>'Coding source'!B12</f>
        <v>Weitz et al., 2018</v>
      </c>
      <c r="D13" s="36">
        <f>Codes!D42-0.03</f>
        <v>0.97</v>
      </c>
      <c r="E13" s="36">
        <f>Codes!E42-0.06</f>
        <v>1.94</v>
      </c>
      <c r="F13" s="36">
        <f>Codes!F42-0.01</f>
        <v>0.99</v>
      </c>
      <c r="G13" s="36">
        <f>Codes!G42-0.02</f>
        <v>0.98</v>
      </c>
      <c r="H13" s="36">
        <f>Codes!H42-0.17</f>
        <v>1.83</v>
      </c>
      <c r="I13" s="36">
        <f>Codes!I42-0.1</f>
        <v>0.9</v>
      </c>
      <c r="J13" s="36">
        <f>Codes!J42-0.12</f>
        <v>1.88</v>
      </c>
      <c r="K13" s="36">
        <f>Codes!K42-0.1</f>
        <v>0.9</v>
      </c>
    </row>
    <row r="14" spans="2:11" s="49" customFormat="1" ht="15" customHeight="1">
      <c r="B14" s="53"/>
      <c r="C14" s="66" t="str">
        <f>'Coding source'!B13</f>
        <v>Jaramillo et al., 2019</v>
      </c>
      <c r="D14" s="36">
        <f>Codes!D43-0.06</f>
        <v>0.94</v>
      </c>
      <c r="E14" s="36">
        <f>Codes!E43-0.07</f>
        <v>1.93</v>
      </c>
      <c r="F14" s="36">
        <f>Codes!F43-0.04</f>
        <v>0.96</v>
      </c>
      <c r="G14" s="36">
        <f>Codes!G43-0.09</f>
        <v>0.91</v>
      </c>
      <c r="H14" s="36">
        <f>Codes!H43-0.09</f>
        <v>1.91</v>
      </c>
      <c r="I14" s="36">
        <f>Codes!I43-0.11</f>
        <v>0.89</v>
      </c>
      <c r="J14" s="36">
        <f>Codes!J43-0.13</f>
        <v>1.87</v>
      </c>
      <c r="K14" s="36">
        <f>Codes!K43-0.11</f>
        <v>0.89</v>
      </c>
    </row>
    <row r="15" spans="2:11" s="49" customFormat="1" ht="15" customHeight="1">
      <c r="B15" s="53"/>
      <c r="C15" s="66" t="str">
        <f>'Coding source'!B15</f>
        <v>Bali Swain &amp; Ranganathan, 2021</v>
      </c>
      <c r="D15" s="36">
        <f>Codes!D45+0.1</f>
        <v>1.1000000000000001</v>
      </c>
      <c r="E15" s="36">
        <f>Codes!E45+0.09</f>
        <v>2.09</v>
      </c>
      <c r="F15" s="36">
        <f>Codes!F45</f>
        <v>2</v>
      </c>
      <c r="G15" s="36">
        <f>Codes!G45</f>
        <v>1</v>
      </c>
      <c r="H15" s="36">
        <f>Codes!H45-0.05</f>
        <v>1.95</v>
      </c>
      <c r="I15" s="36">
        <f>Codes!I45</f>
        <v>1</v>
      </c>
      <c r="J15" s="36">
        <f>Codes!J45</f>
        <v>2</v>
      </c>
      <c r="K15" s="36">
        <f>Codes!K45-0.03</f>
        <v>1.97</v>
      </c>
    </row>
    <row r="16" spans="2:11" s="49" customFormat="1" ht="15" customHeight="1">
      <c r="B16" s="53"/>
      <c r="C16" s="67" t="str">
        <f>'Coding source'!B16</f>
        <v>Dörgo et al., 2018</v>
      </c>
      <c r="D16" s="36">
        <f>Codes!D46+0.1</f>
        <v>1.1000000000000001</v>
      </c>
      <c r="E16" s="36">
        <f>Codes!E46+0.1</f>
        <v>2.1</v>
      </c>
      <c r="F16" s="36">
        <f>Codes!F46+0.1</f>
        <v>2.1</v>
      </c>
      <c r="G16" s="36">
        <f>Codes!G46+0.05</f>
        <v>2.0499999999999998</v>
      </c>
      <c r="H16" s="36">
        <f>Codes!H46-0.01</f>
        <v>1.99</v>
      </c>
      <c r="I16" s="36">
        <f>Codes!I46-0.01</f>
        <v>0.99</v>
      </c>
      <c r="J16" s="36">
        <f>Codes!J46+0.11</f>
        <v>2.11</v>
      </c>
      <c r="K16" s="36">
        <f>Codes!K46</f>
        <v>2</v>
      </c>
    </row>
    <row r="17" spans="2:11" s="49" customFormat="1" ht="15" customHeight="1">
      <c r="B17" s="53"/>
      <c r="C17" s="67" t="str">
        <f>'Coding source'!B17</f>
        <v>El-Maghrabi et al., 2018</v>
      </c>
      <c r="D17" s="36">
        <f>Codes!D47+0.11</f>
        <v>1.1100000000000001</v>
      </c>
      <c r="E17" s="36">
        <f>Codes!E47+0.14</f>
        <v>2.14</v>
      </c>
      <c r="F17" s="36">
        <f>Codes!F47+0.12</f>
        <v>2.12</v>
      </c>
      <c r="G17" s="36">
        <f>Codes!G47+0.08</f>
        <v>2.08</v>
      </c>
      <c r="H17" s="36">
        <f>Codes!H47+0.02</f>
        <v>2.02</v>
      </c>
      <c r="I17" s="36">
        <f>Codes!I47</f>
        <v>1</v>
      </c>
      <c r="J17" s="36">
        <f>Codes!J47+0.13</f>
        <v>2.13</v>
      </c>
      <c r="K17" s="36">
        <f>Codes!K47+0.01</f>
        <v>2.0099999999999998</v>
      </c>
    </row>
    <row r="18" spans="2:11" s="49" customFormat="1" ht="15" customHeight="1">
      <c r="B18" s="53"/>
      <c r="C18" s="67" t="str">
        <f>'Coding source'!B18</f>
        <v>Laumann et al., 2022</v>
      </c>
      <c r="D18" s="36">
        <f>Codes!D48+0.11</f>
        <v>1.1100000000000001</v>
      </c>
      <c r="E18" s="36">
        <f>Codes!E48+0.07</f>
        <v>2.0699999999999998</v>
      </c>
      <c r="F18" s="36">
        <f>Codes!F48+0.07</f>
        <v>2.0699999999999998</v>
      </c>
      <c r="G18" s="36">
        <f>Codes!G48</f>
        <v>1</v>
      </c>
      <c r="H18" s="36">
        <f>Codes!H48-0.04</f>
        <v>1.96</v>
      </c>
      <c r="I18" s="36">
        <f>Codes!I48+0.08</f>
        <v>1.08</v>
      </c>
      <c r="J18" s="36">
        <f>Codes!J48+0.12</f>
        <v>2.12</v>
      </c>
      <c r="K18" s="36">
        <f>Codes!K48+0.07</f>
        <v>2.0699999999999998</v>
      </c>
    </row>
    <row r="19" spans="2:11" s="49" customFormat="1" ht="15" customHeight="1">
      <c r="B19" s="53"/>
      <c r="C19" s="67" t="str">
        <f>'Coding source'!B19</f>
        <v>Lusseau &amp; Mancini, 2019</v>
      </c>
      <c r="D19" s="36">
        <f>Codes!D45+0.01</f>
        <v>1.01</v>
      </c>
      <c r="E19" s="36">
        <f>Codes!E45+0.12</f>
        <v>2.12</v>
      </c>
      <c r="F19" s="36">
        <f>Codes!F45+0.1</f>
        <v>2.1</v>
      </c>
      <c r="G19" s="36">
        <f>Codes!G45</f>
        <v>1</v>
      </c>
      <c r="H19" s="36">
        <f>Codes!H45+0.01</f>
        <v>2.0099999999999998</v>
      </c>
      <c r="I19" s="36">
        <f>Codes!I45+0.04</f>
        <v>1.04</v>
      </c>
      <c r="J19" s="36">
        <f>Codes!J45+0.07</f>
        <v>2.0699999999999998</v>
      </c>
      <c r="K19" s="36">
        <f>Codes!K45+0.04</f>
        <v>2.04</v>
      </c>
    </row>
    <row r="20" spans="2:11" s="49" customFormat="1" ht="15" customHeight="1">
      <c r="B20" s="53"/>
      <c r="C20" s="67" t="str">
        <f>'Coding source'!B20</f>
        <v>Türkeli, 2020</v>
      </c>
      <c r="D20" s="36">
        <f>Codes!D50+0.11</f>
        <v>1.1100000000000001</v>
      </c>
      <c r="E20" s="36">
        <f>Codes!E50+0.08</f>
        <v>2.08</v>
      </c>
      <c r="F20" s="36">
        <f>Codes!F50+0.18</f>
        <v>2.1800000000000002</v>
      </c>
      <c r="G20" s="36">
        <f>Codes!G50+0.05</f>
        <v>2.0499999999999998</v>
      </c>
      <c r="H20" s="36">
        <f>Codes!H50</f>
        <v>2</v>
      </c>
      <c r="I20" s="36">
        <f>Codes!I50+0.06</f>
        <v>1.06</v>
      </c>
      <c r="J20" s="36">
        <f>Codes!J50+0.05</f>
        <v>2.0499999999999998</v>
      </c>
      <c r="K20" s="36">
        <f>Codes!K50+0.03</f>
        <v>2.0299999999999998</v>
      </c>
    </row>
    <row r="21" spans="2:11" s="49" customFormat="1" ht="15" customHeight="1">
      <c r="B21" s="53"/>
      <c r="C21" s="67" t="str">
        <f>'Coding source'!B21</f>
        <v>Xiao et al., 2022</v>
      </c>
      <c r="D21" s="36">
        <f>Codes!D51+0.04</f>
        <v>1.04</v>
      </c>
      <c r="E21" s="36">
        <f>Codes!E51+0.07</f>
        <v>2.0699999999999998</v>
      </c>
      <c r="F21" s="36">
        <f>Codes!F51+0.07</f>
        <v>2.0699999999999998</v>
      </c>
      <c r="G21" s="36">
        <f>Codes!G51+0.03</f>
        <v>1.03</v>
      </c>
      <c r="H21" s="36">
        <f>Codes!H51+0.02</f>
        <v>2.02</v>
      </c>
      <c r="I21" s="36">
        <f>Codes!I51</f>
        <v>1</v>
      </c>
      <c r="J21" s="36">
        <f>Codes!J51+0.02</f>
        <v>2.02</v>
      </c>
      <c r="K21" s="36">
        <f>Codes!K51+0.01</f>
        <v>2.0099999999999998</v>
      </c>
    </row>
    <row r="22" spans="2:11" s="49" customFormat="1" ht="15" customHeight="1">
      <c r="B22" s="53"/>
      <c r="C22" s="67" t="str">
        <f>'Coding source'!B22</f>
        <v>Zhou et al., 2017</v>
      </c>
      <c r="D22" s="36">
        <f>Codes!D52+0.1</f>
        <v>1.1000000000000001</v>
      </c>
      <c r="E22" s="36">
        <f>Codes!E52+0.07</f>
        <v>2.0699999999999998</v>
      </c>
      <c r="F22" s="36">
        <f>Codes!F52+0.08</f>
        <v>2.08</v>
      </c>
      <c r="G22" s="36">
        <f>Codes!G52</f>
        <v>1</v>
      </c>
      <c r="H22" s="36">
        <f>Codes!H52</f>
        <v>2</v>
      </c>
      <c r="I22" s="36">
        <f>Codes!I52+0.02</f>
        <v>1.02</v>
      </c>
      <c r="J22" s="36">
        <f>Codes!J52+0.11</f>
        <v>2.11</v>
      </c>
      <c r="K22" s="36">
        <f>Codes!K52+0.01</f>
        <v>2.0099999999999998</v>
      </c>
    </row>
    <row r="23" spans="2:11">
      <c r="C23" s="67" t="str">
        <f>'Coding source'!B23</f>
        <v>Cao et al., 2023</v>
      </c>
      <c r="D23" s="36">
        <f>Codes!D53+0.11</f>
        <v>1.1100000000000001</v>
      </c>
      <c r="E23" s="36">
        <f>Codes!E53+0.06</f>
        <v>2.06</v>
      </c>
      <c r="F23" s="36">
        <f>Codes!F53+0.1</f>
        <v>2.1</v>
      </c>
      <c r="G23" s="36">
        <f>Codes!G53</f>
        <v>1</v>
      </c>
      <c r="H23" s="36">
        <f>Codes!H53</f>
        <v>2</v>
      </c>
      <c r="I23" s="36">
        <f>Codes!I53+0.03</f>
        <v>1.03</v>
      </c>
      <c r="J23" s="36">
        <f>Codes!J53+0.12</f>
        <v>2.12</v>
      </c>
      <c r="K23" s="36">
        <f>Codes!K53+0.02</f>
        <v>2.02</v>
      </c>
    </row>
    <row r="24" spans="2:11">
      <c r="C24" s="67" t="str">
        <f>'Coding source'!B24</f>
        <v>Xing et al., 2024</v>
      </c>
      <c r="D24" s="36">
        <f>Codes!D54+0.08</f>
        <v>1.08</v>
      </c>
      <c r="E24" s="36">
        <f>Codes!E54+0.04</f>
        <v>2.04</v>
      </c>
      <c r="F24" s="36">
        <f>Codes!F54+0.03</f>
        <v>2.0299999999999998</v>
      </c>
      <c r="G24" s="36">
        <f>Codes!G54</f>
        <v>1</v>
      </c>
      <c r="H24" s="36">
        <f>Codes!H54</f>
        <v>2</v>
      </c>
      <c r="I24" s="36">
        <f>Codes!I54-0.03</f>
        <v>0.97</v>
      </c>
      <c r="J24" s="36">
        <f>Codes!J54+0.1</f>
        <v>2.1</v>
      </c>
      <c r="K24" s="36">
        <f>Codes!K54</f>
        <v>2</v>
      </c>
    </row>
    <row r="25" spans="2:11">
      <c r="C25" s="64" t="str">
        <f>'Coding source'!B25</f>
        <v>Sebestyén et al., 2019</v>
      </c>
      <c r="D25" s="36">
        <f>Codes!D55+0.21</f>
        <v>1.21</v>
      </c>
      <c r="E25" s="36">
        <f>Codes!E55+0.21</f>
        <v>2.21</v>
      </c>
      <c r="F25" s="36">
        <f>Codes!F55+0.2</f>
        <v>2.2000000000000002</v>
      </c>
      <c r="G25" s="36">
        <f>Codes!G55</f>
        <v>3</v>
      </c>
      <c r="H25" s="36">
        <f>Codes!H55+0.24</f>
        <v>2.2400000000000002</v>
      </c>
      <c r="I25" s="36">
        <f>Codes!I55</f>
        <v>3</v>
      </c>
      <c r="J25" s="36">
        <f>Codes!J55</f>
        <v>3</v>
      </c>
      <c r="K25" s="36">
        <f>Codes!K55+0.13</f>
        <v>2.13</v>
      </c>
    </row>
    <row r="26" spans="2:11" s="49" customFormat="1" ht="15" customHeight="1">
      <c r="B26" s="53"/>
      <c r="C26" s="65" t="str">
        <f>'Coding source'!B14</f>
        <v>Bellantuono et al., 2022</v>
      </c>
      <c r="D26" s="36">
        <f>Codes!D44+0.16</f>
        <v>1.1599999999999999</v>
      </c>
      <c r="E26" s="36">
        <f>Codes!E44+0.15</f>
        <v>2.15</v>
      </c>
      <c r="F26" s="36">
        <f>Codes!F44</f>
        <v>2</v>
      </c>
      <c r="G26" s="36">
        <f>Codes!G44-0.04</f>
        <v>0.96</v>
      </c>
      <c r="H26" s="36">
        <f>Codes!H44+0.1</f>
        <v>2.1</v>
      </c>
      <c r="I26" s="36">
        <f>Codes!I44+0.16</f>
        <v>2.16</v>
      </c>
      <c r="J26" s="36">
        <f>Codes!J44+0.16</f>
        <v>2.16</v>
      </c>
      <c r="K26" s="36">
        <f>Codes!K44+0.16</f>
        <v>2.16</v>
      </c>
    </row>
    <row r="27" spans="2:11">
      <c r="C27" s="67" t="str">
        <f>'Coding source'!B26</f>
        <v>Androna et al., 2024</v>
      </c>
      <c r="D27" s="36">
        <f>Codes!D56+0.18</f>
        <v>2.1800000000000002</v>
      </c>
      <c r="E27" s="36">
        <f>Codes!E56+0.18</f>
        <v>2.1800000000000002</v>
      </c>
      <c r="F27" s="36">
        <f>Codes!F56+0.14</f>
        <v>2.14</v>
      </c>
      <c r="G27" s="36">
        <f>Codes!G56+0.1</f>
        <v>2.1</v>
      </c>
      <c r="H27" s="36">
        <f>Codes!H56+0.02</f>
        <v>2.02</v>
      </c>
      <c r="I27" s="36">
        <f>Codes!I56+0.1</f>
        <v>1.1000000000000001</v>
      </c>
      <c r="J27" s="36">
        <f>Codes!J56+0.1</f>
        <v>2.1</v>
      </c>
      <c r="K27" s="36">
        <f>Codes!K56+0.11</f>
        <v>2.11</v>
      </c>
    </row>
    <row r="28" spans="2:11">
      <c r="C28" s="67" t="str">
        <f>'Coding source'!B27</f>
        <v>Xiao et al., 2024</v>
      </c>
      <c r="D28" s="36">
        <f>Codes!D57+0.02</f>
        <v>1.02</v>
      </c>
      <c r="E28" s="36">
        <f>Codes!E57+0.02</f>
        <v>1.02</v>
      </c>
      <c r="F28" s="36">
        <f>Codes!F57+0.01</f>
        <v>2.0099999999999998</v>
      </c>
      <c r="G28" s="36">
        <f>Codes!G57+0.04</f>
        <v>1.04</v>
      </c>
      <c r="H28" s="36">
        <f>Codes!H57+0.01</f>
        <v>2.0099999999999998</v>
      </c>
      <c r="I28" s="36">
        <f>Codes!I57+0.1</f>
        <v>1.1000000000000001</v>
      </c>
      <c r="J28" s="36">
        <f>Codes!J57+0.1</f>
        <v>2.1</v>
      </c>
      <c r="K28" s="36">
        <f>Codes!K57+0.12</f>
        <v>2.12</v>
      </c>
    </row>
  </sheetData>
  <autoFilter ref="C2:H20" xr:uid="{0EC9B1B8-8772-A74A-BE02-FBCB0E4744B1}">
    <sortState xmlns:xlrd2="http://schemas.microsoft.com/office/spreadsheetml/2017/richdata2" ref="C3:H20">
      <sortCondition ref="E2:E20"/>
    </sortState>
  </autoFilter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51C63-54A7-6348-874E-FAFBABCE7330}">
  <dimension ref="A1:J37"/>
  <sheetViews>
    <sheetView zoomScale="115" workbookViewId="0">
      <selection activeCell="A9" sqref="A9"/>
    </sheetView>
  </sheetViews>
  <sheetFormatPr baseColWidth="10" defaultColWidth="11" defaultRowHeight="16"/>
  <cols>
    <col min="2" max="2" width="25" customWidth="1"/>
  </cols>
  <sheetData>
    <row r="1" spans="1:10">
      <c r="C1" s="61" t="s">
        <v>246</v>
      </c>
      <c r="D1" s="61" t="s">
        <v>247</v>
      </c>
      <c r="E1" s="61" t="s">
        <v>248</v>
      </c>
      <c r="F1" s="61" t="s">
        <v>249</v>
      </c>
      <c r="G1" s="61" t="s">
        <v>250</v>
      </c>
      <c r="H1" s="61" t="s">
        <v>251</v>
      </c>
      <c r="I1" s="61" t="s">
        <v>252</v>
      </c>
      <c r="J1" s="61" t="s">
        <v>253</v>
      </c>
    </row>
    <row r="2" spans="1:10">
      <c r="B2" s="60" t="s">
        <v>254</v>
      </c>
      <c r="C2" s="61">
        <v>1</v>
      </c>
      <c r="D2" s="61">
        <v>2</v>
      </c>
      <c r="E2" s="61">
        <v>3</v>
      </c>
      <c r="F2" s="61">
        <v>4</v>
      </c>
      <c r="G2" s="61">
        <v>5</v>
      </c>
      <c r="H2" s="61">
        <v>6</v>
      </c>
      <c r="I2" s="61">
        <v>7</v>
      </c>
      <c r="J2" s="61">
        <v>8</v>
      </c>
    </row>
    <row r="3" spans="1:10">
      <c r="A3">
        <v>1</v>
      </c>
      <c r="B3" t="s">
        <v>255</v>
      </c>
      <c r="C3" s="62" t="str">
        <f>'Table texts'!D17</f>
        <v>A</v>
      </c>
      <c r="D3" s="62" t="str">
        <f>'Table texts'!F17</f>
        <v>A</v>
      </c>
      <c r="E3" s="62" t="str">
        <f>'Table texts'!H17</f>
        <v>A</v>
      </c>
      <c r="F3" s="62" t="str">
        <f>'Table texts'!J17</f>
        <v>A</v>
      </c>
      <c r="G3" s="62" t="str">
        <f>'Table texts'!L17</f>
        <v>A</v>
      </c>
      <c r="H3" s="62" t="str">
        <f>'Table texts'!N17</f>
        <v>A</v>
      </c>
      <c r="I3" s="62" t="str">
        <f>'Table texts'!P17</f>
        <v>A</v>
      </c>
      <c r="J3" s="62" t="str">
        <f>'Table texts'!R17</f>
        <v>A</v>
      </c>
    </row>
    <row r="4" spans="1:10">
      <c r="A4">
        <v>2</v>
      </c>
      <c r="B4" t="s">
        <v>256</v>
      </c>
      <c r="C4" s="62" t="str">
        <f>'Table texts'!D14</f>
        <v>A</v>
      </c>
      <c r="D4" s="62" t="str">
        <f>'Table texts'!F14</f>
        <v>A</v>
      </c>
      <c r="E4" s="62" t="str">
        <f>'Table texts'!H14</f>
        <v>A</v>
      </c>
      <c r="F4" s="62" t="str">
        <f>'Table texts'!J14</f>
        <v>A</v>
      </c>
      <c r="G4" s="62" t="str">
        <f>'Table texts'!L14</f>
        <v>A</v>
      </c>
      <c r="H4" s="62" t="str">
        <f>'Table texts'!N14</f>
        <v>A</v>
      </c>
      <c r="I4" s="62" t="str">
        <f>'Table texts'!P14</f>
        <v>A</v>
      </c>
      <c r="J4" s="62" t="str">
        <f>'Table texts'!R14</f>
        <v>A</v>
      </c>
    </row>
    <row r="5" spans="1:10">
      <c r="A5">
        <v>3</v>
      </c>
      <c r="B5" t="s">
        <v>257</v>
      </c>
      <c r="C5" s="62" t="str">
        <f>'Table texts'!D15</f>
        <v>A</v>
      </c>
      <c r="D5" s="62" t="str">
        <f>'Table texts'!F15</f>
        <v>A</v>
      </c>
      <c r="E5" s="62" t="str">
        <f>'Table texts'!H15</f>
        <v>A</v>
      </c>
      <c r="F5" s="62" t="str">
        <f>'Table texts'!J15</f>
        <v>A</v>
      </c>
      <c r="G5" s="62" t="str">
        <f>'Table texts'!L15</f>
        <v>A</v>
      </c>
      <c r="H5" s="62" t="str">
        <f>'Table texts'!N15</f>
        <v>A</v>
      </c>
      <c r="I5" s="62" t="str">
        <f>'Table texts'!P15</f>
        <v>A</v>
      </c>
      <c r="J5" s="62" t="str">
        <f>'Table texts'!R15</f>
        <v>A</v>
      </c>
    </row>
    <row r="6" spans="1:10">
      <c r="A6">
        <v>4</v>
      </c>
      <c r="B6" t="s">
        <v>258</v>
      </c>
      <c r="C6" s="62" t="str">
        <f>'Table texts'!D8</f>
        <v>A</v>
      </c>
      <c r="D6" s="62" t="str">
        <f>'Table texts'!F8</f>
        <v>A</v>
      </c>
      <c r="E6" s="62" t="str">
        <f>'Table texts'!H8</f>
        <v>A</v>
      </c>
      <c r="F6" s="62" t="str">
        <f>'Table texts'!J8</f>
        <v>A</v>
      </c>
      <c r="G6" s="62" t="str">
        <f>'Table texts'!L8</f>
        <v>B</v>
      </c>
      <c r="H6" s="62" t="str">
        <f>'Table texts'!N8</f>
        <v>A</v>
      </c>
      <c r="I6" s="62" t="str">
        <f>'Table texts'!P8</f>
        <v>A</v>
      </c>
      <c r="J6" s="62" t="str">
        <f>'Table texts'!R8</f>
        <v>A</v>
      </c>
    </row>
    <row r="7" spans="1:10">
      <c r="A7">
        <v>5</v>
      </c>
      <c r="B7" t="s">
        <v>259</v>
      </c>
      <c r="C7" s="62" t="str">
        <f>'Table texts'!D18</f>
        <v>A</v>
      </c>
      <c r="D7" s="62" t="str">
        <f>'Table texts'!F18</f>
        <v>A</v>
      </c>
      <c r="E7" s="62" t="str">
        <f>'Table texts'!H18</f>
        <v>A</v>
      </c>
      <c r="F7" s="62" t="str">
        <f>'Table texts'!J18</f>
        <v>A</v>
      </c>
      <c r="G7" s="62" t="str">
        <f>'Table texts'!L18</f>
        <v>B</v>
      </c>
      <c r="H7" s="62" t="str">
        <f>'Table texts'!N18</f>
        <v>A</v>
      </c>
      <c r="I7" s="62" t="str">
        <f>'Table texts'!P18</f>
        <v>B</v>
      </c>
      <c r="J7" s="62" t="str">
        <f>'Table texts'!R18</f>
        <v>A</v>
      </c>
    </row>
    <row r="8" spans="1:10">
      <c r="A8">
        <v>6</v>
      </c>
      <c r="B8" t="s">
        <v>260</v>
      </c>
      <c r="C8" s="62" t="str">
        <f>'Table texts'!D21</f>
        <v>A</v>
      </c>
      <c r="D8" s="62" t="str">
        <f>'Table texts'!F21</f>
        <v>A</v>
      </c>
      <c r="E8" s="62" t="str">
        <f>'Table texts'!H21</f>
        <v>A</v>
      </c>
      <c r="F8" s="62" t="str">
        <f>'Table texts'!J21</f>
        <v>A</v>
      </c>
      <c r="G8" s="62" t="str">
        <f>'Table texts'!L21</f>
        <v>B</v>
      </c>
      <c r="H8" s="62" t="str">
        <f>'Table texts'!N21</f>
        <v>A</v>
      </c>
      <c r="I8" s="62" t="str">
        <f>'Table texts'!P21</f>
        <v>B</v>
      </c>
      <c r="J8" s="62" t="str">
        <f>'Table texts'!R21</f>
        <v>A</v>
      </c>
    </row>
    <row r="9" spans="1:10">
      <c r="A9">
        <v>7</v>
      </c>
      <c r="B9" t="s">
        <v>261</v>
      </c>
      <c r="C9" s="62" t="str">
        <f>'Table texts'!D3</f>
        <v>A</v>
      </c>
      <c r="D9" s="62" t="str">
        <f>'Table texts'!F3</f>
        <v>B</v>
      </c>
      <c r="E9" s="62" t="str">
        <f>'Table texts'!H3</f>
        <v>A</v>
      </c>
      <c r="F9" s="62" t="str">
        <f>'Table texts'!J3</f>
        <v>A</v>
      </c>
      <c r="G9" s="62" t="str">
        <f>'Table texts'!L3</f>
        <v>B</v>
      </c>
      <c r="H9" s="62" t="str">
        <f>'Table texts'!N3</f>
        <v>A</v>
      </c>
      <c r="I9" s="62" t="str">
        <f>'Table texts'!P3</f>
        <v>B</v>
      </c>
      <c r="J9" s="62" t="str">
        <f>'Table texts'!R3</f>
        <v>A</v>
      </c>
    </row>
    <row r="10" spans="1:10">
      <c r="A10">
        <v>8</v>
      </c>
      <c r="B10" t="s">
        <v>262</v>
      </c>
      <c r="C10" s="62" t="str">
        <f>'Table texts'!D9</f>
        <v>A</v>
      </c>
      <c r="D10" s="62" t="str">
        <f>'Table texts'!F9</f>
        <v>A</v>
      </c>
      <c r="E10" s="62" t="str">
        <f>'Table texts'!H9</f>
        <v>A</v>
      </c>
      <c r="F10" s="62" t="str">
        <f>'Table texts'!J9</f>
        <v>A</v>
      </c>
      <c r="G10" s="62" t="str">
        <f>'Table texts'!L9</f>
        <v>B</v>
      </c>
      <c r="H10" s="62" t="str">
        <f>'Table texts'!N9</f>
        <v>A</v>
      </c>
      <c r="I10" s="62" t="str">
        <f>'Table texts'!P9</f>
        <v>C</v>
      </c>
      <c r="J10" s="62" t="str">
        <f>'Table texts'!R9</f>
        <v>A</v>
      </c>
    </row>
    <row r="11" spans="1:10">
      <c r="A11">
        <v>9</v>
      </c>
      <c r="B11" t="s">
        <v>263</v>
      </c>
      <c r="C11" s="62" t="str">
        <f>'Table texts'!D19</f>
        <v>A</v>
      </c>
      <c r="D11" s="62" t="str">
        <f>'Table texts'!F19</f>
        <v>B</v>
      </c>
      <c r="E11" s="62" t="str">
        <f>'Table texts'!H19</f>
        <v>A</v>
      </c>
      <c r="F11" s="62" t="str">
        <f>'Table texts'!J19</f>
        <v>A</v>
      </c>
      <c r="G11" s="62" t="str">
        <f>'Table texts'!L19</f>
        <v>B</v>
      </c>
      <c r="H11" s="62" t="str">
        <f>'Table texts'!N19</f>
        <v>A</v>
      </c>
      <c r="I11" s="62" t="str">
        <f>'Table texts'!P19</f>
        <v>B</v>
      </c>
      <c r="J11" s="62" t="str">
        <f>'Table texts'!R19</f>
        <v>A</v>
      </c>
    </row>
    <row r="12" spans="1:10">
      <c r="A12">
        <v>10</v>
      </c>
      <c r="B12" t="s">
        <v>264</v>
      </c>
      <c r="C12" s="62" t="str">
        <f>'Table texts'!D23</f>
        <v>A</v>
      </c>
      <c r="D12" s="62" t="str">
        <f>'Table texts'!F23</f>
        <v>B</v>
      </c>
      <c r="E12" s="62" t="str">
        <f>'Table texts'!H23</f>
        <v>A</v>
      </c>
      <c r="F12" s="62" t="str">
        <f>'Table texts'!J23</f>
        <v>A</v>
      </c>
      <c r="G12" s="62" t="str">
        <f>'Table texts'!L23</f>
        <v>B</v>
      </c>
      <c r="H12" s="62" t="str">
        <f>'Table texts'!N23</f>
        <v>A</v>
      </c>
      <c r="I12" s="62" t="str">
        <f>'Table texts'!P23</f>
        <v>B</v>
      </c>
      <c r="J12" s="62" t="str">
        <f>'Table texts'!R23</f>
        <v>A</v>
      </c>
    </row>
    <row r="13" spans="1:10">
      <c r="A13">
        <v>11</v>
      </c>
      <c r="B13" t="s">
        <v>265</v>
      </c>
      <c r="C13" s="62" t="str">
        <f>'Table texts'!D12</f>
        <v>A</v>
      </c>
      <c r="D13" s="62" t="str">
        <f>'Table texts'!F12</f>
        <v>B</v>
      </c>
      <c r="E13" s="62" t="str">
        <f>'Table texts'!H12</f>
        <v>A</v>
      </c>
      <c r="F13" s="62" t="str">
        <f>'Table texts'!J12</f>
        <v>A</v>
      </c>
      <c r="G13" s="62" t="str">
        <f>'Table texts'!L12</f>
        <v>B</v>
      </c>
      <c r="H13" s="62" t="str">
        <f>'Table texts'!N12</f>
        <v>A</v>
      </c>
      <c r="I13" s="62" t="str">
        <f>'Table texts'!P12</f>
        <v>B</v>
      </c>
      <c r="J13" s="62" t="str">
        <f>'Table texts'!R12</f>
        <v>A</v>
      </c>
    </row>
    <row r="14" spans="1:10">
      <c r="A14">
        <v>12</v>
      </c>
      <c r="B14" t="s">
        <v>266</v>
      </c>
      <c r="C14" s="62" t="str">
        <f>'Table texts'!D6</f>
        <v>A</v>
      </c>
      <c r="D14" s="62" t="str">
        <f>'Table texts'!F6</f>
        <v>B</v>
      </c>
      <c r="E14" s="62" t="str">
        <f>'Table texts'!H6</f>
        <v>B</v>
      </c>
      <c r="F14" s="62" t="str">
        <f>'Table texts'!J6</f>
        <v>A</v>
      </c>
      <c r="G14" s="62" t="str">
        <f>'Table texts'!L6</f>
        <v>B</v>
      </c>
      <c r="H14" s="62" t="str">
        <f>'Table texts'!N6</f>
        <v>B</v>
      </c>
      <c r="I14" s="62" t="str">
        <f>'Table texts'!P6</f>
        <v>B</v>
      </c>
      <c r="J14" s="62" t="str">
        <f>'Table texts'!R6</f>
        <v>B</v>
      </c>
    </row>
    <row r="15" spans="1:10">
      <c r="A15">
        <v>13</v>
      </c>
      <c r="B15" t="s">
        <v>267</v>
      </c>
      <c r="C15" s="62" t="str">
        <f>'Table texts'!D5</f>
        <v>A</v>
      </c>
      <c r="D15" s="62" t="str">
        <f>'Table texts'!F5</f>
        <v>B</v>
      </c>
      <c r="E15" s="62" t="str">
        <f>'Table texts'!H5</f>
        <v>B</v>
      </c>
      <c r="F15" s="62" t="str">
        <f>'Table texts'!J5</f>
        <v>A</v>
      </c>
      <c r="G15" s="62" t="str">
        <f>'Table texts'!L5</f>
        <v>B</v>
      </c>
      <c r="H15" s="62" t="str">
        <f>'Table texts'!N5</f>
        <v>A</v>
      </c>
      <c r="I15" s="62" t="str">
        <f>'Table texts'!P5</f>
        <v>B</v>
      </c>
      <c r="J15" s="62" t="str">
        <f>'Table texts'!R5</f>
        <v>B</v>
      </c>
    </row>
    <row r="16" spans="1:10">
      <c r="A16">
        <v>14</v>
      </c>
      <c r="B16" t="s">
        <v>268</v>
      </c>
      <c r="C16" s="62" t="str">
        <f>'Table texts'!D10</f>
        <v>A</v>
      </c>
      <c r="D16" s="62" t="str">
        <f>'Table texts'!F10</f>
        <v>B</v>
      </c>
      <c r="E16" s="62" t="str">
        <f>'Table texts'!H10</f>
        <v>B</v>
      </c>
      <c r="F16" s="62" t="str">
        <f>'Table texts'!J10</f>
        <v>B</v>
      </c>
      <c r="G16" s="62" t="str">
        <f>'Table texts'!L10</f>
        <v>B</v>
      </c>
      <c r="H16" s="62" t="str">
        <f>'Table texts'!N10</f>
        <v>A</v>
      </c>
      <c r="I16" s="62" t="str">
        <f>'Table texts'!P10</f>
        <v>B</v>
      </c>
      <c r="J16" s="62" t="str">
        <f>'Table texts'!R10</f>
        <v>B</v>
      </c>
    </row>
    <row r="17" spans="1:10">
      <c r="A17">
        <v>15</v>
      </c>
      <c r="B17" t="s">
        <v>269</v>
      </c>
      <c r="C17" s="62" t="str">
        <f>'Table texts'!D11</f>
        <v>A</v>
      </c>
      <c r="D17" s="62" t="str">
        <f>'Table texts'!F11</f>
        <v>B</v>
      </c>
      <c r="E17" s="62" t="str">
        <f>'Table texts'!H11</f>
        <v>B</v>
      </c>
      <c r="F17" s="62" t="str">
        <f>'Table texts'!J11</f>
        <v>B</v>
      </c>
      <c r="G17" s="62" t="str">
        <f>'Table texts'!L11</f>
        <v>B</v>
      </c>
      <c r="H17" s="62" t="str">
        <f>'Table texts'!N11</f>
        <v>A</v>
      </c>
      <c r="I17" s="62" t="str">
        <f>'Table texts'!P11</f>
        <v>B</v>
      </c>
      <c r="J17" s="62" t="str">
        <f>'Table texts'!R11</f>
        <v>B</v>
      </c>
    </row>
    <row r="18" spans="1:10">
      <c r="A18">
        <v>16</v>
      </c>
      <c r="B18" t="s">
        <v>270</v>
      </c>
      <c r="C18" s="62" t="str">
        <f>'Table texts'!D13</f>
        <v>A</v>
      </c>
      <c r="D18" s="62" t="str">
        <f>'Table texts'!F13</f>
        <v>B</v>
      </c>
      <c r="E18" s="62" t="str">
        <f>'Table texts'!H13</f>
        <v>B</v>
      </c>
      <c r="F18" s="62" t="str">
        <f>'Table texts'!J13</f>
        <v>A</v>
      </c>
      <c r="G18" s="62" t="str">
        <f>'Table texts'!L13</f>
        <v>B</v>
      </c>
      <c r="H18" s="62" t="str">
        <f>'Table texts'!N13</f>
        <v>A</v>
      </c>
      <c r="I18" s="62" t="str">
        <f>'Table texts'!P13</f>
        <v>B</v>
      </c>
      <c r="J18" s="62" t="str">
        <f>'Table texts'!R13</f>
        <v>B</v>
      </c>
    </row>
    <row r="19" spans="1:10">
      <c r="A19">
        <v>17</v>
      </c>
      <c r="B19" t="s">
        <v>271</v>
      </c>
      <c r="C19" s="62" t="str">
        <f>'Table texts'!D16</f>
        <v>A</v>
      </c>
      <c r="D19" s="62" t="str">
        <f>'Table texts'!F16</f>
        <v>B</v>
      </c>
      <c r="E19" s="62" t="str">
        <f>'Table texts'!H16</f>
        <v>B</v>
      </c>
      <c r="F19" s="62" t="str">
        <f>'Table texts'!J16</f>
        <v>B</v>
      </c>
      <c r="G19" s="62" t="str">
        <f>'Table texts'!L16</f>
        <v>B</v>
      </c>
      <c r="H19" s="62" t="str">
        <f>'Table texts'!N16</f>
        <v>A</v>
      </c>
      <c r="I19" s="62" t="str">
        <f>'Table texts'!P16</f>
        <v>B</v>
      </c>
      <c r="J19" s="62" t="str">
        <f>'Table texts'!R16</f>
        <v>B</v>
      </c>
    </row>
    <row r="20" spans="1:10">
      <c r="A20">
        <v>18</v>
      </c>
      <c r="B20" t="s">
        <v>272</v>
      </c>
      <c r="C20" s="62" t="str">
        <f>'Table texts'!D22</f>
        <v>A</v>
      </c>
      <c r="D20" s="62" t="str">
        <f>'Table texts'!F22</f>
        <v>B</v>
      </c>
      <c r="E20" s="62" t="str">
        <f>'Table texts'!H22</f>
        <v>B</v>
      </c>
      <c r="F20" s="62" t="str">
        <f>'Table texts'!J22</f>
        <v>B</v>
      </c>
      <c r="G20" s="62" t="str">
        <f>'Table texts'!L22</f>
        <v>B</v>
      </c>
      <c r="H20" s="62" t="str">
        <f>'Table texts'!N22</f>
        <v>A</v>
      </c>
      <c r="I20" s="62" t="str">
        <f>'Table texts'!P22</f>
        <v>B</v>
      </c>
      <c r="J20" s="62" t="str">
        <f>'Table texts'!R22</f>
        <v>B</v>
      </c>
    </row>
    <row r="21" spans="1:10">
      <c r="A21">
        <v>19</v>
      </c>
      <c r="B21" t="s">
        <v>273</v>
      </c>
      <c r="C21" s="62" t="str">
        <f>'Table texts'!D24</f>
        <v>A</v>
      </c>
      <c r="D21" s="62" t="str">
        <f>'Table texts'!F24</f>
        <v>B</v>
      </c>
      <c r="E21" s="62" t="str">
        <f>'Table texts'!H24</f>
        <v>B</v>
      </c>
      <c r="F21" s="62" t="str">
        <f>'Table texts'!J24</f>
        <v>A</v>
      </c>
      <c r="G21" s="62" t="str">
        <f>'Table texts'!L24</f>
        <v>B</v>
      </c>
      <c r="H21" s="62" t="str">
        <f>'Table texts'!N24</f>
        <v>A</v>
      </c>
      <c r="I21" s="62" t="str">
        <f>'Table texts'!P24</f>
        <v>B</v>
      </c>
      <c r="J21" s="62" t="str">
        <f>'Table texts'!R24</f>
        <v>B</v>
      </c>
    </row>
    <row r="22" spans="1:10">
      <c r="A22">
        <v>20</v>
      </c>
      <c r="B22" t="s">
        <v>274</v>
      </c>
      <c r="C22" s="62" t="str">
        <f>'Table texts'!D27</f>
        <v>A</v>
      </c>
      <c r="D22" s="62" t="str">
        <f>'Table texts'!F27</f>
        <v>B</v>
      </c>
      <c r="E22" s="62" t="str">
        <f>'Table texts'!H27</f>
        <v>B</v>
      </c>
      <c r="F22" s="62" t="str">
        <f>'Table texts'!J27</f>
        <v>A</v>
      </c>
      <c r="G22" s="62" t="str">
        <f>'Table texts'!L27</f>
        <v>B</v>
      </c>
      <c r="H22" s="62" t="str">
        <f>'Table texts'!N27</f>
        <v>A</v>
      </c>
      <c r="I22" s="62" t="str">
        <f>'Table texts'!P27</f>
        <v>B</v>
      </c>
      <c r="J22" s="62" t="str">
        <f>'Table texts'!R27</f>
        <v>B</v>
      </c>
    </row>
    <row r="23" spans="1:10">
      <c r="A23">
        <v>21</v>
      </c>
      <c r="B23" t="s">
        <v>275</v>
      </c>
      <c r="C23" s="62" t="str">
        <f>'Table texts'!D7</f>
        <v>A</v>
      </c>
      <c r="D23" s="62" t="str">
        <f>'Table texts'!F7</f>
        <v>B</v>
      </c>
      <c r="E23" s="62" t="str">
        <f>'Table texts'!H7</f>
        <v>B</v>
      </c>
      <c r="F23" s="62" t="str">
        <f>'Table texts'!J7</f>
        <v>A</v>
      </c>
      <c r="G23" s="62" t="str">
        <f>'Table texts'!L7</f>
        <v>B</v>
      </c>
      <c r="H23" s="62" t="str">
        <f>'Table texts'!N7</f>
        <v>A</v>
      </c>
      <c r="I23" s="62" t="str">
        <f>'Table texts'!P7</f>
        <v>B</v>
      </c>
      <c r="J23" s="62" t="str">
        <f>'Table texts'!R7</f>
        <v>B</v>
      </c>
    </row>
    <row r="24" spans="1:10">
      <c r="A24">
        <v>22</v>
      </c>
      <c r="B24" t="s">
        <v>276</v>
      </c>
      <c r="C24" s="62" t="str">
        <f>'Table texts'!D26</f>
        <v>A</v>
      </c>
      <c r="D24" s="62" t="str">
        <f>'Table texts'!F26</f>
        <v>B</v>
      </c>
      <c r="E24" s="62" t="str">
        <f>'Table texts'!H26</f>
        <v>B</v>
      </c>
      <c r="F24" s="62" t="str">
        <f>'Table texts'!J26</f>
        <v>A</v>
      </c>
      <c r="G24" s="62" t="str">
        <f>'Table texts'!L26</f>
        <v>B</v>
      </c>
      <c r="H24" s="62" t="str">
        <f>'Table texts'!N26</f>
        <v>A</v>
      </c>
      <c r="I24" s="62" t="str">
        <f>'Table texts'!P26</f>
        <v>B</v>
      </c>
      <c r="J24" s="62" t="str">
        <f>'Table texts'!R26</f>
        <v>B</v>
      </c>
    </row>
    <row r="25" spans="1:10">
      <c r="A25">
        <v>23</v>
      </c>
      <c r="B25" t="s">
        <v>277</v>
      </c>
      <c r="C25" s="62" t="str">
        <f>'Table texts'!D20</f>
        <v>A</v>
      </c>
      <c r="D25" s="62" t="str">
        <f>'Table texts'!F20</f>
        <v>B</v>
      </c>
      <c r="E25" s="62" t="str">
        <f>'Table texts'!H20</f>
        <v>B</v>
      </c>
      <c r="F25" s="62" t="str">
        <f>'Table texts'!J20</f>
        <v>C</v>
      </c>
      <c r="G25" s="62" t="str">
        <f>'Table texts'!L20</f>
        <v>B</v>
      </c>
      <c r="H25" s="62" t="str">
        <f>'Table texts'!N20</f>
        <v>C</v>
      </c>
      <c r="I25" s="62" t="str">
        <f>'Table texts'!P20</f>
        <v>C</v>
      </c>
      <c r="J25" s="62" t="str">
        <f>'Table texts'!R20</f>
        <v>B</v>
      </c>
    </row>
    <row r="26" spans="1:10">
      <c r="A26">
        <v>24</v>
      </c>
      <c r="B26" t="s">
        <v>278</v>
      </c>
      <c r="C26" s="62" t="str">
        <f>'Table texts'!D4</f>
        <v>B</v>
      </c>
      <c r="D26" s="62" t="str">
        <f>'Table texts'!F4</f>
        <v>B</v>
      </c>
      <c r="E26" s="62" t="str">
        <f>'Table texts'!H4</f>
        <v>B</v>
      </c>
      <c r="F26" s="62" t="str">
        <f>'Table texts'!J4</f>
        <v>B</v>
      </c>
      <c r="G26" s="62" t="str">
        <f>'Table texts'!L4</f>
        <v>B</v>
      </c>
      <c r="H26" s="62" t="str">
        <f>'Table texts'!N4</f>
        <v>A</v>
      </c>
      <c r="I26" s="62" t="str">
        <f>'Table texts'!P4</f>
        <v>B</v>
      </c>
      <c r="J26" s="62" t="str">
        <f>'Table texts'!R4</f>
        <v>B</v>
      </c>
    </row>
    <row r="27" spans="1:10">
      <c r="A27">
        <v>25</v>
      </c>
      <c r="B27" t="s">
        <v>279</v>
      </c>
      <c r="C27" s="62" t="str">
        <f>'Table texts'!D25</f>
        <v>A</v>
      </c>
      <c r="D27" s="62" t="str">
        <f>'Table texts'!F25</f>
        <v>A</v>
      </c>
      <c r="E27" s="62" t="str">
        <f>'Table texts'!H25</f>
        <v>B</v>
      </c>
      <c r="F27" s="62" t="str">
        <f>'Table texts'!J25</f>
        <v>A</v>
      </c>
      <c r="G27" s="62" t="str">
        <f>'Table texts'!L25</f>
        <v>B</v>
      </c>
      <c r="H27" s="62" t="str">
        <f>'Table texts'!N25</f>
        <v>A</v>
      </c>
      <c r="I27" s="62" t="str">
        <f>'Table texts'!P25</f>
        <v>B</v>
      </c>
      <c r="J27" s="62" t="str">
        <f>'Table texts'!R25</f>
        <v>B</v>
      </c>
    </row>
    <row r="37" spans="10:10">
      <c r="J37" t="s">
        <v>280</v>
      </c>
    </row>
  </sheetData>
  <conditionalFormatting sqref="C3:J27">
    <cfRule type="containsText" dxfId="4" priority="1" operator="containsText" text="B">
      <formula>NOT(ISERROR(SEARCH("B",C3)))</formula>
    </cfRule>
    <cfRule type="containsText" dxfId="3" priority="2" operator="containsText" text="C">
      <formula>NOT(ISERROR(SEARCH("C",C3)))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A41EA-95FC-1E4D-98FF-95AA11D31B22}">
  <dimension ref="B2:Q57"/>
  <sheetViews>
    <sheetView zoomScale="115" zoomScaleNormal="10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I69" sqref="I69"/>
    </sheetView>
  </sheetViews>
  <sheetFormatPr baseColWidth="10" defaultColWidth="10.83203125" defaultRowHeight="16"/>
  <cols>
    <col min="1" max="1" width="2.6640625" style="1" customWidth="1"/>
    <col min="2" max="2" width="4.5" style="1" customWidth="1"/>
    <col min="3" max="3" width="27.33203125" style="1" customWidth="1"/>
    <col min="4" max="5" width="9.83203125" style="2" customWidth="1"/>
    <col min="6" max="9" width="9.83203125" style="1" customWidth="1"/>
    <col min="10" max="11" width="10.83203125" style="1"/>
    <col min="12" max="12" width="15.6640625" style="1" customWidth="1"/>
    <col min="13" max="13" width="44.6640625" style="1" customWidth="1"/>
    <col min="14" max="14" width="10.83203125" style="1"/>
    <col min="15" max="15" width="43" style="21" customWidth="1"/>
    <col min="16" max="16" width="10.83203125" style="1"/>
    <col min="17" max="17" width="28.83203125" style="1" customWidth="1"/>
    <col min="18" max="18" width="10.83203125" style="1"/>
    <col min="19" max="19" width="28.6640625" style="1" customWidth="1"/>
    <col min="20" max="16384" width="10.83203125" style="1"/>
  </cols>
  <sheetData>
    <row r="2" spans="3:17" ht="84" customHeight="1">
      <c r="C2" s="34"/>
      <c r="D2" s="29" t="s">
        <v>0</v>
      </c>
      <c r="E2" s="25" t="s">
        <v>1</v>
      </c>
      <c r="F2" s="25" t="s">
        <v>2</v>
      </c>
      <c r="G2" s="25" t="s">
        <v>3</v>
      </c>
      <c r="H2" s="25" t="s">
        <v>4</v>
      </c>
      <c r="I2" s="25" t="s">
        <v>5</v>
      </c>
      <c r="J2" s="25" t="s">
        <v>6</v>
      </c>
      <c r="K2" s="59" t="s">
        <v>7</v>
      </c>
      <c r="M2" s="21"/>
      <c r="Q2" s="21"/>
    </row>
    <row r="3" spans="3:17" ht="14.25" customHeight="1">
      <c r="C3" s="36" t="str">
        <f>'Coding source'!B3</f>
        <v>Mainali et al., 2018</v>
      </c>
      <c r="D3" s="44" t="str">
        <f>'Coding source'!C3</f>
        <v>A</v>
      </c>
      <c r="E3" s="44" t="str">
        <f>'Coding source'!D3</f>
        <v>A</v>
      </c>
      <c r="F3" s="44" t="str">
        <f>'Coding source'!E3</f>
        <v>A</v>
      </c>
      <c r="G3" s="44" t="str">
        <f>'Coding source'!F3</f>
        <v>A</v>
      </c>
      <c r="H3" s="44" t="str">
        <f>'Coding source'!G3</f>
        <v>A</v>
      </c>
      <c r="I3" s="44" t="str">
        <f>'Coding source'!H3</f>
        <v>A</v>
      </c>
      <c r="J3" s="44" t="str">
        <f>'Coding source'!I3</f>
        <v>A</v>
      </c>
      <c r="K3" s="44" t="str">
        <f>'Coding source'!J3</f>
        <v>A</v>
      </c>
      <c r="M3" s="21"/>
      <c r="Q3" s="21"/>
    </row>
    <row r="4" spans="3:17" ht="14.25" customHeight="1">
      <c r="C4" s="36" t="str">
        <f>'Coding source'!B4</f>
        <v>Le Blanc, 2015</v>
      </c>
      <c r="D4" s="44" t="str">
        <f>'Coding source'!C4</f>
        <v>A</v>
      </c>
      <c r="E4" s="44" t="str">
        <f>'Coding source'!D4</f>
        <v>A</v>
      </c>
      <c r="F4" s="44" t="str">
        <f>'Coding source'!E4</f>
        <v>A</v>
      </c>
      <c r="G4" s="44" t="str">
        <f>'Coding source'!F4</f>
        <v>A</v>
      </c>
      <c r="H4" s="44" t="str">
        <f>'Coding source'!G4</f>
        <v>A</v>
      </c>
      <c r="I4" s="44" t="str">
        <f>'Coding source'!H4</f>
        <v>A</v>
      </c>
      <c r="J4" s="44" t="str">
        <f>'Coding source'!I4</f>
        <v>A</v>
      </c>
      <c r="K4" s="44" t="str">
        <f>'Coding source'!J4</f>
        <v>A</v>
      </c>
      <c r="M4" s="21"/>
      <c r="Q4" s="21"/>
    </row>
    <row r="5" spans="3:17" ht="14.25" customHeight="1">
      <c r="C5" s="36" t="str">
        <f>'Coding source'!B5</f>
        <v>Lim et al., 2018</v>
      </c>
      <c r="D5" s="44" t="str">
        <f>'Coding source'!C5</f>
        <v>A</v>
      </c>
      <c r="E5" s="44" t="str">
        <f>'Coding source'!D5</f>
        <v>A</v>
      </c>
      <c r="F5" s="44" t="str">
        <f>'Coding source'!E5</f>
        <v>A</v>
      </c>
      <c r="G5" s="44" t="str">
        <f>'Coding source'!F5</f>
        <v>A</v>
      </c>
      <c r="H5" s="44" t="str">
        <f>'Coding source'!G5</f>
        <v>A</v>
      </c>
      <c r="I5" s="44" t="str">
        <f>'Coding source'!H5</f>
        <v>A</v>
      </c>
      <c r="J5" s="44" t="str">
        <f>'Coding source'!I5</f>
        <v>A</v>
      </c>
      <c r="K5" s="44" t="str">
        <f>'Coding source'!J5</f>
        <v>A</v>
      </c>
    </row>
    <row r="6" spans="3:17" ht="14.25" customHeight="1">
      <c r="C6" s="36" t="str">
        <f>'Coding source'!B6</f>
        <v>Dalampira &amp; Nastis, 2020</v>
      </c>
      <c r="D6" s="44" t="str">
        <f>'Coding source'!C6</f>
        <v>A</v>
      </c>
      <c r="E6" s="44" t="str">
        <f>'Coding source'!D6</f>
        <v>A</v>
      </c>
      <c r="F6" s="44" t="str">
        <f>'Coding source'!E6</f>
        <v>A</v>
      </c>
      <c r="G6" s="44" t="str">
        <f>'Coding source'!F6</f>
        <v>A</v>
      </c>
      <c r="H6" s="44" t="str">
        <f>'Coding source'!G6</f>
        <v>B</v>
      </c>
      <c r="I6" s="44" t="str">
        <f>'Coding source'!H6</f>
        <v>A</v>
      </c>
      <c r="J6" s="44" t="str">
        <f>'Coding source'!I6</f>
        <v>A</v>
      </c>
      <c r="K6" s="44" t="str">
        <f>'Coding source'!J6</f>
        <v>A</v>
      </c>
    </row>
    <row r="7" spans="3:17" ht="14.25" customHeight="1">
      <c r="C7" s="36" t="str">
        <f>'Coding source'!B7</f>
        <v>McGowan et al., 2019</v>
      </c>
      <c r="D7" s="44" t="str">
        <f>'Coding source'!C7</f>
        <v>A</v>
      </c>
      <c r="E7" s="44" t="str">
        <f>'Coding source'!D7</f>
        <v>A</v>
      </c>
      <c r="F7" s="44" t="str">
        <f>'Coding source'!E7</f>
        <v>A</v>
      </c>
      <c r="G7" s="44" t="str">
        <f>'Coding source'!F7</f>
        <v>A</v>
      </c>
      <c r="H7" s="44" t="str">
        <f>'Coding source'!G7</f>
        <v>B</v>
      </c>
      <c r="I7" s="44" t="str">
        <f>'Coding source'!H7</f>
        <v>A</v>
      </c>
      <c r="J7" s="44" t="str">
        <f>'Coding source'!I7</f>
        <v>B</v>
      </c>
      <c r="K7" s="44" t="str">
        <f>'Coding source'!J7</f>
        <v>A</v>
      </c>
    </row>
    <row r="8" spans="3:17" ht="14.25" customHeight="1">
      <c r="C8" s="36" t="str">
        <f>'Coding source'!B8</f>
        <v>Song, 2023</v>
      </c>
      <c r="D8" s="44" t="str">
        <f>'Coding source'!C8</f>
        <v>A</v>
      </c>
      <c r="E8" s="44" t="str">
        <f>'Coding source'!D8</f>
        <v>A</v>
      </c>
      <c r="F8" s="44" t="str">
        <f>'Coding source'!E8</f>
        <v>A</v>
      </c>
      <c r="G8" s="44" t="str">
        <f>'Coding source'!F8</f>
        <v>A</v>
      </c>
      <c r="H8" s="44" t="str">
        <f>'Coding source'!G8</f>
        <v>B</v>
      </c>
      <c r="I8" s="44" t="str">
        <f>'Coding source'!H8</f>
        <v>A</v>
      </c>
      <c r="J8" s="44" t="str">
        <f>'Coding source'!I8</f>
        <v>B</v>
      </c>
      <c r="K8" s="44" t="str">
        <f>'Coding source'!J8</f>
        <v>A</v>
      </c>
    </row>
    <row r="9" spans="3:17" ht="14.25" customHeight="1">
      <c r="C9" s="36" t="str">
        <f>'Coding source'!B9</f>
        <v>Allen et al., 2019</v>
      </c>
      <c r="D9" s="44" t="str">
        <f>'Coding source'!C9</f>
        <v>A</v>
      </c>
      <c r="E9" s="44" t="str">
        <f>'Coding source'!D9</f>
        <v>B</v>
      </c>
      <c r="F9" s="44" t="str">
        <f>'Coding source'!E9</f>
        <v>A</v>
      </c>
      <c r="G9" s="44" t="str">
        <f>'Coding source'!F9</f>
        <v>A</v>
      </c>
      <c r="H9" s="44" t="str">
        <f>'Coding source'!G9</f>
        <v>B</v>
      </c>
      <c r="I9" s="44" t="str">
        <f>'Coding source'!H9</f>
        <v>A</v>
      </c>
      <c r="J9" s="44" t="str">
        <f>'Coding source'!I9</f>
        <v>B</v>
      </c>
      <c r="K9" s="44" t="str">
        <f>'Coding source'!J9</f>
        <v>A</v>
      </c>
    </row>
    <row r="10" spans="3:17" ht="14.25" customHeight="1">
      <c r="C10" s="36" t="str">
        <f>'Coding source'!B10</f>
        <v>Dawes, 2020</v>
      </c>
      <c r="D10" s="44" t="str">
        <f>'Coding source'!C10</f>
        <v>A</v>
      </c>
      <c r="E10" s="44" t="str">
        <f>'Coding source'!D10</f>
        <v>A</v>
      </c>
      <c r="F10" s="44" t="str">
        <f>'Coding source'!E10</f>
        <v>A</v>
      </c>
      <c r="G10" s="44" t="str">
        <f>'Coding source'!F10</f>
        <v>A</v>
      </c>
      <c r="H10" s="44" t="str">
        <f>'Coding source'!G10</f>
        <v>B</v>
      </c>
      <c r="I10" s="44" t="str">
        <f>'Coding source'!H10</f>
        <v>A</v>
      </c>
      <c r="J10" s="44" t="str">
        <f>'Coding source'!I10</f>
        <v>C</v>
      </c>
      <c r="K10" s="44" t="str">
        <f>'Coding source'!J10</f>
        <v>A</v>
      </c>
    </row>
    <row r="11" spans="3:17" ht="14.25" customHeight="1">
      <c r="C11" s="36" t="str">
        <f>'Coding source'!B11</f>
        <v>Pham-Truffert et al., 2020</v>
      </c>
      <c r="D11" s="44" t="str">
        <f>'Coding source'!C11</f>
        <v>A</v>
      </c>
      <c r="E11" s="44" t="str">
        <f>'Coding source'!D11</f>
        <v>B</v>
      </c>
      <c r="F11" s="44" t="str">
        <f>'Coding source'!E11</f>
        <v>A</v>
      </c>
      <c r="G11" s="44" t="str">
        <f>'Coding source'!F11</f>
        <v>A</v>
      </c>
      <c r="H11" s="44" t="str">
        <f>'Coding source'!G11</f>
        <v>B</v>
      </c>
      <c r="I11" s="44" t="str">
        <f>'Coding source'!H11</f>
        <v>A</v>
      </c>
      <c r="J11" s="44" t="str">
        <f>'Coding source'!I11</f>
        <v>B</v>
      </c>
      <c r="K11" s="44" t="str">
        <f>'Coding source'!J11</f>
        <v>A</v>
      </c>
    </row>
    <row r="12" spans="3:17" ht="14.25" customHeight="1">
      <c r="C12" s="36" t="str">
        <f>'Coding source'!B12</f>
        <v>Weitz et al., 2018</v>
      </c>
      <c r="D12" s="44" t="str">
        <f>'Coding source'!C12</f>
        <v>A</v>
      </c>
      <c r="E12" s="44" t="str">
        <f>'Coding source'!D12</f>
        <v>B</v>
      </c>
      <c r="F12" s="44" t="str">
        <f>'Coding source'!E12</f>
        <v>A</v>
      </c>
      <c r="G12" s="44" t="str">
        <f>'Coding source'!F12</f>
        <v>A</v>
      </c>
      <c r="H12" s="44" t="str">
        <f>'Coding source'!G12</f>
        <v>B</v>
      </c>
      <c r="I12" s="44" t="str">
        <f>'Coding source'!H12</f>
        <v>A</v>
      </c>
      <c r="J12" s="44" t="str">
        <f>'Coding source'!I12</f>
        <v>B</v>
      </c>
      <c r="K12" s="44" t="str">
        <f>'Coding source'!J12</f>
        <v>A</v>
      </c>
    </row>
    <row r="13" spans="3:17" ht="14.25" customHeight="1">
      <c r="C13" s="36" t="str">
        <f>'Coding source'!B13</f>
        <v>Jaramillo et al., 2019</v>
      </c>
      <c r="D13" s="44" t="str">
        <f>'Coding source'!C13</f>
        <v>A</v>
      </c>
      <c r="E13" s="44" t="str">
        <f>'Coding source'!D13</f>
        <v>B</v>
      </c>
      <c r="F13" s="44" t="str">
        <f>'Coding source'!E13</f>
        <v>A</v>
      </c>
      <c r="G13" s="44" t="str">
        <f>'Coding source'!F13</f>
        <v>A</v>
      </c>
      <c r="H13" s="44" t="str">
        <f>'Coding source'!G13</f>
        <v>B</v>
      </c>
      <c r="I13" s="44" t="str">
        <f>'Coding source'!H13</f>
        <v>A</v>
      </c>
      <c r="J13" s="44" t="str">
        <f>'Coding source'!I13</f>
        <v>B</v>
      </c>
      <c r="K13" s="44" t="str">
        <f>'Coding source'!J13</f>
        <v>A</v>
      </c>
    </row>
    <row r="14" spans="3:17" ht="14.25" customHeight="1">
      <c r="C14" s="36" t="str">
        <f>'Coding source'!B14</f>
        <v>Bellantuono et al., 2022</v>
      </c>
      <c r="D14" s="44" t="str">
        <f>'Coding source'!C14</f>
        <v>A</v>
      </c>
      <c r="E14" s="44" t="str">
        <f>'Coding source'!D14</f>
        <v>B</v>
      </c>
      <c r="F14" s="44" t="str">
        <f>'Coding source'!E14</f>
        <v>B</v>
      </c>
      <c r="G14" s="44" t="str">
        <f>'Coding source'!F14</f>
        <v>A</v>
      </c>
      <c r="H14" s="44" t="str">
        <f>'Coding source'!G14</f>
        <v>B</v>
      </c>
      <c r="I14" s="44" t="str">
        <f>'Coding source'!H14</f>
        <v>B</v>
      </c>
      <c r="J14" s="44" t="str">
        <f>'Coding source'!I14</f>
        <v>B</v>
      </c>
      <c r="K14" s="44" t="str">
        <f>'Coding source'!J14</f>
        <v>B</v>
      </c>
    </row>
    <row r="15" spans="3:17" ht="14.25" customHeight="1">
      <c r="C15" s="36" t="str">
        <f>'Coding source'!B15</f>
        <v>Bali Swain &amp; Ranganathan, 2021</v>
      </c>
      <c r="D15" s="44" t="str">
        <f>'Coding source'!C15</f>
        <v>A</v>
      </c>
      <c r="E15" s="44" t="str">
        <f>'Coding source'!D15</f>
        <v>B</v>
      </c>
      <c r="F15" s="44" t="str">
        <f>'Coding source'!E15</f>
        <v>B</v>
      </c>
      <c r="G15" s="44" t="str">
        <f>'Coding source'!F15</f>
        <v>A</v>
      </c>
      <c r="H15" s="44" t="str">
        <f>'Coding source'!G15</f>
        <v>B</v>
      </c>
      <c r="I15" s="44" t="str">
        <f>'Coding source'!H15</f>
        <v>A</v>
      </c>
      <c r="J15" s="44" t="str">
        <f>'Coding source'!I15</f>
        <v>B</v>
      </c>
      <c r="K15" s="44" t="str">
        <f>'Coding source'!J15</f>
        <v>B</v>
      </c>
    </row>
    <row r="16" spans="3:17" ht="14.25" customHeight="1">
      <c r="C16" s="36" t="str">
        <f>'Coding source'!B16</f>
        <v>Dörgo et al., 2018</v>
      </c>
      <c r="D16" s="44" t="str">
        <f>'Coding source'!C16</f>
        <v>A</v>
      </c>
      <c r="E16" s="44" t="str">
        <f>'Coding source'!D16</f>
        <v>B</v>
      </c>
      <c r="F16" s="44" t="str">
        <f>'Coding source'!E16</f>
        <v>B</v>
      </c>
      <c r="G16" s="44" t="str">
        <f>'Coding source'!F16</f>
        <v>B</v>
      </c>
      <c r="H16" s="44" t="str">
        <f>'Coding source'!G16</f>
        <v>B</v>
      </c>
      <c r="I16" s="44" t="str">
        <f>'Coding source'!H16</f>
        <v>A</v>
      </c>
      <c r="J16" s="44" t="str">
        <f>'Coding source'!I16</f>
        <v>B</v>
      </c>
      <c r="K16" s="44" t="str">
        <f>'Coding source'!J16</f>
        <v>B</v>
      </c>
    </row>
    <row r="17" spans="2:11" ht="14.25" customHeight="1">
      <c r="C17" s="36" t="str">
        <f>'Coding source'!B17</f>
        <v>El-Maghrabi et al., 2018</v>
      </c>
      <c r="D17" s="44" t="str">
        <f>'Coding source'!C17</f>
        <v>A</v>
      </c>
      <c r="E17" s="44" t="str">
        <f>'Coding source'!D17</f>
        <v>B</v>
      </c>
      <c r="F17" s="44" t="str">
        <f>'Coding source'!E17</f>
        <v>B</v>
      </c>
      <c r="G17" s="44" t="str">
        <f>'Coding source'!F17</f>
        <v>B</v>
      </c>
      <c r="H17" s="44" t="str">
        <f>'Coding source'!G17</f>
        <v>B</v>
      </c>
      <c r="I17" s="44" t="str">
        <f>'Coding source'!H17</f>
        <v>A</v>
      </c>
      <c r="J17" s="44" t="str">
        <f>'Coding source'!I17</f>
        <v>B</v>
      </c>
      <c r="K17" s="44" t="str">
        <f>'Coding source'!J17</f>
        <v>B</v>
      </c>
    </row>
    <row r="18" spans="2:11" ht="14.25" customHeight="1">
      <c r="C18" s="36" t="str">
        <f>'Coding source'!B18</f>
        <v>Laumann et al., 2022</v>
      </c>
      <c r="D18" s="44" t="str">
        <f>'Coding source'!C18</f>
        <v>A</v>
      </c>
      <c r="E18" s="44" t="str">
        <f>'Coding source'!D18</f>
        <v>B</v>
      </c>
      <c r="F18" s="44" t="str">
        <f>'Coding source'!E18</f>
        <v>B</v>
      </c>
      <c r="G18" s="44" t="str">
        <f>'Coding source'!F18</f>
        <v>A</v>
      </c>
      <c r="H18" s="44" t="str">
        <f>'Coding source'!G18</f>
        <v>B</v>
      </c>
      <c r="I18" s="44" t="str">
        <f>'Coding source'!H18</f>
        <v>A</v>
      </c>
      <c r="J18" s="44" t="str">
        <f>'Coding source'!I18</f>
        <v>B</v>
      </c>
      <c r="K18" s="44" t="str">
        <f>'Coding source'!J18</f>
        <v>B</v>
      </c>
    </row>
    <row r="19" spans="2:11" ht="14.25" customHeight="1">
      <c r="C19" s="36" t="str">
        <f>'Coding source'!B19</f>
        <v>Lusseau &amp; Mancini, 2019</v>
      </c>
      <c r="D19" s="44" t="str">
        <f>'Coding source'!C19</f>
        <v>A</v>
      </c>
      <c r="E19" s="44" t="str">
        <f>'Coding source'!D19</f>
        <v>B</v>
      </c>
      <c r="F19" s="44" t="str">
        <f>'Coding source'!E19</f>
        <v>B</v>
      </c>
      <c r="G19" s="44" t="str">
        <f>'Coding source'!F19</f>
        <v>B</v>
      </c>
      <c r="H19" s="44" t="str">
        <f>'Coding source'!G19</f>
        <v>B</v>
      </c>
      <c r="I19" s="44" t="str">
        <f>'Coding source'!H19</f>
        <v>A</v>
      </c>
      <c r="J19" s="44" t="str">
        <f>'Coding source'!I19</f>
        <v>B</v>
      </c>
      <c r="K19" s="44" t="str">
        <f>'Coding source'!J19</f>
        <v>B</v>
      </c>
    </row>
    <row r="20" spans="2:11">
      <c r="C20" s="36" t="str">
        <f>'Coding source'!B20</f>
        <v>Türkeli, 2020</v>
      </c>
      <c r="D20" s="44" t="str">
        <f>'Coding source'!C20</f>
        <v>A</v>
      </c>
      <c r="E20" s="44" t="str">
        <f>'Coding source'!D20</f>
        <v>B</v>
      </c>
      <c r="F20" s="44" t="str">
        <f>'Coding source'!E20</f>
        <v>B</v>
      </c>
      <c r="G20" s="44" t="str">
        <f>'Coding source'!F20</f>
        <v>B</v>
      </c>
      <c r="H20" s="44" t="str">
        <f>'Coding source'!G20</f>
        <v>B</v>
      </c>
      <c r="I20" s="44" t="str">
        <f>'Coding source'!H20</f>
        <v>A</v>
      </c>
      <c r="J20" s="44" t="str">
        <f>'Coding source'!I20</f>
        <v>B</v>
      </c>
      <c r="K20" s="44" t="str">
        <f>'Coding source'!J20</f>
        <v>B</v>
      </c>
    </row>
    <row r="21" spans="2:11">
      <c r="C21" s="36" t="str">
        <f>'Coding source'!B21</f>
        <v>Xiao et al., 2022</v>
      </c>
      <c r="D21" s="44" t="str">
        <f>'Coding source'!C21</f>
        <v>A</v>
      </c>
      <c r="E21" s="44" t="str">
        <f>'Coding source'!D21</f>
        <v>B</v>
      </c>
      <c r="F21" s="44" t="str">
        <f>'Coding source'!E21</f>
        <v>B</v>
      </c>
      <c r="G21" s="44" t="str">
        <f>'Coding source'!F21</f>
        <v>A</v>
      </c>
      <c r="H21" s="44" t="str">
        <f>'Coding source'!G21</f>
        <v>B</v>
      </c>
      <c r="I21" s="44" t="str">
        <f>'Coding source'!H21</f>
        <v>A</v>
      </c>
      <c r="J21" s="44" t="str">
        <f>'Coding source'!I21</f>
        <v>B</v>
      </c>
      <c r="K21" s="44" t="str">
        <f>'Coding source'!J21</f>
        <v>B</v>
      </c>
    </row>
    <row r="22" spans="2:11">
      <c r="C22" s="36" t="str">
        <f>'Coding source'!B22</f>
        <v>Zhou et al., 2017</v>
      </c>
      <c r="D22" s="44" t="str">
        <f>'Coding source'!C22</f>
        <v>A</v>
      </c>
      <c r="E22" s="44" t="str">
        <f>'Coding source'!D22</f>
        <v>B</v>
      </c>
      <c r="F22" s="44" t="str">
        <f>'Coding source'!E22</f>
        <v>B</v>
      </c>
      <c r="G22" s="44" t="str">
        <f>'Coding source'!F22</f>
        <v>A</v>
      </c>
      <c r="H22" s="44" t="str">
        <f>'Coding source'!G22</f>
        <v>B</v>
      </c>
      <c r="I22" s="44" t="str">
        <f>'Coding source'!H22</f>
        <v>A</v>
      </c>
      <c r="J22" s="44" t="str">
        <f>'Coding source'!I22</f>
        <v>B</v>
      </c>
      <c r="K22" s="44" t="str">
        <f>'Coding source'!J22</f>
        <v>B</v>
      </c>
    </row>
    <row r="23" spans="2:11">
      <c r="C23" s="36" t="str">
        <f>'Coding source'!B23</f>
        <v>Cao et al., 2023</v>
      </c>
      <c r="D23" s="44" t="str">
        <f>'Coding source'!C23</f>
        <v>A</v>
      </c>
      <c r="E23" s="44" t="str">
        <f>'Coding source'!D23</f>
        <v>B</v>
      </c>
      <c r="F23" s="44" t="str">
        <f>'Coding source'!E23</f>
        <v>B</v>
      </c>
      <c r="G23" s="44" t="str">
        <f>'Coding source'!F23</f>
        <v>A</v>
      </c>
      <c r="H23" s="44" t="str">
        <f>'Coding source'!G23</f>
        <v>B</v>
      </c>
      <c r="I23" s="44" t="str">
        <f>'Coding source'!H23</f>
        <v>A</v>
      </c>
      <c r="J23" s="44" t="str">
        <f>'Coding source'!I23</f>
        <v>B</v>
      </c>
      <c r="K23" s="44" t="str">
        <f>'Coding source'!J23</f>
        <v>B</v>
      </c>
    </row>
    <row r="24" spans="2:11">
      <c r="C24" s="36" t="str">
        <f>'Coding source'!B24</f>
        <v>Xing et al., 2024</v>
      </c>
      <c r="D24" s="44" t="str">
        <f>'Coding source'!C24</f>
        <v>A</v>
      </c>
      <c r="E24" s="44" t="str">
        <f>'Coding source'!D24</f>
        <v>B</v>
      </c>
      <c r="F24" s="44" t="str">
        <f>'Coding source'!E24</f>
        <v>B</v>
      </c>
      <c r="G24" s="44" t="str">
        <f>'Coding source'!F24</f>
        <v>A</v>
      </c>
      <c r="H24" s="44" t="str">
        <f>'Coding source'!G24</f>
        <v>B</v>
      </c>
      <c r="I24" s="44" t="str">
        <f>'Coding source'!H24</f>
        <v>A</v>
      </c>
      <c r="J24" s="44" t="str">
        <f>'Coding source'!I24</f>
        <v>B</v>
      </c>
      <c r="K24" s="44" t="str">
        <f>'Coding source'!J24</f>
        <v>B</v>
      </c>
    </row>
    <row r="25" spans="2:11">
      <c r="C25" s="36" t="str">
        <f>'Coding source'!B25</f>
        <v>Sebestyén et al., 2019</v>
      </c>
      <c r="D25" s="44" t="str">
        <f>'Coding source'!C25</f>
        <v>A</v>
      </c>
      <c r="E25" s="44" t="str">
        <f>'Coding source'!D25</f>
        <v>B</v>
      </c>
      <c r="F25" s="44" t="str">
        <f>'Coding source'!E25</f>
        <v>B</v>
      </c>
      <c r="G25" s="44" t="str">
        <f>'Coding source'!F25</f>
        <v>C</v>
      </c>
      <c r="H25" s="44" t="str">
        <f>'Coding source'!G25</f>
        <v>B</v>
      </c>
      <c r="I25" s="44" t="str">
        <f>'Coding source'!H25</f>
        <v>C</v>
      </c>
      <c r="J25" s="44" t="str">
        <f>'Coding source'!I25</f>
        <v>C</v>
      </c>
      <c r="K25" s="44" t="str">
        <f>'Coding source'!J25</f>
        <v>B</v>
      </c>
    </row>
    <row r="26" spans="2:11">
      <c r="C26" s="36" t="str">
        <f>'Coding source'!B26</f>
        <v>Androna et al., 2024</v>
      </c>
      <c r="D26" s="44" t="str">
        <f>'Coding source'!C26</f>
        <v>B</v>
      </c>
      <c r="E26" s="44" t="str">
        <f>'Coding source'!D26</f>
        <v>B</v>
      </c>
      <c r="F26" s="44" t="str">
        <f>'Coding source'!E26</f>
        <v>B</v>
      </c>
      <c r="G26" s="44" t="str">
        <f>'Coding source'!F26</f>
        <v>B</v>
      </c>
      <c r="H26" s="44" t="str">
        <f>'Coding source'!G26</f>
        <v>B</v>
      </c>
      <c r="I26" s="44" t="str">
        <f>'Coding source'!H26</f>
        <v>A</v>
      </c>
      <c r="J26" s="44" t="str">
        <f>'Coding source'!I26</f>
        <v>B</v>
      </c>
      <c r="K26" s="44" t="str">
        <f>'Coding source'!J26</f>
        <v>B</v>
      </c>
    </row>
    <row r="27" spans="2:11">
      <c r="C27" s="36" t="str">
        <f>'Coding source'!B27</f>
        <v>Xiao et al., 2024</v>
      </c>
      <c r="D27" s="44" t="str">
        <f>'Coding source'!C27</f>
        <v>A</v>
      </c>
      <c r="E27" s="44" t="str">
        <f>'Coding source'!D27</f>
        <v>A</v>
      </c>
      <c r="F27" s="44" t="str">
        <f>'Coding source'!E27</f>
        <v>B</v>
      </c>
      <c r="G27" s="44" t="str">
        <f>'Coding source'!F27</f>
        <v>A</v>
      </c>
      <c r="H27" s="44" t="str">
        <f>'Coding source'!G27</f>
        <v>B</v>
      </c>
      <c r="I27" s="44" t="str">
        <f>'Coding source'!H27</f>
        <v>A</v>
      </c>
      <c r="J27" s="44" t="str">
        <f>'Coding source'!I27</f>
        <v>B</v>
      </c>
      <c r="K27" s="44" t="str">
        <f>'Coding source'!J27</f>
        <v>B</v>
      </c>
    </row>
    <row r="28" spans="2:11">
      <c r="C28" s="63"/>
    </row>
    <row r="29" spans="2:11">
      <c r="C29" s="63"/>
    </row>
    <row r="32" spans="2:11">
      <c r="B32" s="49"/>
      <c r="C32" s="52" t="s">
        <v>281</v>
      </c>
      <c r="D32" s="50"/>
      <c r="E32" s="50"/>
      <c r="F32" s="49"/>
      <c r="G32" s="49"/>
      <c r="H32" s="49"/>
      <c r="I32" s="49"/>
    </row>
    <row r="33" spans="2:15" s="49" customFormat="1">
      <c r="B33" s="49">
        <v>1</v>
      </c>
      <c r="C33" s="36" t="str">
        <f>C3</f>
        <v>Mainali et al., 2018</v>
      </c>
      <c r="D33" s="50">
        <f>IF(D3="A", 1, IF(D3="b", 2, IF(D3="c", 3)))</f>
        <v>1</v>
      </c>
      <c r="E33" s="50">
        <f>IF(E3="A", 1, IF(E3="b", 2, IF(E3="c", 3)))</f>
        <v>1</v>
      </c>
      <c r="F33" s="50">
        <f t="shared" ref="F33:I33" si="0">IF(F3="A", 1, IF(F3="b", 2, IF(F3="c", 3)))</f>
        <v>1</v>
      </c>
      <c r="G33" s="50">
        <f t="shared" si="0"/>
        <v>1</v>
      </c>
      <c r="H33" s="50">
        <f t="shared" si="0"/>
        <v>1</v>
      </c>
      <c r="I33" s="50">
        <f t="shared" si="0"/>
        <v>1</v>
      </c>
      <c r="J33" s="50">
        <f t="shared" ref="J33:K33" si="1">IF(J3="A", 1, IF(J3="b", 2, IF(J3="c", 3)))</f>
        <v>1</v>
      </c>
      <c r="K33" s="50">
        <f t="shared" si="1"/>
        <v>1</v>
      </c>
      <c r="O33" s="51"/>
    </row>
    <row r="34" spans="2:15" s="49" customFormat="1">
      <c r="B34" s="49">
        <v>1</v>
      </c>
      <c r="C34" s="36" t="str">
        <f t="shared" ref="C34:C57" si="2">C4</f>
        <v>Le Blanc, 2015</v>
      </c>
      <c r="D34" s="50">
        <f t="shared" ref="D34:E57" si="3">IF(D4="A", 1, IF(D4="b", 2, IF(D4="c", 3)))</f>
        <v>1</v>
      </c>
      <c r="E34" s="50">
        <f t="shared" si="3"/>
        <v>1</v>
      </c>
      <c r="F34" s="50">
        <f t="shared" ref="F34:I34" si="4">IF(F4="A", 1, IF(F4="b", 2, IF(F4="c", 3)))</f>
        <v>1</v>
      </c>
      <c r="G34" s="50">
        <f t="shared" si="4"/>
        <v>1</v>
      </c>
      <c r="H34" s="50">
        <f t="shared" si="4"/>
        <v>1</v>
      </c>
      <c r="I34" s="50">
        <f t="shared" si="4"/>
        <v>1</v>
      </c>
      <c r="J34" s="50">
        <f t="shared" ref="J34:K34" si="5">IF(J4="A", 1, IF(J4="b", 2, IF(J4="c", 3)))</f>
        <v>1</v>
      </c>
      <c r="K34" s="50">
        <f t="shared" si="5"/>
        <v>1</v>
      </c>
      <c r="L34" s="52"/>
      <c r="O34" s="51"/>
    </row>
    <row r="35" spans="2:15" s="49" customFormat="1">
      <c r="B35" s="49">
        <v>2</v>
      </c>
      <c r="C35" s="36" t="str">
        <f t="shared" si="2"/>
        <v>Lim et al., 2018</v>
      </c>
      <c r="D35" s="50">
        <f t="shared" si="3"/>
        <v>1</v>
      </c>
      <c r="E35" s="50">
        <f t="shared" si="3"/>
        <v>1</v>
      </c>
      <c r="F35" s="50">
        <f t="shared" ref="F35:I35" si="6">IF(F5="A", 1, IF(F5="b", 2, IF(F5="c", 3)))</f>
        <v>1</v>
      </c>
      <c r="G35" s="50">
        <f t="shared" si="6"/>
        <v>1</v>
      </c>
      <c r="H35" s="50">
        <f t="shared" si="6"/>
        <v>1</v>
      </c>
      <c r="I35" s="50">
        <f t="shared" si="6"/>
        <v>1</v>
      </c>
      <c r="J35" s="50">
        <f t="shared" ref="J35:K35" si="7">IF(J5="A", 1, IF(J5="b", 2, IF(J5="c", 3)))</f>
        <v>1</v>
      </c>
      <c r="K35" s="50">
        <f t="shared" si="7"/>
        <v>1</v>
      </c>
      <c r="O35" s="51"/>
    </row>
    <row r="36" spans="2:15" s="49" customFormat="1">
      <c r="B36" s="49">
        <v>3</v>
      </c>
      <c r="C36" s="36" t="str">
        <f t="shared" si="2"/>
        <v>Dalampira &amp; Nastis, 2020</v>
      </c>
      <c r="D36" s="50">
        <f t="shared" si="3"/>
        <v>1</v>
      </c>
      <c r="E36" s="50">
        <f t="shared" si="3"/>
        <v>1</v>
      </c>
      <c r="F36" s="50">
        <f t="shared" ref="F36:I36" si="8">IF(F6="A", 1, IF(F6="b", 2, IF(F6="c", 3)))</f>
        <v>1</v>
      </c>
      <c r="G36" s="50">
        <f t="shared" si="8"/>
        <v>1</v>
      </c>
      <c r="H36" s="50">
        <f t="shared" si="8"/>
        <v>2</v>
      </c>
      <c r="I36" s="50">
        <f t="shared" si="8"/>
        <v>1</v>
      </c>
      <c r="J36" s="50">
        <f t="shared" ref="J36:K36" si="9">IF(J6="A", 1, IF(J6="b", 2, IF(J6="c", 3)))</f>
        <v>1</v>
      </c>
      <c r="K36" s="50">
        <f t="shared" si="9"/>
        <v>1</v>
      </c>
      <c r="O36" s="51"/>
    </row>
    <row r="37" spans="2:15" s="49" customFormat="1">
      <c r="B37" s="49">
        <v>4</v>
      </c>
      <c r="C37" s="36" t="str">
        <f t="shared" si="2"/>
        <v>McGowan et al., 2019</v>
      </c>
      <c r="D37" s="50">
        <f t="shared" si="3"/>
        <v>1</v>
      </c>
      <c r="E37" s="50">
        <f t="shared" si="3"/>
        <v>1</v>
      </c>
      <c r="F37" s="50">
        <f t="shared" ref="F37:I37" si="10">IF(F7="A", 1, IF(F7="b", 2, IF(F7="c", 3)))</f>
        <v>1</v>
      </c>
      <c r="G37" s="50">
        <f t="shared" si="10"/>
        <v>1</v>
      </c>
      <c r="H37" s="50">
        <f t="shared" si="10"/>
        <v>2</v>
      </c>
      <c r="I37" s="50">
        <f t="shared" si="10"/>
        <v>1</v>
      </c>
      <c r="J37" s="50">
        <f t="shared" ref="J37:K37" si="11">IF(J7="A", 1, IF(J7="b", 2, IF(J7="c", 3)))</f>
        <v>2</v>
      </c>
      <c r="K37" s="50">
        <f t="shared" si="11"/>
        <v>1</v>
      </c>
      <c r="O37" s="51"/>
    </row>
    <row r="38" spans="2:15" s="49" customFormat="1">
      <c r="B38" s="49">
        <v>5</v>
      </c>
      <c r="C38" s="36" t="str">
        <f t="shared" si="2"/>
        <v>Song, 2023</v>
      </c>
      <c r="D38" s="50">
        <f t="shared" si="3"/>
        <v>1</v>
      </c>
      <c r="E38" s="50">
        <f t="shared" si="3"/>
        <v>1</v>
      </c>
      <c r="F38" s="50">
        <f t="shared" ref="F38:I38" si="12">IF(F8="A", 1, IF(F8="b", 2, IF(F8="c", 3)))</f>
        <v>1</v>
      </c>
      <c r="G38" s="50">
        <f t="shared" si="12"/>
        <v>1</v>
      </c>
      <c r="H38" s="50">
        <f t="shared" si="12"/>
        <v>2</v>
      </c>
      <c r="I38" s="50">
        <f t="shared" si="12"/>
        <v>1</v>
      </c>
      <c r="J38" s="50">
        <f t="shared" ref="J38:K38" si="13">IF(J8="A", 1, IF(J8="b", 2, IF(J8="c", 3)))</f>
        <v>2</v>
      </c>
      <c r="K38" s="50">
        <f t="shared" si="13"/>
        <v>1</v>
      </c>
      <c r="O38" s="51"/>
    </row>
    <row r="39" spans="2:15" s="49" customFormat="1">
      <c r="B39" s="49">
        <v>6</v>
      </c>
      <c r="C39" s="36" t="str">
        <f t="shared" si="2"/>
        <v>Allen et al., 2019</v>
      </c>
      <c r="D39" s="50">
        <f t="shared" si="3"/>
        <v>1</v>
      </c>
      <c r="E39" s="50">
        <f t="shared" si="3"/>
        <v>2</v>
      </c>
      <c r="F39" s="50">
        <f t="shared" ref="F39:I39" si="14">IF(F9="A", 1, IF(F9="b", 2, IF(F9="c", 3)))</f>
        <v>1</v>
      </c>
      <c r="G39" s="50">
        <f t="shared" si="14"/>
        <v>1</v>
      </c>
      <c r="H39" s="50">
        <f t="shared" si="14"/>
        <v>2</v>
      </c>
      <c r="I39" s="50">
        <f t="shared" si="14"/>
        <v>1</v>
      </c>
      <c r="J39" s="50">
        <f t="shared" ref="J39:K39" si="15">IF(J9="A", 1, IF(J9="b", 2, IF(J9="c", 3)))</f>
        <v>2</v>
      </c>
      <c r="K39" s="50">
        <f t="shared" si="15"/>
        <v>1</v>
      </c>
      <c r="O39" s="51"/>
    </row>
    <row r="40" spans="2:15" s="49" customFormat="1">
      <c r="B40" s="49">
        <v>7</v>
      </c>
      <c r="C40" s="36" t="str">
        <f t="shared" si="2"/>
        <v>Dawes, 2020</v>
      </c>
      <c r="D40" s="50">
        <f t="shared" si="3"/>
        <v>1</v>
      </c>
      <c r="E40" s="50">
        <f t="shared" si="3"/>
        <v>1</v>
      </c>
      <c r="F40" s="50">
        <f t="shared" ref="F40:I40" si="16">IF(F10="A", 1, IF(F10="b", 2, IF(F10="c", 3)))</f>
        <v>1</v>
      </c>
      <c r="G40" s="50">
        <f t="shared" si="16"/>
        <v>1</v>
      </c>
      <c r="H40" s="50">
        <f t="shared" si="16"/>
        <v>2</v>
      </c>
      <c r="I40" s="50">
        <f t="shared" si="16"/>
        <v>1</v>
      </c>
      <c r="J40" s="50">
        <f t="shared" ref="J40:K40" si="17">IF(J10="A", 1, IF(J10="b", 2, IF(J10="c", 3)))</f>
        <v>3</v>
      </c>
      <c r="K40" s="50">
        <f t="shared" si="17"/>
        <v>1</v>
      </c>
      <c r="O40" s="51"/>
    </row>
    <row r="41" spans="2:15" s="49" customFormat="1">
      <c r="B41" s="49">
        <v>8</v>
      </c>
      <c r="C41" s="36" t="str">
        <f t="shared" si="2"/>
        <v>Pham-Truffert et al., 2020</v>
      </c>
      <c r="D41" s="50">
        <f t="shared" si="3"/>
        <v>1</v>
      </c>
      <c r="E41" s="50">
        <f t="shared" si="3"/>
        <v>2</v>
      </c>
      <c r="F41" s="50">
        <f t="shared" ref="F41:I41" si="18">IF(F11="A", 1, IF(F11="b", 2, IF(F11="c", 3)))</f>
        <v>1</v>
      </c>
      <c r="G41" s="50">
        <f t="shared" si="18"/>
        <v>1</v>
      </c>
      <c r="H41" s="50">
        <f t="shared" si="18"/>
        <v>2</v>
      </c>
      <c r="I41" s="50">
        <f t="shared" si="18"/>
        <v>1</v>
      </c>
      <c r="J41" s="50">
        <f t="shared" ref="J41:K41" si="19">IF(J11="A", 1, IF(J11="b", 2, IF(J11="c", 3)))</f>
        <v>2</v>
      </c>
      <c r="K41" s="50">
        <f t="shared" si="19"/>
        <v>1</v>
      </c>
      <c r="O41" s="51"/>
    </row>
    <row r="42" spans="2:15" s="49" customFormat="1">
      <c r="B42" s="49">
        <v>9</v>
      </c>
      <c r="C42" s="36" t="str">
        <f t="shared" si="2"/>
        <v>Weitz et al., 2018</v>
      </c>
      <c r="D42" s="50">
        <f t="shared" si="3"/>
        <v>1</v>
      </c>
      <c r="E42" s="50">
        <f t="shared" si="3"/>
        <v>2</v>
      </c>
      <c r="F42" s="50">
        <f t="shared" ref="F42:I42" si="20">IF(F12="A", 1, IF(F12="b", 2, IF(F12="c", 3)))</f>
        <v>1</v>
      </c>
      <c r="G42" s="50">
        <f t="shared" si="20"/>
        <v>1</v>
      </c>
      <c r="H42" s="50">
        <f t="shared" si="20"/>
        <v>2</v>
      </c>
      <c r="I42" s="50">
        <f t="shared" si="20"/>
        <v>1</v>
      </c>
      <c r="J42" s="50">
        <f t="shared" ref="J42:K42" si="21">IF(J12="A", 1, IF(J12="b", 2, IF(J12="c", 3)))</f>
        <v>2</v>
      </c>
      <c r="K42" s="50">
        <f t="shared" si="21"/>
        <v>1</v>
      </c>
      <c r="O42" s="51"/>
    </row>
    <row r="43" spans="2:15" s="49" customFormat="1">
      <c r="B43" s="49">
        <v>10</v>
      </c>
      <c r="C43" s="36" t="str">
        <f t="shared" si="2"/>
        <v>Jaramillo et al., 2019</v>
      </c>
      <c r="D43" s="50">
        <f t="shared" si="3"/>
        <v>1</v>
      </c>
      <c r="E43" s="50">
        <f t="shared" si="3"/>
        <v>2</v>
      </c>
      <c r="F43" s="50">
        <f t="shared" ref="F43:I43" si="22">IF(F13="A", 1, IF(F13="b", 2, IF(F13="c", 3)))</f>
        <v>1</v>
      </c>
      <c r="G43" s="50">
        <f t="shared" si="22"/>
        <v>1</v>
      </c>
      <c r="H43" s="50">
        <f t="shared" si="22"/>
        <v>2</v>
      </c>
      <c r="I43" s="50">
        <f t="shared" si="22"/>
        <v>1</v>
      </c>
      <c r="J43" s="50">
        <f t="shared" ref="J43:K43" si="23">IF(J13="A", 1, IF(J13="b", 2, IF(J13="c", 3)))</f>
        <v>2</v>
      </c>
      <c r="K43" s="50">
        <f t="shared" si="23"/>
        <v>1</v>
      </c>
      <c r="O43" s="51"/>
    </row>
    <row r="44" spans="2:15" s="49" customFormat="1">
      <c r="B44" s="49">
        <v>10.7454545454545</v>
      </c>
      <c r="C44" s="36" t="str">
        <f t="shared" si="2"/>
        <v>Bellantuono et al., 2022</v>
      </c>
      <c r="D44" s="50">
        <f t="shared" si="3"/>
        <v>1</v>
      </c>
      <c r="E44" s="50">
        <f t="shared" si="3"/>
        <v>2</v>
      </c>
      <c r="F44" s="50">
        <f t="shared" ref="F44:I44" si="24">IF(F14="A", 1, IF(F14="b", 2, IF(F14="c", 3)))</f>
        <v>2</v>
      </c>
      <c r="G44" s="50">
        <f t="shared" si="24"/>
        <v>1</v>
      </c>
      <c r="H44" s="50">
        <f t="shared" si="24"/>
        <v>2</v>
      </c>
      <c r="I44" s="50">
        <f t="shared" si="24"/>
        <v>2</v>
      </c>
      <c r="J44" s="50">
        <f t="shared" ref="J44:K44" si="25">IF(J14="A", 1, IF(J14="b", 2, IF(J14="c", 3)))</f>
        <v>2</v>
      </c>
      <c r="K44" s="50">
        <f t="shared" si="25"/>
        <v>2</v>
      </c>
      <c r="O44" s="51"/>
    </row>
    <row r="45" spans="2:15" s="49" customFormat="1" ht="30">
      <c r="B45" s="49">
        <v>11.690909090909001</v>
      </c>
      <c r="C45" s="36" t="str">
        <f t="shared" si="2"/>
        <v>Bali Swain &amp; Ranganathan, 2021</v>
      </c>
      <c r="D45" s="50">
        <f t="shared" si="3"/>
        <v>1</v>
      </c>
      <c r="E45" s="50">
        <f t="shared" si="3"/>
        <v>2</v>
      </c>
      <c r="F45" s="50">
        <f t="shared" ref="F45:I45" si="26">IF(F15="A", 1, IF(F15="b", 2, IF(F15="c", 3)))</f>
        <v>2</v>
      </c>
      <c r="G45" s="50">
        <f t="shared" si="26"/>
        <v>1</v>
      </c>
      <c r="H45" s="50">
        <f t="shared" si="26"/>
        <v>2</v>
      </c>
      <c r="I45" s="50">
        <f t="shared" si="26"/>
        <v>1</v>
      </c>
      <c r="J45" s="50">
        <f t="shared" ref="J45:K45" si="27">IF(J15="A", 1, IF(J15="b", 2, IF(J15="c", 3)))</f>
        <v>2</v>
      </c>
      <c r="K45" s="50">
        <f t="shared" si="27"/>
        <v>2</v>
      </c>
      <c r="O45" s="51"/>
    </row>
    <row r="46" spans="2:15" s="49" customFormat="1">
      <c r="B46" s="49">
        <v>12.636363636363599</v>
      </c>
      <c r="C46" s="36" t="str">
        <f t="shared" si="2"/>
        <v>Dörgo et al., 2018</v>
      </c>
      <c r="D46" s="50">
        <f t="shared" si="3"/>
        <v>1</v>
      </c>
      <c r="E46" s="50">
        <f t="shared" si="3"/>
        <v>2</v>
      </c>
      <c r="F46" s="50">
        <f t="shared" ref="F46:I46" si="28">IF(F16="A", 1, IF(F16="b", 2, IF(F16="c", 3)))</f>
        <v>2</v>
      </c>
      <c r="G46" s="50">
        <f t="shared" si="28"/>
        <v>2</v>
      </c>
      <c r="H46" s="50">
        <f t="shared" si="28"/>
        <v>2</v>
      </c>
      <c r="I46" s="50">
        <f t="shared" si="28"/>
        <v>1</v>
      </c>
      <c r="J46" s="50">
        <f t="shared" ref="J46:K46" si="29">IF(J16="A", 1, IF(J16="b", 2, IF(J16="c", 3)))</f>
        <v>2</v>
      </c>
      <c r="K46" s="50">
        <f t="shared" si="29"/>
        <v>2</v>
      </c>
      <c r="O46" s="51"/>
    </row>
    <row r="47" spans="2:15" s="49" customFormat="1">
      <c r="B47" s="49">
        <v>13.5818181818181</v>
      </c>
      <c r="C47" s="36" t="str">
        <f t="shared" si="2"/>
        <v>El-Maghrabi et al., 2018</v>
      </c>
      <c r="D47" s="50">
        <f t="shared" si="3"/>
        <v>1</v>
      </c>
      <c r="E47" s="50">
        <f t="shared" si="3"/>
        <v>2</v>
      </c>
      <c r="F47" s="50">
        <f t="shared" ref="F47:I47" si="30">IF(F17="A", 1, IF(F17="b", 2, IF(F17="c", 3)))</f>
        <v>2</v>
      </c>
      <c r="G47" s="50">
        <f t="shared" si="30"/>
        <v>2</v>
      </c>
      <c r="H47" s="50">
        <f t="shared" si="30"/>
        <v>2</v>
      </c>
      <c r="I47" s="50">
        <f t="shared" si="30"/>
        <v>1</v>
      </c>
      <c r="J47" s="50">
        <f t="shared" ref="J47:K47" si="31">IF(J17="A", 1, IF(J17="b", 2, IF(J17="c", 3)))</f>
        <v>2</v>
      </c>
      <c r="K47" s="50">
        <f t="shared" si="31"/>
        <v>2</v>
      </c>
      <c r="O47" s="51"/>
    </row>
    <row r="48" spans="2:15" s="49" customFormat="1">
      <c r="B48" s="49">
        <v>14.527272727272701</v>
      </c>
      <c r="C48" s="36" t="str">
        <f t="shared" si="2"/>
        <v>Laumann et al., 2022</v>
      </c>
      <c r="D48" s="50">
        <f t="shared" si="3"/>
        <v>1</v>
      </c>
      <c r="E48" s="50">
        <f t="shared" si="3"/>
        <v>2</v>
      </c>
      <c r="F48" s="50">
        <f t="shared" ref="F48:I48" si="32">IF(F18="A", 1, IF(F18="b", 2, IF(F18="c", 3)))</f>
        <v>2</v>
      </c>
      <c r="G48" s="50">
        <f t="shared" si="32"/>
        <v>1</v>
      </c>
      <c r="H48" s="50">
        <f t="shared" si="32"/>
        <v>2</v>
      </c>
      <c r="I48" s="50">
        <f t="shared" si="32"/>
        <v>1</v>
      </c>
      <c r="J48" s="50">
        <f t="shared" ref="J48:K48" si="33">IF(J18="A", 1, IF(J18="b", 2, IF(J18="c", 3)))</f>
        <v>2</v>
      </c>
      <c r="K48" s="50">
        <f t="shared" si="33"/>
        <v>2</v>
      </c>
      <c r="O48" s="51"/>
    </row>
    <row r="49" spans="2:15" s="49" customFormat="1">
      <c r="B49" s="49">
        <v>15.4727272727272</v>
      </c>
      <c r="C49" s="36" t="str">
        <f t="shared" si="2"/>
        <v>Lusseau &amp; Mancini, 2019</v>
      </c>
      <c r="D49" s="50">
        <f t="shared" si="3"/>
        <v>1</v>
      </c>
      <c r="E49" s="50">
        <f t="shared" si="3"/>
        <v>2</v>
      </c>
      <c r="F49" s="50">
        <f t="shared" ref="F49:I49" si="34">IF(F19="A", 1, IF(F19="b", 2, IF(F19="c", 3)))</f>
        <v>2</v>
      </c>
      <c r="G49" s="50">
        <f t="shared" si="34"/>
        <v>2</v>
      </c>
      <c r="H49" s="50">
        <f t="shared" si="34"/>
        <v>2</v>
      </c>
      <c r="I49" s="50">
        <f t="shared" si="34"/>
        <v>1</v>
      </c>
      <c r="J49" s="50">
        <f t="shared" ref="J49:K49" si="35">IF(J19="A", 1, IF(J19="b", 2, IF(J19="c", 3)))</f>
        <v>2</v>
      </c>
      <c r="K49" s="50">
        <f t="shared" si="35"/>
        <v>2</v>
      </c>
      <c r="L49" s="52"/>
      <c r="O49" s="51"/>
    </row>
    <row r="50" spans="2:15" s="49" customFormat="1">
      <c r="B50" s="49">
        <v>16.4181818181818</v>
      </c>
      <c r="C50" s="36" t="str">
        <f t="shared" si="2"/>
        <v>Türkeli, 2020</v>
      </c>
      <c r="D50" s="50">
        <f t="shared" si="3"/>
        <v>1</v>
      </c>
      <c r="E50" s="50">
        <f t="shared" si="3"/>
        <v>2</v>
      </c>
      <c r="F50" s="50">
        <f t="shared" ref="F50:I50" si="36">IF(F20="A", 1, IF(F20="b", 2, IF(F20="c", 3)))</f>
        <v>2</v>
      </c>
      <c r="G50" s="50">
        <f t="shared" si="36"/>
        <v>2</v>
      </c>
      <c r="H50" s="50">
        <f t="shared" si="36"/>
        <v>2</v>
      </c>
      <c r="I50" s="50">
        <f t="shared" si="36"/>
        <v>1</v>
      </c>
      <c r="J50" s="50">
        <f t="shared" ref="J50:K50" si="37">IF(J20="A", 1, IF(J20="b", 2, IF(J20="c", 3)))</f>
        <v>2</v>
      </c>
      <c r="K50" s="50">
        <f t="shared" si="37"/>
        <v>2</v>
      </c>
      <c r="O50" s="51"/>
    </row>
    <row r="51" spans="2:15" s="49" customFormat="1">
      <c r="B51" s="49">
        <v>17.363636363636299</v>
      </c>
      <c r="C51" s="36" t="str">
        <f t="shared" si="2"/>
        <v>Xiao et al., 2022</v>
      </c>
      <c r="D51" s="50">
        <f t="shared" si="3"/>
        <v>1</v>
      </c>
      <c r="E51" s="50">
        <f t="shared" si="3"/>
        <v>2</v>
      </c>
      <c r="F51" s="50">
        <f t="shared" ref="F51:I51" si="38">IF(F21="A", 1, IF(F21="b", 2, IF(F21="c", 3)))</f>
        <v>2</v>
      </c>
      <c r="G51" s="50">
        <f t="shared" si="38"/>
        <v>1</v>
      </c>
      <c r="H51" s="50">
        <f t="shared" si="38"/>
        <v>2</v>
      </c>
      <c r="I51" s="50">
        <f t="shared" si="38"/>
        <v>1</v>
      </c>
      <c r="J51" s="50">
        <f t="shared" ref="J51:K51" si="39">IF(J21="A", 1, IF(J21="b", 2, IF(J21="c", 3)))</f>
        <v>2</v>
      </c>
      <c r="K51" s="50">
        <f t="shared" si="39"/>
        <v>2</v>
      </c>
      <c r="O51" s="51"/>
    </row>
    <row r="52" spans="2:15" s="49" customFormat="1">
      <c r="B52" s="49">
        <v>18.309090909090902</v>
      </c>
      <c r="C52" s="36" t="str">
        <f t="shared" si="2"/>
        <v>Zhou et al., 2017</v>
      </c>
      <c r="D52" s="50">
        <f t="shared" si="3"/>
        <v>1</v>
      </c>
      <c r="E52" s="50">
        <f t="shared" si="3"/>
        <v>2</v>
      </c>
      <c r="F52" s="50">
        <f t="shared" ref="F52:I52" si="40">IF(F22="A", 1, IF(F22="b", 2, IF(F22="c", 3)))</f>
        <v>2</v>
      </c>
      <c r="G52" s="50">
        <f t="shared" si="40"/>
        <v>1</v>
      </c>
      <c r="H52" s="50">
        <f t="shared" si="40"/>
        <v>2</v>
      </c>
      <c r="I52" s="50">
        <f t="shared" si="40"/>
        <v>1</v>
      </c>
      <c r="J52" s="50">
        <f t="shared" ref="J52:K52" si="41">IF(J22="A", 1, IF(J22="b", 2, IF(J22="c", 3)))</f>
        <v>2</v>
      </c>
      <c r="K52" s="50">
        <f t="shared" si="41"/>
        <v>2</v>
      </c>
      <c r="O52" s="51"/>
    </row>
    <row r="53" spans="2:15">
      <c r="B53" s="49">
        <v>19.254545454545799</v>
      </c>
      <c r="C53" s="36" t="str">
        <f t="shared" si="2"/>
        <v>Cao et al., 2023</v>
      </c>
      <c r="D53" s="50">
        <f t="shared" si="3"/>
        <v>1</v>
      </c>
      <c r="E53" s="50">
        <f t="shared" si="3"/>
        <v>2</v>
      </c>
      <c r="F53" s="50">
        <f t="shared" ref="F53:I53" si="42">IF(F23="A", 1, IF(F23="b", 2, IF(F23="c", 3)))</f>
        <v>2</v>
      </c>
      <c r="G53" s="50">
        <f t="shared" si="42"/>
        <v>1</v>
      </c>
      <c r="H53" s="50">
        <f t="shared" si="42"/>
        <v>2</v>
      </c>
      <c r="I53" s="50">
        <f t="shared" si="42"/>
        <v>1</v>
      </c>
      <c r="J53" s="50">
        <f t="shared" ref="J53:K53" si="43">IF(J23="A", 1, IF(J23="b", 2, IF(J23="c", 3)))</f>
        <v>2</v>
      </c>
      <c r="K53" s="50">
        <f t="shared" si="43"/>
        <v>2</v>
      </c>
    </row>
    <row r="54" spans="2:15">
      <c r="B54" s="49">
        <v>20.200000000000401</v>
      </c>
      <c r="C54" s="36" t="str">
        <f t="shared" si="2"/>
        <v>Xing et al., 2024</v>
      </c>
      <c r="D54" s="50">
        <f t="shared" si="3"/>
        <v>1</v>
      </c>
      <c r="E54" s="50">
        <f t="shared" si="3"/>
        <v>2</v>
      </c>
      <c r="F54" s="50">
        <f t="shared" ref="F54:I54" si="44">IF(F24="A", 1, IF(F24="b", 2, IF(F24="c", 3)))</f>
        <v>2</v>
      </c>
      <c r="G54" s="50">
        <f t="shared" si="44"/>
        <v>1</v>
      </c>
      <c r="H54" s="50">
        <f t="shared" si="44"/>
        <v>2</v>
      </c>
      <c r="I54" s="50">
        <f t="shared" si="44"/>
        <v>1</v>
      </c>
      <c r="J54" s="50">
        <f t="shared" ref="J54:K54" si="45">IF(J24="A", 1, IF(J24="b", 2, IF(J24="c", 3)))</f>
        <v>2</v>
      </c>
      <c r="K54" s="50">
        <f t="shared" si="45"/>
        <v>2</v>
      </c>
    </row>
    <row r="55" spans="2:15">
      <c r="B55" s="49">
        <v>21.145454545454999</v>
      </c>
      <c r="C55" s="36" t="str">
        <f t="shared" si="2"/>
        <v>Sebestyén et al., 2019</v>
      </c>
      <c r="D55" s="50">
        <f t="shared" si="3"/>
        <v>1</v>
      </c>
      <c r="E55" s="50">
        <f t="shared" si="3"/>
        <v>2</v>
      </c>
      <c r="F55" s="50">
        <f t="shared" ref="F55:I55" si="46">IF(F25="A", 1, IF(F25="b", 2, IF(F25="c", 3)))</f>
        <v>2</v>
      </c>
      <c r="G55" s="50">
        <f t="shared" si="46"/>
        <v>3</v>
      </c>
      <c r="H55" s="50">
        <f t="shared" si="46"/>
        <v>2</v>
      </c>
      <c r="I55" s="50">
        <f t="shared" si="46"/>
        <v>3</v>
      </c>
      <c r="J55" s="50">
        <f t="shared" ref="J55:K55" si="47">IF(J25="A", 1, IF(J25="b", 2, IF(J25="c", 3)))</f>
        <v>3</v>
      </c>
      <c r="K55" s="50">
        <f t="shared" si="47"/>
        <v>2</v>
      </c>
    </row>
    <row r="56" spans="2:15">
      <c r="B56" s="49">
        <v>22.090909090909602</v>
      </c>
      <c r="C56" s="36" t="str">
        <f t="shared" si="2"/>
        <v>Androna et al., 2024</v>
      </c>
      <c r="D56" s="50">
        <f t="shared" si="3"/>
        <v>2</v>
      </c>
      <c r="E56" s="50">
        <f t="shared" si="3"/>
        <v>2</v>
      </c>
      <c r="F56" s="50">
        <f t="shared" ref="F56:I56" si="48">IF(F26="A", 1, IF(F26="b", 2, IF(F26="c", 3)))</f>
        <v>2</v>
      </c>
      <c r="G56" s="50">
        <f t="shared" si="48"/>
        <v>2</v>
      </c>
      <c r="H56" s="50">
        <f t="shared" si="48"/>
        <v>2</v>
      </c>
      <c r="I56" s="50">
        <f t="shared" si="48"/>
        <v>1</v>
      </c>
      <c r="J56" s="50">
        <f t="shared" ref="J56:K56" si="49">IF(J26="A", 1, IF(J26="b", 2, IF(J26="c", 3)))</f>
        <v>2</v>
      </c>
      <c r="K56" s="50">
        <f t="shared" si="49"/>
        <v>2</v>
      </c>
    </row>
    <row r="57" spans="2:15">
      <c r="B57" s="49">
        <v>23.0363636363642</v>
      </c>
      <c r="C57" s="36" t="str">
        <f t="shared" si="2"/>
        <v>Xiao et al., 2024</v>
      </c>
      <c r="D57" s="50">
        <f t="shared" si="3"/>
        <v>1</v>
      </c>
      <c r="E57" s="50">
        <f t="shared" si="3"/>
        <v>1</v>
      </c>
      <c r="F57" s="50">
        <f t="shared" ref="F57:I57" si="50">IF(F27="A", 1, IF(F27="b", 2, IF(F27="c", 3)))</f>
        <v>2</v>
      </c>
      <c r="G57" s="50">
        <f t="shared" si="50"/>
        <v>1</v>
      </c>
      <c r="H57" s="50">
        <f t="shared" si="50"/>
        <v>2</v>
      </c>
      <c r="I57" s="50">
        <f t="shared" si="50"/>
        <v>1</v>
      </c>
      <c r="J57" s="50">
        <f t="shared" ref="J57:K57" si="51">IF(J27="A", 1, IF(J27="b", 2, IF(J27="c", 3)))</f>
        <v>2</v>
      </c>
      <c r="K57" s="50">
        <f t="shared" si="51"/>
        <v>2</v>
      </c>
    </row>
  </sheetData>
  <conditionalFormatting sqref="D33:K57">
    <cfRule type="cellIs" dxfId="2" priority="4" operator="equal">
      <formula>3</formula>
    </cfRule>
    <cfRule type="cellIs" dxfId="1" priority="5" operator="equal">
      <formula>2</formula>
    </cfRule>
    <cfRule type="cellIs" dxfId="0" priority="6" operator="equal">
      <formula>1</formula>
    </cfRule>
  </conditionalFormatting>
  <dataValidations count="1">
    <dataValidation type="list" allowBlank="1" showInputMessage="1" showErrorMessage="1" sqref="D3:K27" xr:uid="{DC9E953C-B5B6-2A44-A64E-90BBC8E1F9BF}">
      <formula1>#REF!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1C579-4BCE-CC42-A379-0330C22E4542}">
  <dimension ref="B17:AF116"/>
  <sheetViews>
    <sheetView workbookViewId="0">
      <selection activeCell="Q31" sqref="Q31"/>
    </sheetView>
  </sheetViews>
  <sheetFormatPr baseColWidth="10" defaultColWidth="11" defaultRowHeight="16"/>
  <cols>
    <col min="2" max="2" width="32.33203125" customWidth="1"/>
  </cols>
  <sheetData>
    <row r="17" spans="13:14">
      <c r="M17" t="s">
        <v>283</v>
      </c>
    </row>
    <row r="18" spans="13:14">
      <c r="M18" t="s">
        <v>284</v>
      </c>
    </row>
    <row r="19" spans="13:14">
      <c r="M19" t="s">
        <v>285</v>
      </c>
    </row>
    <row r="20" spans="13:14">
      <c r="M20" t="s">
        <v>286</v>
      </c>
    </row>
    <row r="21" spans="13:14">
      <c r="M21" t="s">
        <v>287</v>
      </c>
    </row>
    <row r="22" spans="13:14">
      <c r="M22" t="s">
        <v>288</v>
      </c>
    </row>
    <row r="31" spans="13:14">
      <c r="N31">
        <f>66/316</f>
        <v>0.20886075949367089</v>
      </c>
    </row>
    <row r="33" spans="2:32">
      <c r="N33">
        <f>238/316</f>
        <v>0.75316455696202533</v>
      </c>
    </row>
    <row r="41" spans="2:32">
      <c r="X41" s="1"/>
      <c r="Y41" s="1"/>
      <c r="Z41" s="1"/>
      <c r="AA41" s="1"/>
      <c r="AB41" s="1"/>
      <c r="AC41" s="1"/>
      <c r="AD41" s="1"/>
      <c r="AE41" s="1"/>
      <c r="AF41" s="1"/>
    </row>
    <row r="42" spans="2:32">
      <c r="X42" s="1"/>
      <c r="Y42" s="1"/>
      <c r="Z42" s="1"/>
      <c r="AA42" s="1"/>
      <c r="AB42" s="1"/>
      <c r="AC42" s="1"/>
      <c r="AD42" s="1"/>
      <c r="AE42" s="1"/>
      <c r="AF42" s="1"/>
    </row>
    <row r="43" spans="2:32">
      <c r="X43" s="15" t="s">
        <v>289</v>
      </c>
      <c r="Y43" s="15">
        <v>70</v>
      </c>
      <c r="Z43" s="15"/>
      <c r="AA43" s="1"/>
      <c r="AB43" s="1"/>
      <c r="AC43" s="1"/>
      <c r="AD43" s="1"/>
      <c r="AE43" s="1"/>
      <c r="AF43" s="1"/>
    </row>
    <row r="44" spans="2:32">
      <c r="X44" s="16" t="s">
        <v>290</v>
      </c>
      <c r="Y44" s="16">
        <f>COUNTIF(Table2[M1], "X")</f>
        <v>11</v>
      </c>
      <c r="Z44" s="17">
        <f>Y44/Y43</f>
        <v>0.15714285714285714</v>
      </c>
      <c r="AA44" s="1"/>
      <c r="AB44" s="1"/>
      <c r="AC44" s="1"/>
      <c r="AD44" s="1"/>
      <c r="AE44" s="1"/>
      <c r="AF44" s="1"/>
    </row>
    <row r="45" spans="2:32" ht="39">
      <c r="B45" s="3" t="s">
        <v>291</v>
      </c>
      <c r="C45" s="8" t="s">
        <v>292</v>
      </c>
      <c r="D45" s="8" t="s">
        <v>293</v>
      </c>
      <c r="E45" s="8" t="s">
        <v>294</v>
      </c>
      <c r="F45" s="8" t="s">
        <v>295</v>
      </c>
      <c r="G45" s="9" t="s">
        <v>296</v>
      </c>
      <c r="H45" s="9" t="s">
        <v>297</v>
      </c>
      <c r="I45" s="8" t="s">
        <v>298</v>
      </c>
      <c r="J45" s="9" t="s">
        <v>299</v>
      </c>
      <c r="K45" s="6" t="s">
        <v>300</v>
      </c>
      <c r="L45" s="6" t="s">
        <v>301</v>
      </c>
      <c r="M45" s="7" t="s">
        <v>302</v>
      </c>
      <c r="N45" s="7" t="s">
        <v>303</v>
      </c>
      <c r="O45" s="6" t="s">
        <v>304</v>
      </c>
      <c r="P45" s="11" t="s">
        <v>305</v>
      </c>
      <c r="Q45" s="10" t="s">
        <v>306</v>
      </c>
      <c r="R45" s="10" t="s">
        <v>307</v>
      </c>
      <c r="S45" s="10" t="s">
        <v>308</v>
      </c>
      <c r="T45" s="10" t="s">
        <v>309</v>
      </c>
      <c r="U45" s="10" t="s">
        <v>310</v>
      </c>
      <c r="V45" s="10" t="s">
        <v>311</v>
      </c>
      <c r="W45" s="10" t="s">
        <v>312</v>
      </c>
      <c r="X45" s="18" t="s">
        <v>313</v>
      </c>
      <c r="Y45" s="12" t="s">
        <v>314</v>
      </c>
      <c r="Z45" s="12" t="s">
        <v>315</v>
      </c>
      <c r="AA45" s="12" t="s">
        <v>316</v>
      </c>
      <c r="AB45" s="12" t="s">
        <v>317</v>
      </c>
      <c r="AC45" s="12" t="s">
        <v>318</v>
      </c>
      <c r="AD45" s="12" t="s">
        <v>319</v>
      </c>
      <c r="AE45" s="12" t="s">
        <v>320</v>
      </c>
      <c r="AF45" s="12" t="s">
        <v>321</v>
      </c>
    </row>
    <row r="46" spans="2:32" ht="18">
      <c r="C46" s="3" t="s">
        <v>322</v>
      </c>
      <c r="D46" s="3" t="s">
        <v>323</v>
      </c>
      <c r="E46" s="3" t="s">
        <v>324</v>
      </c>
      <c r="F46" s="3" t="s">
        <v>325</v>
      </c>
      <c r="G46" s="3" t="s">
        <v>326</v>
      </c>
      <c r="H46" s="3" t="s">
        <v>327</v>
      </c>
      <c r="I46" s="3" t="s">
        <v>328</v>
      </c>
      <c r="J46" s="3" t="s">
        <v>329</v>
      </c>
      <c r="K46" s="3" t="s">
        <v>330</v>
      </c>
      <c r="L46" s="3" t="s">
        <v>331</v>
      </c>
      <c r="M46" s="3" t="s">
        <v>332</v>
      </c>
      <c r="N46" s="3" t="s">
        <v>333</v>
      </c>
      <c r="O46" s="3" t="s">
        <v>334</v>
      </c>
      <c r="P46" s="3" t="s">
        <v>335</v>
      </c>
      <c r="Q46" s="3" t="s">
        <v>336</v>
      </c>
      <c r="R46" s="3" t="s">
        <v>337</v>
      </c>
      <c r="S46" s="3" t="s">
        <v>338</v>
      </c>
      <c r="T46" s="3" t="s">
        <v>339</v>
      </c>
      <c r="U46" s="3" t="s">
        <v>340</v>
      </c>
      <c r="V46" s="3" t="s">
        <v>341</v>
      </c>
      <c r="W46" s="3" t="s">
        <v>342</v>
      </c>
      <c r="X46" s="13" t="s">
        <v>290</v>
      </c>
      <c r="Y46" s="13" t="s">
        <v>343</v>
      </c>
      <c r="Z46" s="13" t="s">
        <v>344</v>
      </c>
      <c r="AA46" s="13" t="s">
        <v>345</v>
      </c>
      <c r="AB46" s="13" t="s">
        <v>346</v>
      </c>
      <c r="AC46" s="13" t="s">
        <v>347</v>
      </c>
      <c r="AD46" s="13" t="s">
        <v>348</v>
      </c>
      <c r="AE46" s="13" t="s">
        <v>349</v>
      </c>
      <c r="AF46" s="13" t="s">
        <v>350</v>
      </c>
    </row>
    <row r="47" spans="2:32" ht="18" hidden="1">
      <c r="B47" s="5" t="s">
        <v>351</v>
      </c>
      <c r="C47" s="4"/>
      <c r="D47" s="4"/>
      <c r="E47" s="4"/>
      <c r="F47" s="4"/>
      <c r="G47" s="4"/>
      <c r="H47" s="4" t="s">
        <v>352</v>
      </c>
      <c r="I47" s="4"/>
      <c r="J47" s="4"/>
      <c r="K47" s="4"/>
      <c r="L47" s="4"/>
      <c r="M47" s="4" t="s">
        <v>352</v>
      </c>
      <c r="N47" s="4" t="s">
        <v>352</v>
      </c>
      <c r="O47" s="4"/>
      <c r="P47" s="4"/>
      <c r="Q47" s="4" t="s">
        <v>352</v>
      </c>
      <c r="R47" s="4"/>
      <c r="S47" s="4"/>
      <c r="T47" s="4"/>
      <c r="U47" s="4"/>
      <c r="V47" s="4"/>
      <c r="W47" s="4"/>
      <c r="X47" s="14"/>
      <c r="Y47" s="14"/>
      <c r="Z47" s="14"/>
      <c r="AA47" s="14"/>
      <c r="AB47" s="14"/>
      <c r="AC47" s="14" t="s">
        <v>352</v>
      </c>
      <c r="AD47" s="14"/>
      <c r="AE47" s="14"/>
      <c r="AF47" s="14"/>
    </row>
    <row r="48" spans="2:32" ht="18" hidden="1">
      <c r="B48" s="5" t="s">
        <v>353</v>
      </c>
      <c r="C48" s="4"/>
      <c r="D48" s="4"/>
      <c r="E48" s="4"/>
      <c r="F48" s="4" t="s">
        <v>352</v>
      </c>
      <c r="G48" s="4"/>
      <c r="H48" s="4"/>
      <c r="I48" s="4"/>
      <c r="J48" s="4"/>
      <c r="K48" s="4"/>
      <c r="L48" s="4" t="s">
        <v>352</v>
      </c>
      <c r="M48" s="4"/>
      <c r="N48" s="4" t="s">
        <v>352</v>
      </c>
      <c r="O48" s="4"/>
      <c r="P48" s="4"/>
      <c r="Q48" s="4" t="s">
        <v>352</v>
      </c>
      <c r="R48" s="4"/>
      <c r="S48" s="4" t="s">
        <v>352</v>
      </c>
      <c r="T48" s="4"/>
      <c r="U48" s="4"/>
      <c r="V48" s="4"/>
      <c r="W48" s="4"/>
      <c r="X48" s="14"/>
      <c r="Y48" s="14"/>
      <c r="Z48" s="14" t="s">
        <v>352</v>
      </c>
      <c r="AA48" s="14"/>
      <c r="AB48" s="14"/>
      <c r="AC48" s="14" t="s">
        <v>352</v>
      </c>
      <c r="AD48" s="14" t="s">
        <v>352</v>
      </c>
      <c r="AE48" s="14" t="s">
        <v>352</v>
      </c>
      <c r="AF48" s="14"/>
    </row>
    <row r="49" spans="2:32" ht="18" hidden="1">
      <c r="B49" s="5" t="s">
        <v>354</v>
      </c>
      <c r="C49" s="4"/>
      <c r="D49" s="4"/>
      <c r="E49" s="4" t="s">
        <v>352</v>
      </c>
      <c r="F49" s="4"/>
      <c r="G49" s="4"/>
      <c r="H49" s="4"/>
      <c r="I49" s="4"/>
      <c r="J49" s="4"/>
      <c r="K49" s="4"/>
      <c r="L49" s="4"/>
      <c r="M49" s="4"/>
      <c r="N49" s="4" t="s">
        <v>352</v>
      </c>
      <c r="O49" s="4"/>
      <c r="P49" s="4"/>
      <c r="Q49" s="4"/>
      <c r="R49" s="4" t="s">
        <v>352</v>
      </c>
      <c r="S49" s="4"/>
      <c r="T49" s="4"/>
      <c r="U49" s="4"/>
      <c r="V49" s="4"/>
      <c r="W49" s="4"/>
      <c r="X49" s="14"/>
      <c r="Y49" s="14"/>
      <c r="Z49" s="14"/>
      <c r="AA49" s="14" t="s">
        <v>352</v>
      </c>
      <c r="AB49" s="14"/>
      <c r="AC49" s="14" t="s">
        <v>352</v>
      </c>
      <c r="AD49" s="14"/>
      <c r="AE49" s="14"/>
      <c r="AF49" s="14"/>
    </row>
    <row r="50" spans="2:32" ht="18" hidden="1">
      <c r="B50" s="5" t="s">
        <v>355</v>
      </c>
      <c r="C50" s="4"/>
      <c r="D50" s="4"/>
      <c r="E50" s="4" t="s">
        <v>352</v>
      </c>
      <c r="F50" s="4" t="s">
        <v>352</v>
      </c>
      <c r="G50" s="4"/>
      <c r="H50" s="4"/>
      <c r="I50" s="4" t="s">
        <v>352</v>
      </c>
      <c r="J50" s="4"/>
      <c r="K50" s="4"/>
      <c r="L50" s="4"/>
      <c r="M50" s="4"/>
      <c r="N50" s="4"/>
      <c r="O50" s="4"/>
      <c r="P50" s="4"/>
      <c r="Q50" s="4" t="s">
        <v>352</v>
      </c>
      <c r="R50" s="4"/>
      <c r="S50" s="4" t="s">
        <v>352</v>
      </c>
      <c r="T50" s="4"/>
      <c r="U50" s="4"/>
      <c r="V50" s="4"/>
      <c r="W50" s="4"/>
      <c r="X50" s="14"/>
      <c r="Y50" s="14"/>
      <c r="Z50" s="14" t="s">
        <v>352</v>
      </c>
      <c r="AA50" s="14"/>
      <c r="AB50" s="14"/>
      <c r="AC50" s="14" t="s">
        <v>352</v>
      </c>
      <c r="AD50" s="14"/>
      <c r="AE50" s="14"/>
      <c r="AF50" s="14"/>
    </row>
    <row r="51" spans="2:32" ht="18" hidden="1">
      <c r="B51" s="5" t="s">
        <v>356</v>
      </c>
      <c r="C51" s="4"/>
      <c r="D51" s="4" t="s">
        <v>352</v>
      </c>
      <c r="E51" s="4"/>
      <c r="F51" s="4" t="s">
        <v>352</v>
      </c>
      <c r="G51" s="4"/>
      <c r="H51" s="4"/>
      <c r="I51" s="4"/>
      <c r="J51" s="4"/>
      <c r="K51" s="4" t="s">
        <v>352</v>
      </c>
      <c r="L51" s="4"/>
      <c r="M51" s="4"/>
      <c r="N51" s="4"/>
      <c r="O51" s="4"/>
      <c r="P51" s="4"/>
      <c r="Q51" s="4"/>
      <c r="R51" s="4" t="s">
        <v>352</v>
      </c>
      <c r="S51" s="4"/>
      <c r="T51" s="4"/>
      <c r="U51" s="4"/>
      <c r="V51" s="4"/>
      <c r="W51" s="4"/>
      <c r="X51" s="14"/>
      <c r="Y51" s="14"/>
      <c r="Z51" s="14"/>
      <c r="AA51" s="14"/>
      <c r="AB51" s="14" t="s">
        <v>352</v>
      </c>
      <c r="AC51" s="14"/>
      <c r="AD51" s="14"/>
      <c r="AE51" s="14"/>
      <c r="AF51" s="14"/>
    </row>
    <row r="52" spans="2:32" ht="18" hidden="1">
      <c r="B52" s="5" t="s">
        <v>357</v>
      </c>
      <c r="C52" s="4"/>
      <c r="D52" s="4" t="s">
        <v>352</v>
      </c>
      <c r="E52" s="4" t="s">
        <v>352</v>
      </c>
      <c r="F52" s="4"/>
      <c r="G52" s="4"/>
      <c r="H52" s="4"/>
      <c r="I52" s="4"/>
      <c r="J52" s="4"/>
      <c r="K52" s="4"/>
      <c r="L52" s="4"/>
      <c r="M52" s="4"/>
      <c r="N52" s="4" t="s">
        <v>352</v>
      </c>
      <c r="O52" s="4"/>
      <c r="P52" s="4"/>
      <c r="Q52" s="4"/>
      <c r="R52" s="4" t="s">
        <v>352</v>
      </c>
      <c r="S52" s="4"/>
      <c r="T52" s="4"/>
      <c r="U52" s="4"/>
      <c r="V52" s="4"/>
      <c r="W52" s="4"/>
      <c r="X52" s="14"/>
      <c r="Y52" s="14"/>
      <c r="Z52" s="14"/>
      <c r="AA52" s="14" t="s">
        <v>352</v>
      </c>
      <c r="AB52" s="14"/>
      <c r="AC52" s="14" t="s">
        <v>352</v>
      </c>
      <c r="AD52" s="14"/>
      <c r="AE52" s="14"/>
      <c r="AF52" s="14"/>
    </row>
    <row r="53" spans="2:32" ht="18">
      <c r="B53" s="4" t="s">
        <v>358</v>
      </c>
      <c r="C53" s="19"/>
      <c r="D53" s="19"/>
      <c r="E53" s="19" t="s">
        <v>352</v>
      </c>
      <c r="F53" s="19" t="s">
        <v>352</v>
      </c>
      <c r="G53" s="19"/>
      <c r="H53" s="19"/>
      <c r="I53" s="19" t="s">
        <v>352</v>
      </c>
      <c r="J53" s="19"/>
      <c r="K53" s="19"/>
      <c r="L53" s="19"/>
      <c r="M53" s="19"/>
      <c r="N53" s="19"/>
      <c r="O53" s="19"/>
      <c r="P53" s="19"/>
      <c r="Q53" s="19"/>
      <c r="R53" s="19"/>
      <c r="S53" s="19" t="s">
        <v>352</v>
      </c>
      <c r="T53" s="19"/>
      <c r="U53" s="19"/>
      <c r="V53" s="19"/>
      <c r="W53" s="19"/>
      <c r="X53" s="20" t="s">
        <v>352</v>
      </c>
      <c r="Y53" s="20"/>
      <c r="Z53" s="20"/>
      <c r="AA53" s="20"/>
      <c r="AB53" s="20"/>
      <c r="AC53" s="20"/>
      <c r="AD53" s="20"/>
      <c r="AE53" s="20"/>
      <c r="AF53" s="20"/>
    </row>
    <row r="54" spans="2:32" ht="18" hidden="1">
      <c r="B54" s="5" t="s">
        <v>359</v>
      </c>
      <c r="C54" s="4" t="s">
        <v>352</v>
      </c>
      <c r="D54" s="4"/>
      <c r="E54" s="4"/>
      <c r="F54" s="4" t="s">
        <v>352</v>
      </c>
      <c r="G54" s="4"/>
      <c r="H54" s="4"/>
      <c r="I54" s="4"/>
      <c r="J54" s="4"/>
      <c r="K54" s="4"/>
      <c r="L54" s="4"/>
      <c r="M54" s="4"/>
      <c r="N54" s="4" t="s">
        <v>352</v>
      </c>
      <c r="O54" s="4"/>
      <c r="P54" s="4"/>
      <c r="Q54" s="4" t="s">
        <v>352</v>
      </c>
      <c r="R54" s="4"/>
      <c r="S54" s="4"/>
      <c r="T54" s="4"/>
      <c r="U54" s="4"/>
      <c r="V54" s="4"/>
      <c r="W54" s="4"/>
      <c r="X54" s="14"/>
      <c r="Y54" s="14"/>
      <c r="Z54" s="14"/>
      <c r="AA54" s="14"/>
      <c r="AB54" s="14"/>
      <c r="AC54" s="14" t="s">
        <v>352</v>
      </c>
      <c r="AD54" s="14" t="s">
        <v>352</v>
      </c>
      <c r="AE54" s="14"/>
      <c r="AF54" s="14"/>
    </row>
    <row r="55" spans="2:32" ht="18" hidden="1">
      <c r="B55" s="5" t="s">
        <v>360</v>
      </c>
      <c r="C55" s="4"/>
      <c r="D55" s="4"/>
      <c r="E55" s="4"/>
      <c r="F55" s="4" t="s">
        <v>352</v>
      </c>
      <c r="G55" s="4"/>
      <c r="H55" s="4"/>
      <c r="I55" s="4" t="s">
        <v>352</v>
      </c>
      <c r="J55" s="4"/>
      <c r="K55" s="4"/>
      <c r="L55" s="4"/>
      <c r="M55" s="4"/>
      <c r="N55" s="4"/>
      <c r="O55" s="4"/>
      <c r="P55" s="4"/>
      <c r="Q55" s="4" t="s">
        <v>352</v>
      </c>
      <c r="R55" s="4"/>
      <c r="S55" s="4"/>
      <c r="T55" s="4"/>
      <c r="U55" s="4"/>
      <c r="V55" s="4"/>
      <c r="W55" s="4"/>
      <c r="X55" s="14"/>
      <c r="Y55" s="14"/>
      <c r="Z55" s="14"/>
      <c r="AA55" s="14"/>
      <c r="AB55" s="14"/>
      <c r="AC55" s="14" t="s">
        <v>352</v>
      </c>
      <c r="AD55" s="14" t="s">
        <v>352</v>
      </c>
      <c r="AE55" s="14"/>
      <c r="AF55" s="14"/>
    </row>
    <row r="56" spans="2:32" ht="18" hidden="1">
      <c r="B56" s="5" t="s">
        <v>361</v>
      </c>
      <c r="C56" s="4"/>
      <c r="D56" s="4"/>
      <c r="E56" s="4"/>
      <c r="F56" s="4"/>
      <c r="G56" s="4"/>
      <c r="H56" s="4" t="s">
        <v>352</v>
      </c>
      <c r="I56" s="4"/>
      <c r="J56" s="4"/>
      <c r="K56" s="4"/>
      <c r="L56" s="4"/>
      <c r="M56" s="4"/>
      <c r="N56" s="4" t="s">
        <v>352</v>
      </c>
      <c r="O56" s="4"/>
      <c r="P56" s="4"/>
      <c r="Q56" s="4" t="s">
        <v>352</v>
      </c>
      <c r="R56" s="4"/>
      <c r="S56" s="4"/>
      <c r="T56" s="4"/>
      <c r="U56" s="4"/>
      <c r="V56" s="4"/>
      <c r="W56" s="4"/>
      <c r="X56" s="14"/>
      <c r="Y56" s="14"/>
      <c r="Z56" s="14"/>
      <c r="AA56" s="14"/>
      <c r="AB56" s="14"/>
      <c r="AC56" s="14"/>
      <c r="AD56" s="14" t="s">
        <v>352</v>
      </c>
      <c r="AE56" s="14"/>
      <c r="AF56" s="14"/>
    </row>
    <row r="57" spans="2:32" ht="18" hidden="1">
      <c r="B57" s="5" t="s">
        <v>362</v>
      </c>
      <c r="C57" s="4" t="s">
        <v>352</v>
      </c>
      <c r="D57" s="4" t="s">
        <v>352</v>
      </c>
      <c r="E57" s="4"/>
      <c r="F57" s="4"/>
      <c r="G57" s="4" t="s">
        <v>352</v>
      </c>
      <c r="H57" s="4"/>
      <c r="I57" s="4"/>
      <c r="J57" s="4"/>
      <c r="K57" s="4"/>
      <c r="L57" s="4"/>
      <c r="M57" s="4"/>
      <c r="N57" s="4" t="s">
        <v>352</v>
      </c>
      <c r="O57" s="4"/>
      <c r="P57" s="4"/>
      <c r="Q57" s="4"/>
      <c r="R57" s="4" t="s">
        <v>352</v>
      </c>
      <c r="S57" s="4"/>
      <c r="T57" s="4"/>
      <c r="U57" s="4"/>
      <c r="V57" s="4"/>
      <c r="W57" s="4"/>
      <c r="X57" s="14"/>
      <c r="Y57" s="14"/>
      <c r="Z57" s="14"/>
      <c r="AA57" s="14" t="s">
        <v>352</v>
      </c>
      <c r="AB57" s="14" t="s">
        <v>352</v>
      </c>
      <c r="AC57" s="14" t="s">
        <v>352</v>
      </c>
      <c r="AD57" s="14"/>
      <c r="AE57" s="14"/>
      <c r="AF57" s="14"/>
    </row>
    <row r="58" spans="2:32" ht="18">
      <c r="B58" s="5" t="s">
        <v>363</v>
      </c>
      <c r="C58" s="19"/>
      <c r="D58" s="19"/>
      <c r="E58" s="19"/>
      <c r="F58" s="19"/>
      <c r="G58" s="19" t="s">
        <v>352</v>
      </c>
      <c r="H58" s="19"/>
      <c r="I58" s="19"/>
      <c r="J58" s="19"/>
      <c r="K58" s="19"/>
      <c r="L58" s="19"/>
      <c r="M58" s="19"/>
      <c r="N58" s="19" t="s">
        <v>352</v>
      </c>
      <c r="O58" s="19"/>
      <c r="P58" s="19"/>
      <c r="Q58" s="19" t="s">
        <v>352</v>
      </c>
      <c r="R58" s="19"/>
      <c r="S58" s="19"/>
      <c r="T58" s="19"/>
      <c r="U58" s="19" t="s">
        <v>352</v>
      </c>
      <c r="V58" s="19"/>
      <c r="W58" s="19"/>
      <c r="X58" s="20" t="s">
        <v>352</v>
      </c>
      <c r="Y58" s="20"/>
      <c r="Z58" s="20"/>
      <c r="AA58" s="20" t="s">
        <v>352</v>
      </c>
      <c r="AB58" s="20"/>
      <c r="AC58" s="20"/>
      <c r="AD58" s="20" t="s">
        <v>352</v>
      </c>
      <c r="AE58" s="20"/>
      <c r="AF58" s="20"/>
    </row>
    <row r="59" spans="2:32" ht="18" hidden="1">
      <c r="B59" s="5" t="s">
        <v>364</v>
      </c>
      <c r="C59" s="4" t="s">
        <v>352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 t="s">
        <v>352</v>
      </c>
      <c r="O59" s="4"/>
      <c r="P59" s="4"/>
      <c r="Q59" s="4" t="s">
        <v>352</v>
      </c>
      <c r="R59" s="4"/>
      <c r="S59" s="4"/>
      <c r="T59" s="4"/>
      <c r="U59" s="4"/>
      <c r="V59" s="4"/>
      <c r="W59" s="4"/>
      <c r="X59" s="14"/>
      <c r="Y59" s="14" t="s">
        <v>352</v>
      </c>
      <c r="Z59" s="14"/>
      <c r="AA59" s="14"/>
      <c r="AB59" s="14"/>
      <c r="AC59" s="14"/>
      <c r="AD59" s="14"/>
      <c r="AE59" s="14"/>
      <c r="AF59" s="14"/>
    </row>
    <row r="60" spans="2:32" ht="18" hidden="1">
      <c r="B60" s="4" t="s">
        <v>365</v>
      </c>
      <c r="C60" s="4" t="s">
        <v>352</v>
      </c>
      <c r="D60" s="4"/>
      <c r="E60" s="4"/>
      <c r="F60" s="4"/>
      <c r="G60" s="4"/>
      <c r="H60" s="4" t="s">
        <v>352</v>
      </c>
      <c r="I60" s="4"/>
      <c r="J60" s="4"/>
      <c r="K60" s="4"/>
      <c r="L60" s="4"/>
      <c r="M60" s="4"/>
      <c r="N60" s="4" t="s">
        <v>352</v>
      </c>
      <c r="O60" s="4"/>
      <c r="P60" s="4"/>
      <c r="Q60" s="4" t="s">
        <v>352</v>
      </c>
      <c r="R60" s="4"/>
      <c r="S60" s="4"/>
      <c r="T60" s="4"/>
      <c r="U60" s="4"/>
      <c r="V60" s="4"/>
      <c r="W60" s="4"/>
      <c r="X60" s="14"/>
      <c r="Y60" s="14"/>
      <c r="Z60" s="14"/>
      <c r="AA60" s="14"/>
      <c r="AB60" s="14"/>
      <c r="AC60" s="14"/>
      <c r="AD60" s="14" t="s">
        <v>352</v>
      </c>
      <c r="AE60" s="14"/>
      <c r="AF60" s="14"/>
    </row>
    <row r="61" spans="2:32" ht="18" hidden="1">
      <c r="B61" s="4" t="s">
        <v>366</v>
      </c>
      <c r="C61" s="4" t="s">
        <v>352</v>
      </c>
      <c r="D61" s="4"/>
      <c r="E61" s="4" t="s">
        <v>352</v>
      </c>
      <c r="F61" s="4"/>
      <c r="G61" s="4"/>
      <c r="H61" s="4"/>
      <c r="I61" s="4"/>
      <c r="J61" s="4"/>
      <c r="K61" s="4"/>
      <c r="L61" s="4"/>
      <c r="M61" s="4"/>
      <c r="N61" s="4" t="s">
        <v>352</v>
      </c>
      <c r="O61" s="4"/>
      <c r="P61" s="4"/>
      <c r="Q61" s="4"/>
      <c r="R61" s="4" t="s">
        <v>352</v>
      </c>
      <c r="S61" s="4"/>
      <c r="T61" s="4" t="s">
        <v>352</v>
      </c>
      <c r="U61" s="4"/>
      <c r="V61" s="4"/>
      <c r="W61" s="4"/>
      <c r="X61" s="14"/>
      <c r="Y61" s="14"/>
      <c r="Z61" s="14"/>
      <c r="AA61" s="14" t="s">
        <v>352</v>
      </c>
      <c r="AB61" s="14"/>
      <c r="AC61" s="14"/>
      <c r="AD61" s="14"/>
      <c r="AE61" s="14"/>
      <c r="AF61" s="14"/>
    </row>
    <row r="62" spans="2:32" ht="18" hidden="1">
      <c r="B62" s="5" t="s">
        <v>367</v>
      </c>
      <c r="C62" s="4"/>
      <c r="D62" s="4"/>
      <c r="E62" s="4" t="s">
        <v>352</v>
      </c>
      <c r="F62" s="4" t="s">
        <v>352</v>
      </c>
      <c r="G62" s="4"/>
      <c r="H62" s="4"/>
      <c r="I62" s="4"/>
      <c r="J62" s="4"/>
      <c r="K62" s="4"/>
      <c r="L62" s="4"/>
      <c r="M62" s="4"/>
      <c r="N62" s="4" t="s">
        <v>352</v>
      </c>
      <c r="O62" s="4"/>
      <c r="P62" s="4"/>
      <c r="Q62" s="4" t="s">
        <v>352</v>
      </c>
      <c r="R62" s="4"/>
      <c r="S62" s="4" t="s">
        <v>352</v>
      </c>
      <c r="T62" s="4"/>
      <c r="U62" s="4"/>
      <c r="V62" s="4"/>
      <c r="W62" s="4"/>
      <c r="X62" s="14"/>
      <c r="Y62" s="14"/>
      <c r="Z62" s="14"/>
      <c r="AA62" s="14"/>
      <c r="AB62" s="14"/>
      <c r="AC62" s="14" t="s">
        <v>352</v>
      </c>
      <c r="AD62" s="14" t="s">
        <v>352</v>
      </c>
      <c r="AE62" s="14"/>
      <c r="AF62" s="14"/>
    </row>
    <row r="63" spans="2:32" ht="18" hidden="1">
      <c r="B63" s="5" t="s">
        <v>368</v>
      </c>
      <c r="C63" s="4" t="s">
        <v>352</v>
      </c>
      <c r="D63" s="4"/>
      <c r="E63" s="4" t="s">
        <v>352</v>
      </c>
      <c r="F63" s="4"/>
      <c r="G63" s="4" t="s">
        <v>352</v>
      </c>
      <c r="H63" s="4"/>
      <c r="I63" s="4"/>
      <c r="J63" s="4"/>
      <c r="K63" s="4"/>
      <c r="L63" s="4"/>
      <c r="M63" s="4"/>
      <c r="N63" s="4" t="s">
        <v>352</v>
      </c>
      <c r="O63" s="4"/>
      <c r="P63" s="4"/>
      <c r="Q63" s="4" t="s">
        <v>352</v>
      </c>
      <c r="R63" s="4"/>
      <c r="S63" s="4" t="s">
        <v>352</v>
      </c>
      <c r="T63" s="4"/>
      <c r="U63" s="4"/>
      <c r="V63" s="4"/>
      <c r="W63" s="4"/>
      <c r="X63" s="14"/>
      <c r="Y63" s="14" t="s">
        <v>352</v>
      </c>
      <c r="Z63" s="14"/>
      <c r="AA63" s="14"/>
      <c r="AB63" s="14"/>
      <c r="AC63" s="14"/>
      <c r="AD63" s="14" t="s">
        <v>352</v>
      </c>
      <c r="AE63" s="14"/>
      <c r="AF63" s="14"/>
    </row>
    <row r="64" spans="2:32" ht="18" hidden="1">
      <c r="B64" s="5" t="s">
        <v>369</v>
      </c>
      <c r="C64" s="4"/>
      <c r="D64" s="4"/>
      <c r="E64" s="4"/>
      <c r="F64" s="4" t="s">
        <v>352</v>
      </c>
      <c r="G64" s="4"/>
      <c r="H64" s="4"/>
      <c r="I64" s="4" t="s">
        <v>352</v>
      </c>
      <c r="J64" s="4"/>
      <c r="K64" s="4"/>
      <c r="L64" s="4"/>
      <c r="M64" s="4"/>
      <c r="N64" s="4"/>
      <c r="O64" s="4"/>
      <c r="P64" s="4"/>
      <c r="Q64" s="4" t="s">
        <v>352</v>
      </c>
      <c r="R64" s="4"/>
      <c r="S64" s="4" t="s">
        <v>352</v>
      </c>
      <c r="T64" s="4"/>
      <c r="U64" s="4"/>
      <c r="V64" s="4"/>
      <c r="W64" s="4"/>
      <c r="X64" s="14"/>
      <c r="Y64" s="14" t="s">
        <v>352</v>
      </c>
      <c r="Z64" s="14"/>
      <c r="AA64" s="14"/>
      <c r="AB64" s="14"/>
      <c r="AC64" s="14" t="s">
        <v>352</v>
      </c>
      <c r="AD64" s="14"/>
      <c r="AE64" s="14"/>
      <c r="AF64" s="14"/>
    </row>
    <row r="65" spans="2:32" ht="18">
      <c r="B65" s="5" t="s">
        <v>370</v>
      </c>
      <c r="C65" s="19" t="s">
        <v>352</v>
      </c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 t="s">
        <v>352</v>
      </c>
      <c r="O65" s="19"/>
      <c r="P65" s="19"/>
      <c r="Q65" s="19" t="s">
        <v>352</v>
      </c>
      <c r="R65" s="19"/>
      <c r="S65" s="19" t="s">
        <v>352</v>
      </c>
      <c r="T65" s="19"/>
      <c r="U65" s="19"/>
      <c r="V65" s="19"/>
      <c r="W65" s="19"/>
      <c r="X65" s="20" t="s">
        <v>352</v>
      </c>
      <c r="Y65" s="20"/>
      <c r="Z65" s="20"/>
      <c r="AA65" s="20"/>
      <c r="AB65" s="20"/>
      <c r="AC65" s="20"/>
      <c r="AD65" s="20" t="s">
        <v>352</v>
      </c>
      <c r="AE65" s="20"/>
      <c r="AF65" s="20"/>
    </row>
    <row r="66" spans="2:32" ht="18" hidden="1">
      <c r="B66" s="4" t="s">
        <v>371</v>
      </c>
      <c r="C66" s="4" t="s">
        <v>352</v>
      </c>
      <c r="D66" s="4"/>
      <c r="E66" s="4" t="s">
        <v>352</v>
      </c>
      <c r="F66" s="4"/>
      <c r="G66" s="4" t="s">
        <v>352</v>
      </c>
      <c r="H66" s="4"/>
      <c r="I66" s="4"/>
      <c r="J66" s="4"/>
      <c r="K66" s="4"/>
      <c r="L66" s="4"/>
      <c r="M66" s="4"/>
      <c r="N66" s="4" t="s">
        <v>352</v>
      </c>
      <c r="O66" s="4"/>
      <c r="P66" s="4"/>
      <c r="Q66" s="4" t="s">
        <v>352</v>
      </c>
      <c r="R66" s="4"/>
      <c r="S66" s="4"/>
      <c r="T66" s="4"/>
      <c r="U66" s="4"/>
      <c r="V66" s="4"/>
      <c r="W66" s="4"/>
      <c r="X66" s="14"/>
      <c r="Y66" s="14"/>
      <c r="Z66" s="14"/>
      <c r="AA66" s="14"/>
      <c r="AB66" s="14"/>
      <c r="AC66" s="14"/>
      <c r="AD66" s="14" t="s">
        <v>352</v>
      </c>
      <c r="AE66" s="14"/>
      <c r="AF66" s="14"/>
    </row>
    <row r="67" spans="2:32" ht="18">
      <c r="B67" s="5" t="s">
        <v>372</v>
      </c>
      <c r="C67" s="19" t="s">
        <v>352</v>
      </c>
      <c r="D67" s="19"/>
      <c r="E67" s="19" t="s">
        <v>352</v>
      </c>
      <c r="F67" s="19"/>
      <c r="G67" s="19"/>
      <c r="H67" s="19"/>
      <c r="I67" s="19"/>
      <c r="J67" s="19"/>
      <c r="K67" s="19"/>
      <c r="L67" s="19"/>
      <c r="M67" s="19" t="s">
        <v>352</v>
      </c>
      <c r="N67" s="19"/>
      <c r="O67" s="19"/>
      <c r="P67" s="19"/>
      <c r="Q67" s="19" t="s">
        <v>352</v>
      </c>
      <c r="R67" s="19" t="s">
        <v>352</v>
      </c>
      <c r="S67" s="19" t="s">
        <v>352</v>
      </c>
      <c r="T67" s="19"/>
      <c r="U67" s="19"/>
      <c r="V67" s="19"/>
      <c r="W67" s="19"/>
      <c r="X67" s="20" t="s">
        <v>352</v>
      </c>
      <c r="Y67" s="20"/>
      <c r="Z67" s="20"/>
      <c r="AA67" s="20"/>
      <c r="AB67" s="20" t="s">
        <v>352</v>
      </c>
      <c r="AC67" s="20" t="s">
        <v>352</v>
      </c>
      <c r="AD67" s="20"/>
      <c r="AE67" s="20"/>
      <c r="AF67" s="20"/>
    </row>
    <row r="68" spans="2:32" ht="18">
      <c r="B68" s="5" t="s">
        <v>373</v>
      </c>
      <c r="C68" s="19" t="s">
        <v>352</v>
      </c>
      <c r="D68" s="19"/>
      <c r="E68" s="19"/>
      <c r="F68" s="19"/>
      <c r="G68" s="19"/>
      <c r="H68" s="19"/>
      <c r="I68" s="19"/>
      <c r="J68" s="19"/>
      <c r="K68" s="19" t="s">
        <v>352</v>
      </c>
      <c r="L68" s="19"/>
      <c r="M68" s="19"/>
      <c r="N68" s="19"/>
      <c r="O68" s="19"/>
      <c r="P68" s="19"/>
      <c r="Q68" s="19"/>
      <c r="R68" s="19" t="s">
        <v>352</v>
      </c>
      <c r="S68" s="19"/>
      <c r="T68" s="19"/>
      <c r="U68" s="19"/>
      <c r="V68" s="19"/>
      <c r="W68" s="19"/>
      <c r="X68" s="20" t="s">
        <v>352</v>
      </c>
      <c r="Y68" s="20"/>
      <c r="Z68" s="20"/>
      <c r="AA68" s="20"/>
      <c r="AB68" s="20" t="s">
        <v>352</v>
      </c>
      <c r="AC68" s="20" t="s">
        <v>352</v>
      </c>
      <c r="AD68" s="20"/>
      <c r="AE68" s="20"/>
      <c r="AF68" s="20"/>
    </row>
    <row r="69" spans="2:32" ht="18" hidden="1">
      <c r="B69" s="5" t="s">
        <v>374</v>
      </c>
      <c r="C69" s="4" t="s">
        <v>352</v>
      </c>
      <c r="D69" s="4"/>
      <c r="E69" s="4"/>
      <c r="F69" s="4"/>
      <c r="G69" s="4" t="s">
        <v>352</v>
      </c>
      <c r="H69" s="4"/>
      <c r="I69" s="4"/>
      <c r="J69" s="4"/>
      <c r="K69" s="4"/>
      <c r="L69" s="4"/>
      <c r="M69" s="4"/>
      <c r="N69" s="4" t="s">
        <v>352</v>
      </c>
      <c r="O69" s="4"/>
      <c r="P69" s="4"/>
      <c r="Q69" s="4" t="s">
        <v>352</v>
      </c>
      <c r="R69" s="4" t="s">
        <v>352</v>
      </c>
      <c r="S69" s="4" t="s">
        <v>352</v>
      </c>
      <c r="T69" s="4"/>
      <c r="U69" s="4"/>
      <c r="V69" s="4"/>
      <c r="W69" s="4"/>
      <c r="X69" s="14"/>
      <c r="Y69" s="14"/>
      <c r="Z69" s="14" t="s">
        <v>352</v>
      </c>
      <c r="AA69" s="14"/>
      <c r="AB69" s="14"/>
      <c r="AC69" s="14" t="s">
        <v>352</v>
      </c>
      <c r="AD69" s="14" t="s">
        <v>352</v>
      </c>
      <c r="AE69" s="14"/>
      <c r="AF69" s="14"/>
    </row>
    <row r="70" spans="2:32" ht="18" hidden="1">
      <c r="B70" s="5" t="s">
        <v>375</v>
      </c>
      <c r="C70" s="4" t="s">
        <v>352</v>
      </c>
      <c r="D70" s="4"/>
      <c r="E70" s="4"/>
      <c r="F70" s="4"/>
      <c r="G70" s="4" t="s">
        <v>352</v>
      </c>
      <c r="H70" s="4" t="s">
        <v>352</v>
      </c>
      <c r="I70" s="4"/>
      <c r="J70" s="4"/>
      <c r="K70" s="4"/>
      <c r="L70" s="4"/>
      <c r="M70" s="4"/>
      <c r="N70" s="4" t="s">
        <v>352</v>
      </c>
      <c r="O70" s="4"/>
      <c r="P70" s="4"/>
      <c r="Q70" s="4" t="s">
        <v>352</v>
      </c>
      <c r="R70" s="4"/>
      <c r="S70" s="4"/>
      <c r="T70" s="4"/>
      <c r="U70" s="4"/>
      <c r="V70" s="4"/>
      <c r="W70" s="4"/>
      <c r="X70" s="14"/>
      <c r="Y70" s="14"/>
      <c r="Z70" s="14"/>
      <c r="AA70" s="14"/>
      <c r="AB70" s="14"/>
      <c r="AC70" s="14" t="s">
        <v>352</v>
      </c>
      <c r="AD70" s="14" t="s">
        <v>352</v>
      </c>
      <c r="AE70" s="14"/>
      <c r="AF70" s="14"/>
    </row>
    <row r="71" spans="2:32" ht="18" hidden="1">
      <c r="B71" s="5" t="s">
        <v>376</v>
      </c>
      <c r="C71" s="4" t="s">
        <v>352</v>
      </c>
      <c r="D71" s="4"/>
      <c r="E71" s="4"/>
      <c r="F71" s="4"/>
      <c r="G71" s="4" t="s">
        <v>352</v>
      </c>
      <c r="H71" s="4" t="s">
        <v>352</v>
      </c>
      <c r="I71" s="4"/>
      <c r="J71" s="4"/>
      <c r="K71" s="4"/>
      <c r="L71" s="4"/>
      <c r="M71" s="4"/>
      <c r="N71" s="4" t="s">
        <v>352</v>
      </c>
      <c r="O71" s="4"/>
      <c r="P71" s="4"/>
      <c r="Q71" s="4" t="s">
        <v>352</v>
      </c>
      <c r="R71" s="4"/>
      <c r="S71" s="4"/>
      <c r="T71" s="4" t="s">
        <v>352</v>
      </c>
      <c r="U71" s="4"/>
      <c r="V71" s="4"/>
      <c r="W71" s="4"/>
      <c r="X71" s="14"/>
      <c r="Y71" s="14"/>
      <c r="Z71" s="14"/>
      <c r="AA71" s="14"/>
      <c r="AB71" s="14"/>
      <c r="AC71" s="14"/>
      <c r="AD71" s="14" t="s">
        <v>352</v>
      </c>
      <c r="AE71" s="14"/>
      <c r="AF71" s="14"/>
    </row>
    <row r="72" spans="2:32" ht="18" hidden="1">
      <c r="B72" s="5" t="s">
        <v>377</v>
      </c>
      <c r="C72" s="4"/>
      <c r="D72" s="4"/>
      <c r="E72" s="4" t="s">
        <v>352</v>
      </c>
      <c r="F72" s="4"/>
      <c r="G72" s="4"/>
      <c r="H72" s="4"/>
      <c r="I72" s="4"/>
      <c r="J72" s="4"/>
      <c r="K72" s="4"/>
      <c r="L72" s="4"/>
      <c r="M72" s="4"/>
      <c r="N72" s="4" t="s">
        <v>352</v>
      </c>
      <c r="O72" s="4"/>
      <c r="P72" s="4"/>
      <c r="Q72" s="4"/>
      <c r="R72" s="4" t="s">
        <v>352</v>
      </c>
      <c r="S72" s="4"/>
      <c r="T72" s="4"/>
      <c r="U72" s="4"/>
      <c r="V72" s="4"/>
      <c r="W72" s="4"/>
      <c r="X72" s="14"/>
      <c r="Y72" s="14"/>
      <c r="Z72" s="14"/>
      <c r="AA72" s="14" t="s">
        <v>352</v>
      </c>
      <c r="AB72" s="14"/>
      <c r="AC72" s="14"/>
      <c r="AD72" s="14"/>
      <c r="AE72" s="14"/>
      <c r="AF72" s="14"/>
    </row>
    <row r="73" spans="2:32" ht="18">
      <c r="B73" s="5" t="s">
        <v>378</v>
      </c>
      <c r="C73" s="19" t="s">
        <v>352</v>
      </c>
      <c r="D73" s="19"/>
      <c r="E73" s="19" t="s">
        <v>352</v>
      </c>
      <c r="F73" s="19"/>
      <c r="G73" s="19"/>
      <c r="H73" s="19"/>
      <c r="I73" s="19" t="s">
        <v>352</v>
      </c>
      <c r="J73" s="19" t="s">
        <v>352</v>
      </c>
      <c r="K73" s="19"/>
      <c r="L73" s="19"/>
      <c r="M73" s="19"/>
      <c r="N73" s="19"/>
      <c r="O73" s="19"/>
      <c r="P73" s="19"/>
      <c r="Q73" s="19"/>
      <c r="R73" s="19" t="s">
        <v>352</v>
      </c>
      <c r="S73" s="19"/>
      <c r="T73" s="19"/>
      <c r="U73" s="19"/>
      <c r="V73" s="19"/>
      <c r="W73" s="19"/>
      <c r="X73" s="20" t="s">
        <v>352</v>
      </c>
      <c r="Y73" s="20"/>
      <c r="Z73" s="20"/>
      <c r="AA73" s="20" t="s">
        <v>352</v>
      </c>
      <c r="AB73" s="20" t="s">
        <v>352</v>
      </c>
      <c r="AC73" s="20"/>
      <c r="AD73" s="20"/>
      <c r="AE73" s="20"/>
      <c r="AF73" s="20"/>
    </row>
    <row r="74" spans="2:32" ht="18" hidden="1">
      <c r="B74" s="5" t="s">
        <v>379</v>
      </c>
      <c r="C74" s="4"/>
      <c r="D74" s="4"/>
      <c r="E74" s="4"/>
      <c r="F74" s="4"/>
      <c r="G74" s="4" t="s">
        <v>352</v>
      </c>
      <c r="H74" s="4"/>
      <c r="I74" s="4"/>
      <c r="J74" s="4"/>
      <c r="K74" s="4"/>
      <c r="L74" s="4"/>
      <c r="M74" s="4" t="s">
        <v>352</v>
      </c>
      <c r="N74" s="4"/>
      <c r="O74" s="4"/>
      <c r="P74" s="4"/>
      <c r="Q74" s="4" t="s">
        <v>352</v>
      </c>
      <c r="R74" s="4" t="s">
        <v>352</v>
      </c>
      <c r="S74" s="4" t="s">
        <v>352</v>
      </c>
      <c r="T74" s="4"/>
      <c r="U74" s="4"/>
      <c r="V74" s="4"/>
      <c r="W74" s="4"/>
      <c r="X74" s="14"/>
      <c r="Y74" s="14"/>
      <c r="Z74" s="14" t="s">
        <v>352</v>
      </c>
      <c r="AA74" s="14"/>
      <c r="AB74" s="14" t="s">
        <v>352</v>
      </c>
      <c r="AC74" s="14"/>
      <c r="AD74" s="14"/>
      <c r="AE74" s="14"/>
      <c r="AF74" s="14"/>
    </row>
    <row r="75" spans="2:32" ht="18" hidden="1">
      <c r="B75" s="5" t="s">
        <v>380</v>
      </c>
      <c r="C75" s="4" t="s">
        <v>352</v>
      </c>
      <c r="D75" s="4"/>
      <c r="E75" s="4" t="s">
        <v>352</v>
      </c>
      <c r="F75" s="4"/>
      <c r="G75" s="4" t="s">
        <v>352</v>
      </c>
      <c r="H75" s="4"/>
      <c r="I75" s="4"/>
      <c r="J75" s="4"/>
      <c r="K75" s="4"/>
      <c r="L75" s="4"/>
      <c r="M75" s="4"/>
      <c r="N75" s="4"/>
      <c r="O75" s="4" t="s">
        <v>352</v>
      </c>
      <c r="P75" s="4"/>
      <c r="Q75" s="4" t="s">
        <v>352</v>
      </c>
      <c r="R75" s="4"/>
      <c r="S75" s="4"/>
      <c r="T75" s="4"/>
      <c r="U75" s="4"/>
      <c r="V75" s="4"/>
      <c r="W75" s="4"/>
      <c r="X75" s="14"/>
      <c r="Y75" s="14"/>
      <c r="Z75" s="14"/>
      <c r="AA75" s="14"/>
      <c r="AB75" s="14"/>
      <c r="AC75" s="14"/>
      <c r="AD75" s="14" t="s">
        <v>352</v>
      </c>
      <c r="AE75" s="14"/>
      <c r="AF75" s="14"/>
    </row>
    <row r="76" spans="2:32" ht="18" hidden="1">
      <c r="B76" s="5" t="s">
        <v>381</v>
      </c>
      <c r="C76" s="4" t="s">
        <v>352</v>
      </c>
      <c r="D76" s="4"/>
      <c r="E76" s="4" t="s">
        <v>352</v>
      </c>
      <c r="F76" s="4"/>
      <c r="G76" s="4" t="s">
        <v>352</v>
      </c>
      <c r="H76" s="4"/>
      <c r="I76" s="4"/>
      <c r="J76" s="4"/>
      <c r="K76" s="4"/>
      <c r="L76" s="4"/>
      <c r="M76" s="4"/>
      <c r="N76" s="4"/>
      <c r="O76" s="4" t="s">
        <v>352</v>
      </c>
      <c r="P76" s="4"/>
      <c r="Q76" s="4" t="s">
        <v>352</v>
      </c>
      <c r="R76" s="4"/>
      <c r="S76" s="4"/>
      <c r="T76" s="4"/>
      <c r="U76" s="4"/>
      <c r="V76" s="4"/>
      <c r="W76" s="4"/>
      <c r="X76" s="14"/>
      <c r="Y76" s="14"/>
      <c r="Z76" s="14"/>
      <c r="AA76" s="14"/>
      <c r="AB76" s="14"/>
      <c r="AC76" s="14" t="s">
        <v>352</v>
      </c>
      <c r="AD76" s="14"/>
      <c r="AE76" s="14"/>
      <c r="AF76" s="14"/>
    </row>
    <row r="77" spans="2:32" ht="18" hidden="1">
      <c r="B77" s="5" t="s">
        <v>382</v>
      </c>
      <c r="C77" s="4"/>
      <c r="D77" s="4"/>
      <c r="E77" s="4" t="s">
        <v>352</v>
      </c>
      <c r="F77" s="4"/>
      <c r="G77" s="4"/>
      <c r="H77" s="4"/>
      <c r="I77" s="4"/>
      <c r="J77" s="4"/>
      <c r="K77" s="4"/>
      <c r="L77" s="4"/>
      <c r="M77" s="4" t="s">
        <v>352</v>
      </c>
      <c r="N77" s="4"/>
      <c r="O77" s="4" t="s">
        <v>352</v>
      </c>
      <c r="P77" s="4"/>
      <c r="Q77" s="4" t="s">
        <v>352</v>
      </c>
      <c r="R77" s="4"/>
      <c r="S77" s="4"/>
      <c r="T77" s="4"/>
      <c r="U77" s="4"/>
      <c r="V77" s="4"/>
      <c r="W77" s="4"/>
      <c r="X77" s="14"/>
      <c r="Y77" s="14"/>
      <c r="Z77" s="14"/>
      <c r="AA77" s="14"/>
      <c r="AB77" s="14"/>
      <c r="AC77" s="14"/>
      <c r="AD77" s="14" t="s">
        <v>352</v>
      </c>
      <c r="AE77" s="14"/>
      <c r="AF77" s="14"/>
    </row>
    <row r="78" spans="2:32" ht="18" hidden="1">
      <c r="B78" s="5" t="s">
        <v>383</v>
      </c>
      <c r="C78" s="4" t="s">
        <v>352</v>
      </c>
      <c r="D78" s="4"/>
      <c r="E78" s="4" t="s">
        <v>352</v>
      </c>
      <c r="F78" s="4"/>
      <c r="G78" s="4"/>
      <c r="H78" s="4"/>
      <c r="I78" s="4"/>
      <c r="J78" s="4"/>
      <c r="K78" s="4"/>
      <c r="L78" s="4"/>
      <c r="M78" s="4"/>
      <c r="N78" s="4" t="s">
        <v>352</v>
      </c>
      <c r="O78" s="4"/>
      <c r="P78" s="4"/>
      <c r="Q78" s="4" t="s">
        <v>352</v>
      </c>
      <c r="R78" s="4" t="s">
        <v>352</v>
      </c>
      <c r="S78" s="4"/>
      <c r="T78" s="4"/>
      <c r="U78" s="4"/>
      <c r="V78" s="4"/>
      <c r="W78" s="4"/>
      <c r="X78" s="14"/>
      <c r="Y78" s="14"/>
      <c r="Z78" s="14"/>
      <c r="AA78" s="14"/>
      <c r="AB78" s="14"/>
      <c r="AC78" s="14"/>
      <c r="AD78" s="14" t="s">
        <v>352</v>
      </c>
      <c r="AE78" s="14"/>
      <c r="AF78" s="14"/>
    </row>
    <row r="79" spans="2:32" ht="18" hidden="1">
      <c r="B79" s="5" t="s">
        <v>384</v>
      </c>
      <c r="C79" s="4" t="s">
        <v>352</v>
      </c>
      <c r="D79" s="4"/>
      <c r="E79" s="4" t="s">
        <v>352</v>
      </c>
      <c r="F79" s="4"/>
      <c r="G79" s="4"/>
      <c r="H79" s="4"/>
      <c r="I79" s="4" t="s">
        <v>352</v>
      </c>
      <c r="J79" s="4" t="s">
        <v>352</v>
      </c>
      <c r="K79" s="4"/>
      <c r="L79" s="4" t="s">
        <v>352</v>
      </c>
      <c r="M79" s="4" t="s">
        <v>352</v>
      </c>
      <c r="N79" s="4"/>
      <c r="O79" s="4"/>
      <c r="P79" s="4"/>
      <c r="Q79" s="4"/>
      <c r="R79" s="4"/>
      <c r="S79" s="4"/>
      <c r="T79" s="4"/>
      <c r="U79" s="4"/>
      <c r="V79" s="4"/>
      <c r="W79" s="4" t="s">
        <v>352</v>
      </c>
      <c r="X79" s="14"/>
      <c r="Y79" s="14" t="s">
        <v>352</v>
      </c>
      <c r="Z79" s="14"/>
      <c r="AA79" s="14"/>
      <c r="AB79" s="14"/>
      <c r="AC79" s="14"/>
      <c r="AD79" s="14"/>
      <c r="AE79" s="14"/>
      <c r="AF79" s="14"/>
    </row>
    <row r="80" spans="2:32" ht="18" hidden="1">
      <c r="B80" s="5" t="s">
        <v>385</v>
      </c>
      <c r="C80" s="4" t="s">
        <v>352</v>
      </c>
      <c r="D80" s="4"/>
      <c r="E80" s="4" t="s">
        <v>352</v>
      </c>
      <c r="F80" s="4"/>
      <c r="G80" s="4" t="s">
        <v>352</v>
      </c>
      <c r="H80" s="4"/>
      <c r="I80" s="4"/>
      <c r="J80" s="4" t="s">
        <v>352</v>
      </c>
      <c r="K80" s="4"/>
      <c r="L80" s="4"/>
      <c r="M80" s="4"/>
      <c r="N80" s="4"/>
      <c r="O80" s="4"/>
      <c r="P80" s="4"/>
      <c r="Q80" s="4" t="s">
        <v>352</v>
      </c>
      <c r="R80" s="4"/>
      <c r="S80" s="4"/>
      <c r="T80" s="4" t="s">
        <v>352</v>
      </c>
      <c r="U80" s="4"/>
      <c r="V80" s="4"/>
      <c r="W80" s="4"/>
      <c r="X80" s="14"/>
      <c r="Y80" s="14"/>
      <c r="Z80" s="14"/>
      <c r="AA80" s="14"/>
      <c r="AB80" s="14"/>
      <c r="AC80" s="14"/>
      <c r="AD80" s="14" t="s">
        <v>352</v>
      </c>
      <c r="AE80" s="14"/>
      <c r="AF80" s="14"/>
    </row>
    <row r="81" spans="2:32" ht="18" hidden="1">
      <c r="B81" s="5" t="s">
        <v>386</v>
      </c>
      <c r="C81" s="4" t="s">
        <v>352</v>
      </c>
      <c r="D81" s="4"/>
      <c r="E81" s="4"/>
      <c r="F81" s="4"/>
      <c r="G81" s="4" t="s">
        <v>352</v>
      </c>
      <c r="H81" s="4"/>
      <c r="I81" s="4"/>
      <c r="J81" s="4"/>
      <c r="K81" s="4"/>
      <c r="L81" s="4"/>
      <c r="M81" s="4"/>
      <c r="N81" s="4" t="s">
        <v>352</v>
      </c>
      <c r="O81" s="4"/>
      <c r="P81" s="4"/>
      <c r="Q81" s="4" t="s">
        <v>352</v>
      </c>
      <c r="R81" s="4"/>
      <c r="S81" s="4"/>
      <c r="T81" s="4"/>
      <c r="U81" s="4"/>
      <c r="V81" s="4"/>
      <c r="W81" s="4"/>
      <c r="X81" s="14"/>
      <c r="Y81" s="14"/>
      <c r="Z81" s="14"/>
      <c r="AA81" s="14"/>
      <c r="AB81" s="14"/>
      <c r="AC81" s="14"/>
      <c r="AD81" s="14" t="s">
        <v>352</v>
      </c>
      <c r="AE81" s="14"/>
      <c r="AF81" s="14"/>
    </row>
    <row r="82" spans="2:32" ht="18" hidden="1">
      <c r="B82" s="5" t="s">
        <v>387</v>
      </c>
      <c r="C82" s="4" t="s">
        <v>352</v>
      </c>
      <c r="D82" s="4"/>
      <c r="E82" s="4"/>
      <c r="F82" s="4"/>
      <c r="G82" s="4"/>
      <c r="H82" s="4" t="s">
        <v>352</v>
      </c>
      <c r="I82" s="4"/>
      <c r="J82" s="4"/>
      <c r="K82" s="4"/>
      <c r="L82" s="4"/>
      <c r="M82" s="4"/>
      <c r="N82" s="4" t="s">
        <v>352</v>
      </c>
      <c r="O82" s="4"/>
      <c r="P82" s="4"/>
      <c r="Q82" s="4" t="s">
        <v>352</v>
      </c>
      <c r="R82" s="4"/>
      <c r="S82" s="4" t="s">
        <v>352</v>
      </c>
      <c r="T82" s="4" t="s">
        <v>352</v>
      </c>
      <c r="U82" s="4"/>
      <c r="V82" s="4"/>
      <c r="W82" s="4"/>
      <c r="X82" s="14"/>
      <c r="Y82" s="14"/>
      <c r="Z82" s="14"/>
      <c r="AA82" s="14"/>
      <c r="AB82" s="14"/>
      <c r="AC82" s="14"/>
      <c r="AD82" s="14" t="s">
        <v>352</v>
      </c>
      <c r="AE82" s="14"/>
      <c r="AF82" s="14"/>
    </row>
    <row r="83" spans="2:32" ht="18" hidden="1">
      <c r="B83" s="4" t="s">
        <v>388</v>
      </c>
      <c r="C83" s="4"/>
      <c r="D83" s="4"/>
      <c r="E83" s="4"/>
      <c r="F83" s="4"/>
      <c r="G83" s="4"/>
      <c r="H83" s="4" t="s">
        <v>352</v>
      </c>
      <c r="I83" s="4"/>
      <c r="J83" s="4"/>
      <c r="K83" s="4"/>
      <c r="L83" s="4"/>
      <c r="M83" s="4"/>
      <c r="N83" s="4" t="s">
        <v>352</v>
      </c>
      <c r="O83" s="4"/>
      <c r="P83" s="4"/>
      <c r="Q83" s="4" t="s">
        <v>352</v>
      </c>
      <c r="R83" s="4"/>
      <c r="S83" s="4"/>
      <c r="T83" s="4"/>
      <c r="U83" s="4"/>
      <c r="V83" s="4"/>
      <c r="W83" s="4"/>
      <c r="X83" s="14"/>
      <c r="Y83" s="14"/>
      <c r="Z83" s="14"/>
      <c r="AA83" s="14"/>
      <c r="AB83" s="14"/>
      <c r="AC83" s="14"/>
      <c r="AD83" s="14" t="s">
        <v>352</v>
      </c>
      <c r="AE83" s="14"/>
      <c r="AF83" s="14"/>
    </row>
    <row r="84" spans="2:32" ht="18" hidden="1">
      <c r="B84" s="5" t="s">
        <v>389</v>
      </c>
      <c r="C84" s="4" t="s">
        <v>352</v>
      </c>
      <c r="D84" s="4"/>
      <c r="E84" s="4"/>
      <c r="F84" s="4"/>
      <c r="G84" s="4"/>
      <c r="H84" s="4"/>
      <c r="I84" s="4" t="s">
        <v>352</v>
      </c>
      <c r="J84" s="4"/>
      <c r="K84" s="4"/>
      <c r="L84" s="4"/>
      <c r="M84" s="4"/>
      <c r="N84" s="4"/>
      <c r="O84" s="4"/>
      <c r="P84" s="4"/>
      <c r="Q84" s="4" t="s">
        <v>352</v>
      </c>
      <c r="R84" s="4"/>
      <c r="S84" s="4" t="s">
        <v>352</v>
      </c>
      <c r="T84" s="4"/>
      <c r="U84" s="4"/>
      <c r="V84" s="4"/>
      <c r="W84" s="4"/>
      <c r="X84" s="14"/>
      <c r="Y84" s="14"/>
      <c r="Z84" s="14"/>
      <c r="AA84" s="14"/>
      <c r="AB84" s="14"/>
      <c r="AC84" s="14" t="s">
        <v>352</v>
      </c>
      <c r="AD84" s="14"/>
      <c r="AE84" s="14"/>
      <c r="AF84" s="14"/>
    </row>
    <row r="85" spans="2:32" ht="18" hidden="1">
      <c r="B85" s="4" t="s">
        <v>390</v>
      </c>
      <c r="C85" s="4"/>
      <c r="D85" s="4"/>
      <c r="E85" s="4"/>
      <c r="F85" s="4"/>
      <c r="G85" s="4" t="s">
        <v>352</v>
      </c>
      <c r="H85" s="4" t="s">
        <v>352</v>
      </c>
      <c r="I85" s="4"/>
      <c r="J85" s="4"/>
      <c r="K85" s="4"/>
      <c r="L85" s="4"/>
      <c r="M85" s="4"/>
      <c r="N85" s="4" t="s">
        <v>352</v>
      </c>
      <c r="O85" s="4"/>
      <c r="P85" s="4"/>
      <c r="Q85" s="4" t="s">
        <v>352</v>
      </c>
      <c r="R85" s="4"/>
      <c r="S85" s="4"/>
      <c r="T85" s="4" t="s">
        <v>352</v>
      </c>
      <c r="U85" s="4"/>
      <c r="V85" s="4"/>
      <c r="W85" s="4"/>
      <c r="X85" s="14"/>
      <c r="Y85" s="14"/>
      <c r="Z85" s="14"/>
      <c r="AA85" s="14"/>
      <c r="AB85" s="14"/>
      <c r="AC85" s="14"/>
      <c r="AD85" s="14" t="s">
        <v>352</v>
      </c>
      <c r="AE85" s="14"/>
      <c r="AF85" s="14"/>
    </row>
    <row r="86" spans="2:32" ht="18" hidden="1">
      <c r="B86" s="5" t="s">
        <v>391</v>
      </c>
      <c r="C86" s="4" t="s">
        <v>352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 t="s">
        <v>352</v>
      </c>
      <c r="O86" s="4" t="s">
        <v>352</v>
      </c>
      <c r="P86" s="4"/>
      <c r="Q86" s="4" t="s">
        <v>352</v>
      </c>
      <c r="R86" s="4"/>
      <c r="S86" s="4"/>
      <c r="T86" s="4"/>
      <c r="U86" s="4"/>
      <c r="V86" s="4"/>
      <c r="W86" s="4"/>
      <c r="X86" s="14"/>
      <c r="Y86" s="14"/>
      <c r="Z86" s="14"/>
      <c r="AA86" s="14"/>
      <c r="AB86" s="14"/>
      <c r="AC86" s="14"/>
      <c r="AD86" s="14" t="s">
        <v>352</v>
      </c>
      <c r="AE86" s="14"/>
      <c r="AF86" s="14"/>
    </row>
    <row r="87" spans="2:32" ht="18" hidden="1">
      <c r="B87" s="5" t="s">
        <v>392</v>
      </c>
      <c r="C87" s="4" t="s">
        <v>352</v>
      </c>
      <c r="D87" s="4"/>
      <c r="E87" s="4" t="s">
        <v>352</v>
      </c>
      <c r="F87" s="4"/>
      <c r="G87" s="4" t="s">
        <v>352</v>
      </c>
      <c r="H87" s="4"/>
      <c r="I87" s="4"/>
      <c r="J87" s="4" t="s">
        <v>352</v>
      </c>
      <c r="K87" s="4"/>
      <c r="L87" s="4"/>
      <c r="M87" s="4"/>
      <c r="N87" s="4"/>
      <c r="O87" s="4"/>
      <c r="P87" s="4"/>
      <c r="Q87" s="4"/>
      <c r="R87" s="4"/>
      <c r="S87" s="4" t="s">
        <v>352</v>
      </c>
      <c r="T87" s="4"/>
      <c r="U87" s="4"/>
      <c r="V87" s="4"/>
      <c r="W87" s="4"/>
      <c r="X87" s="14"/>
      <c r="Y87" s="14"/>
      <c r="Z87" s="14"/>
      <c r="AA87" s="14"/>
      <c r="AB87" s="14"/>
      <c r="AC87" s="14" t="s">
        <v>352</v>
      </c>
      <c r="AD87" s="14"/>
      <c r="AE87" s="14"/>
      <c r="AF87" s="14"/>
    </row>
    <row r="88" spans="2:32" ht="18" hidden="1">
      <c r="B88" s="5" t="s">
        <v>393</v>
      </c>
      <c r="C88" s="4" t="s">
        <v>352</v>
      </c>
      <c r="D88" s="4"/>
      <c r="E88" s="4"/>
      <c r="F88" s="4" t="s">
        <v>352</v>
      </c>
      <c r="G88" s="4"/>
      <c r="H88" s="4"/>
      <c r="I88" s="4"/>
      <c r="J88" s="4"/>
      <c r="K88" s="4"/>
      <c r="L88" s="4"/>
      <c r="M88" s="4"/>
      <c r="N88" s="4" t="s">
        <v>352</v>
      </c>
      <c r="O88" s="4"/>
      <c r="P88" s="4"/>
      <c r="Q88" s="4" t="s">
        <v>352</v>
      </c>
      <c r="R88" s="4" t="s">
        <v>352</v>
      </c>
      <c r="S88" s="4"/>
      <c r="T88" s="4"/>
      <c r="U88" s="4"/>
      <c r="V88" s="4"/>
      <c r="W88" s="4"/>
      <c r="X88" s="14"/>
      <c r="Y88" s="14"/>
      <c r="Z88" s="14"/>
      <c r="AA88" s="14" t="s">
        <v>352</v>
      </c>
      <c r="AB88" s="14"/>
      <c r="AC88" s="14"/>
      <c r="AD88" s="14"/>
      <c r="AE88" s="14"/>
      <c r="AF88" s="14"/>
    </row>
    <row r="89" spans="2:32" ht="18" hidden="1">
      <c r="B89" s="5" t="s">
        <v>394</v>
      </c>
      <c r="C89" s="4" t="s">
        <v>352</v>
      </c>
      <c r="D89" s="4"/>
      <c r="E89" s="4" t="s">
        <v>352</v>
      </c>
      <c r="F89" s="4"/>
      <c r="G89" s="4"/>
      <c r="H89" s="4"/>
      <c r="I89" s="4"/>
      <c r="J89" s="4"/>
      <c r="K89" s="4"/>
      <c r="L89" s="4"/>
      <c r="M89" s="4"/>
      <c r="N89" s="4" t="s">
        <v>352</v>
      </c>
      <c r="O89" s="4"/>
      <c r="P89" s="4"/>
      <c r="Q89" s="4" t="s">
        <v>352</v>
      </c>
      <c r="R89" s="4" t="s">
        <v>352</v>
      </c>
      <c r="S89" s="4"/>
      <c r="T89" s="4"/>
      <c r="U89" s="4"/>
      <c r="V89" s="4"/>
      <c r="W89" s="4"/>
      <c r="X89" s="14"/>
      <c r="Y89" s="14"/>
      <c r="Z89" s="14"/>
      <c r="AA89" s="14" t="s">
        <v>352</v>
      </c>
      <c r="AB89" s="14"/>
      <c r="AC89" s="14"/>
      <c r="AD89" s="14"/>
      <c r="AE89" s="14"/>
      <c r="AF89" s="14"/>
    </row>
    <row r="90" spans="2:32" ht="18" hidden="1">
      <c r="B90" s="5" t="s">
        <v>395</v>
      </c>
      <c r="C90" s="4" t="s">
        <v>352</v>
      </c>
      <c r="D90" s="4"/>
      <c r="E90" s="4"/>
      <c r="F90" s="4"/>
      <c r="G90" s="4" t="s">
        <v>352</v>
      </c>
      <c r="H90" s="4"/>
      <c r="I90" s="4"/>
      <c r="J90" s="4"/>
      <c r="K90" s="4"/>
      <c r="L90" s="4"/>
      <c r="M90" s="4"/>
      <c r="N90" s="4" t="s">
        <v>352</v>
      </c>
      <c r="O90" s="4"/>
      <c r="P90" s="4"/>
      <c r="Q90" s="4" t="s">
        <v>352</v>
      </c>
      <c r="R90" s="4"/>
      <c r="S90" s="4"/>
      <c r="T90" s="4"/>
      <c r="U90" s="4"/>
      <c r="V90" s="4"/>
      <c r="W90" s="4"/>
      <c r="X90" s="14"/>
      <c r="Y90" s="14"/>
      <c r="Z90" s="14"/>
      <c r="AA90" s="14"/>
      <c r="AB90" s="14"/>
      <c r="AC90" s="14"/>
      <c r="AD90" s="14"/>
      <c r="AE90" s="14" t="s">
        <v>352</v>
      </c>
      <c r="AF90" s="14"/>
    </row>
    <row r="91" spans="2:32" ht="18" hidden="1">
      <c r="B91" s="5" t="s">
        <v>396</v>
      </c>
      <c r="C91" s="4" t="s">
        <v>352</v>
      </c>
      <c r="D91" s="4"/>
      <c r="E91" s="4" t="s">
        <v>352</v>
      </c>
      <c r="F91" s="4"/>
      <c r="G91" s="4" t="s">
        <v>352</v>
      </c>
      <c r="H91" s="4"/>
      <c r="I91" s="4" t="s">
        <v>352</v>
      </c>
      <c r="J91" s="4"/>
      <c r="K91" s="4"/>
      <c r="L91" s="4"/>
      <c r="M91" s="4"/>
      <c r="N91" s="4"/>
      <c r="O91" s="4"/>
      <c r="P91" s="4"/>
      <c r="Q91" s="4"/>
      <c r="R91" s="4" t="s">
        <v>352</v>
      </c>
      <c r="S91" s="4"/>
      <c r="T91" s="4"/>
      <c r="U91" s="4"/>
      <c r="V91" s="4"/>
      <c r="W91" s="4"/>
      <c r="X91" s="14"/>
      <c r="Y91" s="14"/>
      <c r="Z91" s="14" t="s">
        <v>352</v>
      </c>
      <c r="AA91" s="14" t="s">
        <v>352</v>
      </c>
      <c r="AB91" s="14"/>
      <c r="AC91" s="14" t="s">
        <v>352</v>
      </c>
      <c r="AD91" s="14"/>
      <c r="AE91" s="14"/>
      <c r="AF91" s="14"/>
    </row>
    <row r="92" spans="2:32" ht="18">
      <c r="B92" s="4" t="s">
        <v>397</v>
      </c>
      <c r="C92" s="19"/>
      <c r="D92" s="19"/>
      <c r="E92" s="19"/>
      <c r="F92" s="19" t="s">
        <v>352</v>
      </c>
      <c r="G92" s="19"/>
      <c r="H92" s="19"/>
      <c r="I92" s="19"/>
      <c r="J92" s="19" t="s">
        <v>352</v>
      </c>
      <c r="K92" s="19"/>
      <c r="L92" s="19"/>
      <c r="M92" s="19"/>
      <c r="N92" s="19"/>
      <c r="O92" s="19"/>
      <c r="P92" s="19"/>
      <c r="Q92" s="19"/>
      <c r="R92" s="19"/>
      <c r="S92" s="19" t="s">
        <v>352</v>
      </c>
      <c r="T92" s="19"/>
      <c r="U92" s="19"/>
      <c r="V92" s="19"/>
      <c r="W92" s="19"/>
      <c r="X92" s="20" t="s">
        <v>352</v>
      </c>
      <c r="Y92" s="20" t="s">
        <v>352</v>
      </c>
      <c r="Z92" s="20"/>
      <c r="AA92" s="20"/>
      <c r="AB92" s="20"/>
      <c r="AC92" s="20"/>
      <c r="AD92" s="20"/>
      <c r="AE92" s="20"/>
      <c r="AF92" s="20"/>
    </row>
    <row r="93" spans="2:32" ht="18">
      <c r="B93" s="4" t="s">
        <v>398</v>
      </c>
      <c r="C93" s="19" t="s">
        <v>352</v>
      </c>
      <c r="D93" s="19"/>
      <c r="E93" s="19" t="s">
        <v>352</v>
      </c>
      <c r="F93" s="19" t="s">
        <v>352</v>
      </c>
      <c r="G93" s="19"/>
      <c r="H93" s="19"/>
      <c r="I93" s="19"/>
      <c r="J93" s="19" t="s">
        <v>352</v>
      </c>
      <c r="K93" s="19"/>
      <c r="L93" s="19"/>
      <c r="M93" s="19"/>
      <c r="N93" s="19"/>
      <c r="O93" s="19"/>
      <c r="P93" s="19"/>
      <c r="Q93" s="19" t="s">
        <v>352</v>
      </c>
      <c r="R93" s="19" t="s">
        <v>352</v>
      </c>
      <c r="S93" s="19" t="s">
        <v>352</v>
      </c>
      <c r="T93" s="19"/>
      <c r="U93" s="19"/>
      <c r="V93" s="19"/>
      <c r="W93" s="19"/>
      <c r="X93" s="20" t="s">
        <v>352</v>
      </c>
      <c r="Y93" s="20" t="s">
        <v>352</v>
      </c>
      <c r="Z93" s="20" t="s">
        <v>352</v>
      </c>
      <c r="AA93" s="20"/>
      <c r="AB93" s="20"/>
      <c r="AC93" s="20"/>
      <c r="AD93" s="20" t="s">
        <v>352</v>
      </c>
      <c r="AE93" s="20"/>
      <c r="AF93" s="20" t="s">
        <v>352</v>
      </c>
    </row>
    <row r="94" spans="2:32" ht="18" hidden="1">
      <c r="B94" s="4" t="s">
        <v>399</v>
      </c>
      <c r="C94" s="4"/>
      <c r="D94" s="4"/>
      <c r="E94" s="4" t="s">
        <v>352</v>
      </c>
      <c r="F94" s="4"/>
      <c r="G94" s="4"/>
      <c r="H94" s="4"/>
      <c r="I94" s="4"/>
      <c r="J94" s="4"/>
      <c r="K94" s="4"/>
      <c r="L94" s="4"/>
      <c r="M94" s="4"/>
      <c r="N94" s="4" t="s">
        <v>352</v>
      </c>
      <c r="O94" s="4"/>
      <c r="P94" s="4"/>
      <c r="Q94" s="4" t="s">
        <v>352</v>
      </c>
      <c r="R94" s="4" t="s">
        <v>352</v>
      </c>
      <c r="S94" s="4"/>
      <c r="T94" s="4"/>
      <c r="U94" s="4"/>
      <c r="V94" s="4"/>
      <c r="W94" s="4"/>
      <c r="X94" s="14"/>
      <c r="Y94" s="14"/>
      <c r="Z94" s="14"/>
      <c r="AA94" s="14"/>
      <c r="AB94" s="14"/>
      <c r="AC94" s="14"/>
      <c r="AD94" s="14" t="s">
        <v>352</v>
      </c>
      <c r="AE94" s="14"/>
      <c r="AF94" s="14"/>
    </row>
    <row r="95" spans="2:32" ht="18">
      <c r="B95" s="5" t="s">
        <v>400</v>
      </c>
      <c r="C95" s="19" t="s">
        <v>352</v>
      </c>
      <c r="D95" s="19"/>
      <c r="E95" s="19"/>
      <c r="F95" s="19" t="s">
        <v>352</v>
      </c>
      <c r="G95" s="19"/>
      <c r="H95" s="19"/>
      <c r="I95" s="19"/>
      <c r="J95" s="19"/>
      <c r="K95" s="19"/>
      <c r="L95" s="19"/>
      <c r="M95" s="19" t="s">
        <v>352</v>
      </c>
      <c r="N95" s="19"/>
      <c r="O95" s="19"/>
      <c r="P95" s="19"/>
      <c r="Q95" s="19" t="s">
        <v>352</v>
      </c>
      <c r="R95" s="19"/>
      <c r="S95" s="19"/>
      <c r="T95" s="19"/>
      <c r="U95" s="19"/>
      <c r="V95" s="19"/>
      <c r="W95" s="19"/>
      <c r="X95" s="20" t="s">
        <v>352</v>
      </c>
      <c r="Y95" s="20"/>
      <c r="Z95" s="20"/>
      <c r="AA95" s="20"/>
      <c r="AB95" s="20"/>
      <c r="AC95" s="20" t="s">
        <v>352</v>
      </c>
      <c r="AD95" s="20" t="s">
        <v>352</v>
      </c>
      <c r="AE95" s="20"/>
      <c r="AF95" s="20"/>
    </row>
    <row r="96" spans="2:32" ht="18" hidden="1">
      <c r="B96" s="5" t="s">
        <v>401</v>
      </c>
      <c r="C96" s="4"/>
      <c r="D96" s="4" t="s">
        <v>352</v>
      </c>
      <c r="E96" s="4"/>
      <c r="F96" s="4"/>
      <c r="G96" s="4"/>
      <c r="H96" s="4"/>
      <c r="I96" s="4"/>
      <c r="J96" s="4"/>
      <c r="K96" s="4"/>
      <c r="L96" s="4" t="s">
        <v>352</v>
      </c>
      <c r="M96" s="4"/>
      <c r="N96" s="4"/>
      <c r="O96" s="4"/>
      <c r="P96" s="4"/>
      <c r="Q96" s="4" t="s">
        <v>352</v>
      </c>
      <c r="R96" s="4"/>
      <c r="S96" s="4"/>
      <c r="T96" s="4"/>
      <c r="U96" s="4"/>
      <c r="V96" s="4"/>
      <c r="W96" s="4"/>
      <c r="X96" s="14"/>
      <c r="Y96" s="14"/>
      <c r="Z96" s="14"/>
      <c r="AA96" s="14"/>
      <c r="AB96" s="14"/>
      <c r="AC96" s="14"/>
      <c r="AD96" s="14" t="s">
        <v>352</v>
      </c>
      <c r="AE96" s="14"/>
      <c r="AF96" s="14"/>
    </row>
    <row r="97" spans="2:32" ht="18" hidden="1">
      <c r="B97" s="5" t="s">
        <v>402</v>
      </c>
      <c r="C97" s="4"/>
      <c r="D97" s="4"/>
      <c r="E97" s="4" t="s">
        <v>352</v>
      </c>
      <c r="F97" s="4" t="s">
        <v>352</v>
      </c>
      <c r="G97" s="4"/>
      <c r="H97" s="4"/>
      <c r="I97" s="4"/>
      <c r="J97" s="4"/>
      <c r="K97" s="4"/>
      <c r="L97" s="4"/>
      <c r="M97" s="4"/>
      <c r="N97" s="4" t="s">
        <v>352</v>
      </c>
      <c r="O97" s="4"/>
      <c r="P97" s="4"/>
      <c r="Q97" s="4"/>
      <c r="R97" s="4" t="s">
        <v>352</v>
      </c>
      <c r="S97" s="4"/>
      <c r="T97" s="4"/>
      <c r="U97" s="4"/>
      <c r="V97" s="4" t="s">
        <v>352</v>
      </c>
      <c r="W97" s="4"/>
      <c r="X97" s="14"/>
      <c r="Y97" s="14"/>
      <c r="Z97" s="14"/>
      <c r="AA97" s="14"/>
      <c r="AB97" s="14" t="s">
        <v>352</v>
      </c>
      <c r="AC97" s="14"/>
      <c r="AD97" s="14"/>
      <c r="AE97" s="14"/>
      <c r="AF97" s="14"/>
    </row>
    <row r="98" spans="2:32" ht="18" hidden="1">
      <c r="B98" s="4" t="s">
        <v>403</v>
      </c>
      <c r="C98" s="4"/>
      <c r="D98" s="4"/>
      <c r="E98" s="4"/>
      <c r="F98" s="4" t="s">
        <v>352</v>
      </c>
      <c r="G98" s="4"/>
      <c r="H98" s="4"/>
      <c r="I98" s="4"/>
      <c r="J98" s="4"/>
      <c r="K98" s="4"/>
      <c r="L98" s="4"/>
      <c r="M98" s="4"/>
      <c r="N98" s="4" t="s">
        <v>352</v>
      </c>
      <c r="O98" s="4"/>
      <c r="P98" s="4"/>
      <c r="Q98" s="4" t="s">
        <v>352</v>
      </c>
      <c r="R98" s="4"/>
      <c r="S98" s="4"/>
      <c r="T98" s="4"/>
      <c r="U98" s="4"/>
      <c r="V98" s="4"/>
      <c r="W98" s="4"/>
      <c r="X98" s="14"/>
      <c r="Y98" s="14"/>
      <c r="Z98" s="14"/>
      <c r="AA98" s="14"/>
      <c r="AB98" s="14"/>
      <c r="AC98" s="14"/>
      <c r="AD98" s="14" t="s">
        <v>352</v>
      </c>
      <c r="AE98" s="14"/>
      <c r="AF98" s="14"/>
    </row>
    <row r="99" spans="2:32" ht="18" hidden="1">
      <c r="B99" s="5" t="s">
        <v>404</v>
      </c>
      <c r="C99" s="4"/>
      <c r="D99" s="4" t="s">
        <v>352</v>
      </c>
      <c r="E99" s="4"/>
      <c r="F99" s="4"/>
      <c r="G99" s="4" t="s">
        <v>352</v>
      </c>
      <c r="H99" s="4"/>
      <c r="I99" s="4"/>
      <c r="J99" s="4"/>
      <c r="K99" s="4"/>
      <c r="L99" s="4"/>
      <c r="M99" s="4"/>
      <c r="N99" s="4" t="s">
        <v>352</v>
      </c>
      <c r="O99" s="4"/>
      <c r="P99" s="4"/>
      <c r="Q99" s="4" t="s">
        <v>352</v>
      </c>
      <c r="R99" s="4"/>
      <c r="S99" s="4"/>
      <c r="T99" s="4"/>
      <c r="U99" s="4"/>
      <c r="V99" s="4"/>
      <c r="W99" s="4"/>
      <c r="X99" s="14"/>
      <c r="Y99" s="14"/>
      <c r="Z99" s="14"/>
      <c r="AA99" s="14"/>
      <c r="AB99" s="14"/>
      <c r="AC99" s="14"/>
      <c r="AD99" s="14" t="s">
        <v>352</v>
      </c>
      <c r="AE99" s="14"/>
      <c r="AF99" s="14"/>
    </row>
    <row r="100" spans="2:32" ht="18" hidden="1">
      <c r="B100" s="5" t="s">
        <v>405</v>
      </c>
      <c r="C100" s="4" t="s">
        <v>352</v>
      </c>
      <c r="D100" s="4"/>
      <c r="E100" s="4" t="s">
        <v>352</v>
      </c>
      <c r="F100" s="4"/>
      <c r="G100" s="4"/>
      <c r="H100" s="4"/>
      <c r="I100" s="4"/>
      <c r="J100" s="4"/>
      <c r="K100" s="4" t="s">
        <v>352</v>
      </c>
      <c r="L100" s="4"/>
      <c r="M100" s="4"/>
      <c r="N100" s="4"/>
      <c r="O100" s="4"/>
      <c r="P100" s="4"/>
      <c r="Q100" s="4" t="s">
        <v>352</v>
      </c>
      <c r="R100" s="4" t="s">
        <v>352</v>
      </c>
      <c r="S100" s="4"/>
      <c r="T100" s="4"/>
      <c r="U100" s="4"/>
      <c r="V100" s="4"/>
      <c r="W100" s="4"/>
      <c r="X100" s="14"/>
      <c r="Y100" s="14"/>
      <c r="Z100" s="14"/>
      <c r="AA100" s="14"/>
      <c r="AB100" s="14" t="s">
        <v>352</v>
      </c>
      <c r="AC100" s="14"/>
      <c r="AD100" s="14"/>
      <c r="AE100" s="14"/>
      <c r="AF100" s="14"/>
    </row>
    <row r="101" spans="2:32" ht="18" hidden="1">
      <c r="B101" s="5" t="s">
        <v>406</v>
      </c>
      <c r="C101" s="4" t="s">
        <v>352</v>
      </c>
      <c r="D101" s="4"/>
      <c r="E101" s="4"/>
      <c r="F101" s="4" t="s">
        <v>352</v>
      </c>
      <c r="G101" s="4"/>
      <c r="H101" s="4"/>
      <c r="I101" s="4"/>
      <c r="J101" s="4"/>
      <c r="K101" s="4"/>
      <c r="L101" s="4" t="s">
        <v>352</v>
      </c>
      <c r="M101" s="4"/>
      <c r="N101" s="4"/>
      <c r="O101" s="4"/>
      <c r="P101" s="4"/>
      <c r="Q101" s="4"/>
      <c r="R101" s="4" t="s">
        <v>352</v>
      </c>
      <c r="S101" s="4"/>
      <c r="T101" s="4"/>
      <c r="U101" s="4"/>
      <c r="V101" s="4"/>
      <c r="W101" s="4"/>
      <c r="X101" s="14"/>
      <c r="Y101" s="14"/>
      <c r="Z101" s="14"/>
      <c r="AA101" s="14" t="s">
        <v>352</v>
      </c>
      <c r="AB101" s="14"/>
      <c r="AC101" s="14"/>
      <c r="AD101" s="14"/>
      <c r="AE101" s="14"/>
      <c r="AF101" s="14"/>
    </row>
    <row r="102" spans="2:32" ht="18" hidden="1">
      <c r="B102" s="5" t="s">
        <v>407</v>
      </c>
      <c r="C102" s="4" t="s">
        <v>352</v>
      </c>
      <c r="D102" s="4"/>
      <c r="E102" s="4"/>
      <c r="F102" s="4"/>
      <c r="G102" s="4" t="s">
        <v>352</v>
      </c>
      <c r="H102" s="4" t="s">
        <v>352</v>
      </c>
      <c r="I102" s="4"/>
      <c r="J102" s="4"/>
      <c r="K102" s="4"/>
      <c r="L102" s="4"/>
      <c r="M102" s="4"/>
      <c r="N102" s="4" t="s">
        <v>352</v>
      </c>
      <c r="O102" s="4"/>
      <c r="P102" s="4"/>
      <c r="Q102" s="4" t="s">
        <v>352</v>
      </c>
      <c r="R102" s="4"/>
      <c r="S102" s="4"/>
      <c r="T102" s="4"/>
      <c r="U102" s="4"/>
      <c r="V102" s="4"/>
      <c r="W102" s="4"/>
      <c r="X102" s="14"/>
      <c r="Y102" s="14"/>
      <c r="Z102" s="14"/>
      <c r="AA102" s="14"/>
      <c r="AB102" s="14"/>
      <c r="AC102" s="14"/>
      <c r="AD102" s="14" t="s">
        <v>352</v>
      </c>
      <c r="AE102" s="14"/>
      <c r="AF102" s="14"/>
    </row>
    <row r="103" spans="2:32" ht="18" hidden="1">
      <c r="B103" s="4" t="s">
        <v>408</v>
      </c>
      <c r="C103" s="4"/>
      <c r="D103" s="4"/>
      <c r="E103" s="4"/>
      <c r="F103" s="4" t="s">
        <v>352</v>
      </c>
      <c r="G103" s="4"/>
      <c r="H103" s="4"/>
      <c r="I103" s="4"/>
      <c r="J103" s="4"/>
      <c r="K103" s="4"/>
      <c r="L103" s="4"/>
      <c r="M103" s="4" t="s">
        <v>352</v>
      </c>
      <c r="N103" s="4"/>
      <c r="O103" s="4"/>
      <c r="P103" s="4"/>
      <c r="Q103" s="4"/>
      <c r="R103" s="4" t="s">
        <v>352</v>
      </c>
      <c r="S103" s="4" t="s">
        <v>352</v>
      </c>
      <c r="T103" s="4"/>
      <c r="U103" s="4"/>
      <c r="V103" s="4"/>
      <c r="W103" s="4"/>
      <c r="X103" s="14"/>
      <c r="Y103" s="14"/>
      <c r="Z103" s="14"/>
      <c r="AA103" s="14" t="s">
        <v>352</v>
      </c>
      <c r="AB103" s="14"/>
      <c r="AC103" s="14"/>
      <c r="AD103" s="14"/>
      <c r="AE103" s="14"/>
      <c r="AF103" s="14"/>
    </row>
    <row r="104" spans="2:32" ht="18" hidden="1">
      <c r="B104" s="4" t="s">
        <v>409</v>
      </c>
      <c r="C104" s="4" t="s">
        <v>352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 t="s">
        <v>352</v>
      </c>
      <c r="O104" s="4"/>
      <c r="P104" s="4"/>
      <c r="Q104" s="4" t="s">
        <v>352</v>
      </c>
      <c r="R104" s="4"/>
      <c r="S104" s="4"/>
      <c r="T104" s="4"/>
      <c r="U104" s="4"/>
      <c r="V104" s="4"/>
      <c r="W104" s="4"/>
      <c r="X104" s="14"/>
      <c r="Y104" s="14"/>
      <c r="Z104" s="14"/>
      <c r="AA104" s="14"/>
      <c r="AB104" s="14"/>
      <c r="AC104" s="14"/>
      <c r="AD104" s="14" t="s">
        <v>352</v>
      </c>
      <c r="AE104" s="14"/>
      <c r="AF104" s="14"/>
    </row>
    <row r="105" spans="2:32" ht="18" hidden="1">
      <c r="B105" s="5" t="s">
        <v>410</v>
      </c>
      <c r="C105" s="4"/>
      <c r="D105" s="4"/>
      <c r="E105" s="4"/>
      <c r="F105" s="4"/>
      <c r="G105" s="4" t="s">
        <v>352</v>
      </c>
      <c r="H105" s="4" t="s">
        <v>352</v>
      </c>
      <c r="I105" s="4"/>
      <c r="J105" s="4"/>
      <c r="K105" s="4"/>
      <c r="L105" s="4"/>
      <c r="M105" s="4"/>
      <c r="N105" s="4" t="s">
        <v>352</v>
      </c>
      <c r="O105" s="4"/>
      <c r="P105" s="4"/>
      <c r="Q105" s="4"/>
      <c r="R105" s="4"/>
      <c r="S105" s="4" t="s">
        <v>352</v>
      </c>
      <c r="T105" s="4" t="s">
        <v>352</v>
      </c>
      <c r="U105" s="4"/>
      <c r="V105" s="4"/>
      <c r="W105" s="4"/>
      <c r="X105" s="14"/>
      <c r="Y105" s="14"/>
      <c r="Z105" s="14" t="s">
        <v>352</v>
      </c>
      <c r="AA105" s="14"/>
      <c r="AB105" s="14"/>
      <c r="AC105" s="14"/>
      <c r="AD105" s="14"/>
      <c r="AE105" s="14"/>
      <c r="AF105" s="14"/>
    </row>
    <row r="106" spans="2:32" ht="18" hidden="1">
      <c r="B106" s="5" t="s">
        <v>411</v>
      </c>
      <c r="C106" s="4" t="s">
        <v>352</v>
      </c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 t="s">
        <v>352</v>
      </c>
      <c r="O106" s="4"/>
      <c r="P106" s="4"/>
      <c r="Q106" s="4" t="s">
        <v>352</v>
      </c>
      <c r="R106" s="4"/>
      <c r="S106" s="4"/>
      <c r="T106" s="4" t="s">
        <v>352</v>
      </c>
      <c r="U106" s="4"/>
      <c r="V106" s="4"/>
      <c r="W106" s="4"/>
      <c r="X106" s="14"/>
      <c r="Y106" s="14"/>
      <c r="Z106" s="14"/>
      <c r="AA106" s="14"/>
      <c r="AB106" s="14"/>
      <c r="AC106" s="14"/>
      <c r="AD106" s="14" t="s">
        <v>352</v>
      </c>
      <c r="AE106" s="14"/>
      <c r="AF106" s="14"/>
    </row>
    <row r="107" spans="2:32" ht="18" hidden="1">
      <c r="B107" s="4" t="s">
        <v>412</v>
      </c>
      <c r="C107" s="4" t="s">
        <v>352</v>
      </c>
      <c r="D107" s="4"/>
      <c r="E107" s="4"/>
      <c r="F107" s="4" t="s">
        <v>352</v>
      </c>
      <c r="G107" s="4"/>
      <c r="H107" s="4"/>
      <c r="I107" s="4" t="s">
        <v>352</v>
      </c>
      <c r="J107" s="4"/>
      <c r="K107" s="4"/>
      <c r="L107" s="4"/>
      <c r="M107" s="4"/>
      <c r="N107" s="4" t="s">
        <v>352</v>
      </c>
      <c r="O107" s="4"/>
      <c r="P107" s="4"/>
      <c r="Q107" s="4"/>
      <c r="R107" s="4" t="s">
        <v>352</v>
      </c>
      <c r="S107" s="4"/>
      <c r="T107" s="4"/>
      <c r="U107" s="4"/>
      <c r="V107" s="4"/>
      <c r="W107" s="4"/>
      <c r="X107" s="14"/>
      <c r="Y107" s="14"/>
      <c r="Z107" s="14"/>
      <c r="AA107" s="14" t="s">
        <v>352</v>
      </c>
      <c r="AB107" s="14"/>
      <c r="AC107" s="14"/>
      <c r="AD107" s="14"/>
      <c r="AE107" s="14"/>
      <c r="AF107" s="14"/>
    </row>
    <row r="108" spans="2:32" ht="18" hidden="1">
      <c r="B108" s="5" t="s">
        <v>413</v>
      </c>
      <c r="C108" s="4" t="s">
        <v>352</v>
      </c>
      <c r="D108" s="4" t="s">
        <v>352</v>
      </c>
      <c r="E108" s="4"/>
      <c r="F108" s="4"/>
      <c r="G108" s="4"/>
      <c r="H108" s="4"/>
      <c r="I108" s="4"/>
      <c r="J108" s="4"/>
      <c r="K108" s="4"/>
      <c r="L108" s="4"/>
      <c r="M108" s="4"/>
      <c r="N108" s="4" t="s">
        <v>352</v>
      </c>
      <c r="O108" s="4"/>
      <c r="P108" s="4"/>
      <c r="Q108" s="4"/>
      <c r="R108" s="4" t="s">
        <v>352</v>
      </c>
      <c r="S108" s="4" t="s">
        <v>352</v>
      </c>
      <c r="T108" s="4"/>
      <c r="U108" s="4"/>
      <c r="V108" s="4"/>
      <c r="W108" s="4"/>
      <c r="X108" s="14"/>
      <c r="Y108" s="14"/>
      <c r="Z108" s="14" t="s">
        <v>352</v>
      </c>
      <c r="AA108" s="14" t="s">
        <v>352</v>
      </c>
      <c r="AB108" s="14"/>
      <c r="AC108" s="14"/>
      <c r="AD108" s="14"/>
      <c r="AE108" s="14"/>
      <c r="AF108" s="14"/>
    </row>
    <row r="109" spans="2:32" ht="18" hidden="1">
      <c r="B109" s="5" t="s">
        <v>414</v>
      </c>
      <c r="C109" s="4" t="s">
        <v>352</v>
      </c>
      <c r="D109" s="4"/>
      <c r="E109" s="4"/>
      <c r="F109" s="4"/>
      <c r="G109" s="4"/>
      <c r="H109" s="4"/>
      <c r="I109" s="4"/>
      <c r="J109" s="4" t="s">
        <v>352</v>
      </c>
      <c r="K109" s="4"/>
      <c r="L109" s="4"/>
      <c r="M109" s="4"/>
      <c r="N109" s="4"/>
      <c r="O109" s="4"/>
      <c r="P109" s="4"/>
      <c r="Q109" s="4"/>
      <c r="R109" s="4"/>
      <c r="S109" s="4" t="s">
        <v>352</v>
      </c>
      <c r="T109" s="4"/>
      <c r="U109" s="4"/>
      <c r="V109" s="4"/>
      <c r="W109" s="4"/>
      <c r="X109" s="14"/>
      <c r="Y109" s="14" t="s">
        <v>352</v>
      </c>
      <c r="Z109" s="14"/>
      <c r="AA109" s="14"/>
      <c r="AB109" s="14"/>
      <c r="AC109" s="14"/>
      <c r="AD109" s="14"/>
      <c r="AE109" s="14"/>
      <c r="AF109" s="14"/>
    </row>
    <row r="110" spans="2:32" ht="18">
      <c r="B110" s="4" t="s">
        <v>415</v>
      </c>
      <c r="C110" s="19"/>
      <c r="D110" s="19"/>
      <c r="E110" s="19"/>
      <c r="F110" s="19"/>
      <c r="G110" s="19" t="s">
        <v>352</v>
      </c>
      <c r="H110" s="19" t="s">
        <v>352</v>
      </c>
      <c r="I110" s="19"/>
      <c r="J110" s="19" t="s">
        <v>352</v>
      </c>
      <c r="K110" s="19"/>
      <c r="L110" s="19"/>
      <c r="M110" s="19"/>
      <c r="N110" s="19"/>
      <c r="O110" s="19"/>
      <c r="P110" s="19"/>
      <c r="Q110" s="19" t="s">
        <v>352</v>
      </c>
      <c r="R110" s="19"/>
      <c r="S110" s="19"/>
      <c r="T110" s="19"/>
      <c r="U110" s="19"/>
      <c r="V110" s="19"/>
      <c r="W110" s="19"/>
      <c r="X110" s="20" t="s">
        <v>352</v>
      </c>
      <c r="Y110" s="20"/>
      <c r="Z110" s="20"/>
      <c r="AA110" s="20"/>
      <c r="AB110" s="20"/>
      <c r="AC110" s="20"/>
      <c r="AD110" s="20"/>
      <c r="AE110" s="20"/>
      <c r="AF110" s="20"/>
    </row>
    <row r="111" spans="2:32" ht="18">
      <c r="B111" s="5" t="s">
        <v>416</v>
      </c>
      <c r="C111" s="19" t="s">
        <v>352</v>
      </c>
      <c r="D111" s="19"/>
      <c r="E111" s="19" t="s">
        <v>352</v>
      </c>
      <c r="F111" s="19" t="s">
        <v>352</v>
      </c>
      <c r="G111" s="19" t="s">
        <v>352</v>
      </c>
      <c r="H111" s="19"/>
      <c r="I111" s="19"/>
      <c r="J111" s="19" t="s">
        <v>352</v>
      </c>
      <c r="K111" s="19"/>
      <c r="L111" s="19"/>
      <c r="M111" s="19"/>
      <c r="N111" s="19"/>
      <c r="O111" s="19"/>
      <c r="P111" s="19"/>
      <c r="Q111" s="19"/>
      <c r="R111" s="19"/>
      <c r="S111" s="19" t="s">
        <v>352</v>
      </c>
      <c r="T111" s="19"/>
      <c r="U111" s="19"/>
      <c r="V111" s="19"/>
      <c r="W111" s="19"/>
      <c r="X111" s="20" t="s">
        <v>352</v>
      </c>
      <c r="Y111" s="20" t="s">
        <v>352</v>
      </c>
      <c r="Z111" s="20"/>
      <c r="AA111" s="20"/>
      <c r="AB111" s="20"/>
      <c r="AC111" s="20"/>
      <c r="AD111" s="20" t="s">
        <v>352</v>
      </c>
      <c r="AE111" s="20"/>
      <c r="AF111" s="20"/>
    </row>
    <row r="112" spans="2:32" ht="18" hidden="1">
      <c r="B112" s="5" t="s">
        <v>417</v>
      </c>
      <c r="C112" s="4"/>
      <c r="D112" s="4"/>
      <c r="E112" s="4" t="s">
        <v>352</v>
      </c>
      <c r="F112" s="4" t="s">
        <v>352</v>
      </c>
      <c r="G112" s="4"/>
      <c r="H112" s="4"/>
      <c r="I112" s="4"/>
      <c r="J112" s="4" t="s">
        <v>352</v>
      </c>
      <c r="K112" s="4"/>
      <c r="L112" s="4"/>
      <c r="M112" s="4"/>
      <c r="N112" s="4"/>
      <c r="O112" s="4"/>
      <c r="P112" s="4"/>
      <c r="Q112" s="4"/>
      <c r="R112" s="4" t="s">
        <v>352</v>
      </c>
      <c r="S112" s="4"/>
      <c r="T112" s="4"/>
      <c r="U112" s="4"/>
      <c r="V112" s="4"/>
      <c r="W112" s="4"/>
      <c r="X112" s="4"/>
      <c r="Y112" s="4"/>
      <c r="Z112" s="4"/>
      <c r="AA112" s="4" t="s">
        <v>352</v>
      </c>
      <c r="AB112" s="4"/>
      <c r="AC112" s="4"/>
      <c r="AD112" s="4"/>
      <c r="AE112" s="4"/>
      <c r="AF112" s="4"/>
    </row>
    <row r="113" spans="2:32" ht="18" hidden="1">
      <c r="B113" s="5" t="s">
        <v>418</v>
      </c>
      <c r="C113" s="4"/>
      <c r="D113" s="4"/>
      <c r="E113" s="4" t="s">
        <v>352</v>
      </c>
      <c r="F113" s="4"/>
      <c r="G113" s="4" t="s">
        <v>352</v>
      </c>
      <c r="H113" s="4"/>
      <c r="I113" s="4"/>
      <c r="J113" s="4"/>
      <c r="K113" s="4"/>
      <c r="L113" s="4" t="s">
        <v>352</v>
      </c>
      <c r="M113" s="4"/>
      <c r="N113" s="4" t="s">
        <v>352</v>
      </c>
      <c r="O113" s="4"/>
      <c r="P113" s="4"/>
      <c r="Q113" s="4" t="s">
        <v>352</v>
      </c>
      <c r="R113" s="4"/>
      <c r="S113" s="4" t="s">
        <v>352</v>
      </c>
      <c r="T113" s="4" t="s">
        <v>352</v>
      </c>
      <c r="U113" s="4"/>
      <c r="V113" s="4"/>
      <c r="W113" s="4"/>
      <c r="X113" s="4"/>
      <c r="Y113" s="4"/>
      <c r="Z113" s="4" t="s">
        <v>352</v>
      </c>
      <c r="AA113" s="4"/>
      <c r="AB113" s="4"/>
      <c r="AC113" s="4" t="s">
        <v>352</v>
      </c>
      <c r="AD113" s="4"/>
      <c r="AE113" s="4"/>
      <c r="AF113" s="4"/>
    </row>
    <row r="114" spans="2:32" ht="18" hidden="1">
      <c r="B114" s="4" t="s">
        <v>419</v>
      </c>
      <c r="C114" s="4" t="s">
        <v>352</v>
      </c>
      <c r="D114" s="4"/>
      <c r="E114" s="4"/>
      <c r="F114" s="4"/>
      <c r="G114" s="4"/>
      <c r="H114" s="4"/>
      <c r="I114" s="4"/>
      <c r="J114" s="4" t="s">
        <v>352</v>
      </c>
      <c r="K114" s="4"/>
      <c r="L114" s="4"/>
      <c r="M114" s="4"/>
      <c r="N114" s="4" t="s">
        <v>352</v>
      </c>
      <c r="O114" s="4"/>
      <c r="P114" s="4"/>
      <c r="Q114" s="4" t="s">
        <v>352</v>
      </c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 t="s">
        <v>352</v>
      </c>
      <c r="AE114" s="4"/>
      <c r="AF114" s="4"/>
    </row>
    <row r="115" spans="2:32" ht="18" hidden="1">
      <c r="B115" s="5" t="s">
        <v>420</v>
      </c>
      <c r="C115" s="4" t="s">
        <v>352</v>
      </c>
      <c r="D115" s="4"/>
      <c r="E115" s="4" t="s">
        <v>352</v>
      </c>
      <c r="F115" s="4"/>
      <c r="G115" s="4"/>
      <c r="H115" s="4"/>
      <c r="I115" s="4"/>
      <c r="J115" s="4" t="s">
        <v>352</v>
      </c>
      <c r="K115" s="4"/>
      <c r="L115" s="4"/>
      <c r="M115" s="4"/>
      <c r="N115" s="4"/>
      <c r="O115" s="4"/>
      <c r="P115" s="4"/>
      <c r="Q115" s="4" t="s">
        <v>352</v>
      </c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 t="s">
        <v>352</v>
      </c>
      <c r="AD115" s="4" t="s">
        <v>352</v>
      </c>
      <c r="AE115" s="4"/>
      <c r="AF115" s="4"/>
    </row>
    <row r="116" spans="2:32" ht="18" hidden="1">
      <c r="B116" s="5" t="s">
        <v>421</v>
      </c>
      <c r="C116" s="4" t="s">
        <v>352</v>
      </c>
      <c r="D116" s="4"/>
      <c r="E116" s="4"/>
      <c r="F116" s="4"/>
      <c r="G116" s="4" t="s">
        <v>352</v>
      </c>
      <c r="H116" s="4"/>
      <c r="I116" s="4"/>
      <c r="J116" s="4"/>
      <c r="K116" s="4"/>
      <c r="L116" s="4"/>
      <c r="M116" s="4"/>
      <c r="N116" s="4" t="s">
        <v>352</v>
      </c>
      <c r="O116" s="4"/>
      <c r="P116" s="4"/>
      <c r="Q116" s="4" t="s">
        <v>352</v>
      </c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 t="s">
        <v>352</v>
      </c>
    </row>
  </sheetData>
  <hyperlinks>
    <hyperlink ref="B47" r:id="rId1" location="bb0195" display="https://www.sciencedirect.com/science/article/pii/S0048969720319185 - bb0195" xr:uid="{CFF44662-570F-BF4F-8698-5EAC1C6D320D}"/>
    <hyperlink ref="B48" r:id="rId2" location="bb0130" display="https://www.sciencedirect.com/science/article/pii/S0048969720319185 - bb0130" xr:uid="{CD40963C-0F81-F048-A02C-AA929EF0BD26}"/>
    <hyperlink ref="B49" r:id="rId3" location="bb0045" display="https://www.sciencedirect.com/science/article/pii/S0048969720319185 - bb0045" xr:uid="{3127CC10-16D2-EC40-ACB1-1D5CB579363D}"/>
    <hyperlink ref="B50" r:id="rId4" location="bb0360" display="https://www.sciencedirect.com/science/article/pii/S0048969720319185 - bb0360" xr:uid="{C25D88EE-15CF-C446-B8E6-286A465F10CC}"/>
    <hyperlink ref="B51" r:id="rId5" location="bb0330" display="https://www.sciencedirect.com/science/article/pii/S0048969720319185 - bb0330" xr:uid="{A18EEDF4-9CCB-FA43-BD4E-BC28E74C9D8D}"/>
    <hyperlink ref="B52" r:id="rId6" location="bb0270" display="https://www.sciencedirect.com/science/article/pii/S0048969720319185 - bb0270" xr:uid="{D9786F3F-6E92-1444-9B71-4997130227DC}"/>
    <hyperlink ref="B54" r:id="rId7" location="bb0105" display="https://www.sciencedirect.com/science/article/pii/S0048969720319185 - bb0105" xr:uid="{2F705316-3B0B-534E-AE6C-865E8B010B26}"/>
    <hyperlink ref="B55" r:id="rId8" location="bb0115" display="https://www.sciencedirect.com/science/article/pii/S0048969720319185 - bb0115" xr:uid="{903AE633-7EC9-5E49-8CDF-F20B49C8996B}"/>
    <hyperlink ref="B56" r:id="rId9" location="bb0175" display="https://www.sciencedirect.com/science/article/pii/S0048969720319185 - bb0175" xr:uid="{88C3B848-3788-0A49-9296-63ED2F72FB0A}"/>
    <hyperlink ref="B57" r:id="rId10" location="bb0310" display="https://www.sciencedirect.com/science/article/pii/S0048969720319185 - bb0310" xr:uid="{2E7471EE-CA68-D046-8FD4-8CD66B064FE3}"/>
    <hyperlink ref="B58" r:id="rId11" location="bb0140" display="https://www.sciencedirect.com/science/article/pii/S0048969720319185 - bb0140" xr:uid="{D6276E82-A271-CA4E-B948-B308D61E3510}"/>
    <hyperlink ref="B59" r:id="rId12" location="bb0145" display="https://www.sciencedirect.com/science/article/pii/S0048969720319185 - bb0145" xr:uid="{01424644-DDDC-DB41-B869-1FFA227643F4}"/>
    <hyperlink ref="B62" r:id="rId13" location="bb0095" display="https://www.sciencedirect.com/science/article/pii/S0048969720319185 - bb0095" xr:uid="{09FBE2A2-7F1B-7740-B4B5-B2B73AE038CF}"/>
    <hyperlink ref="B63" r:id="rId14" location="bb0265" display="https://www.sciencedirect.com/science/article/pii/S0048969720319185 - bb0265" xr:uid="{2549B6C1-58E6-8E46-9B22-70DAB6C66504}"/>
    <hyperlink ref="B64" r:id="rId15" location="bb0205" display="https://www.sciencedirect.com/science/article/pii/S0048969720319185 - bb0205" xr:uid="{A816FA38-7A75-154F-8BB9-F28D9D329209}"/>
    <hyperlink ref="B65" r:id="rId16" location="bb0405" display="https://www.sciencedirect.com/science/article/pii/S0048969720319185 - bb0405" xr:uid="{4A9C283F-22C0-5948-83AA-170D27ACA81B}"/>
    <hyperlink ref="B67" r:id="rId17" location="bb0250" display="https://www.sciencedirect.com/science/article/pii/S0048969720319185 - bb0250" xr:uid="{84A8C5AB-19E9-9344-8E62-5A605EE91FF4}"/>
    <hyperlink ref="B68" r:id="rId18" location="bb0100" display="https://www.sciencedirect.com/science/article/pii/S0048969720319185 - bb0100" xr:uid="{7260C194-8993-4444-96D9-93F08497164E}"/>
    <hyperlink ref="B69" r:id="rId19" location="bb0345" display="https://www.sciencedirect.com/science/article/pii/S0048969720319185 - bb0345" xr:uid="{B4CA08BD-2366-E646-8D05-168BE63204C0}"/>
    <hyperlink ref="B70" r:id="rId20" location="bb0255" display="https://www.sciencedirect.com/science/article/pii/S0048969720319185 - bb0255" xr:uid="{679105CB-D21A-444C-B292-71191AED57D8}"/>
    <hyperlink ref="B71" r:id="rId21" location="bb0060" display="https://www.sciencedirect.com/science/article/pii/S0048969720319185 - bb0060" xr:uid="{92C042B9-D810-8042-A831-CCE103801FD7}"/>
    <hyperlink ref="B72" r:id="rId22" location="bb0170" display="https://www.sciencedirect.com/science/article/pii/S0048969720319185 - bb0170" xr:uid="{F349BF46-26C6-8745-931A-270401EAC5EE}"/>
    <hyperlink ref="B73" r:id="rId23" location="bb0240" display="https://www.sciencedirect.com/science/article/pii/S0048969720319185 - bb0240" xr:uid="{DAF746D7-FBE4-574E-A6F5-5CC5AACEF9DE}"/>
    <hyperlink ref="B74" r:id="rId24" location="bb0010" display="https://www.sciencedirect.com/science/article/pii/S0048969720319185 - bb0010" xr:uid="{968E93BC-DFB6-BF4B-BCAC-6C79DA647888}"/>
    <hyperlink ref="B75" r:id="rId25" location="bb0155" display="https://www.sciencedirect.com/science/article/pii/S0048969720319185 - bb0155" xr:uid="{08360F55-5B48-D849-9FDA-8E1E9C24699C}"/>
    <hyperlink ref="B76" r:id="rId26" location="bb0230" display="https://www.sciencedirect.com/science/article/pii/S0048969720319185 - bb0230" xr:uid="{05252432-9E53-FA45-9899-D0BC41FA1DDA}"/>
    <hyperlink ref="B77" r:id="rId27" location="bb0370" display="https://www.sciencedirect.com/science/article/pii/S0048969720319185 - bb0370" xr:uid="{94D6AE3D-7345-344C-9876-F576439AAA8F}"/>
    <hyperlink ref="B78" r:id="rId28" location="bb0050" display="https://www.sciencedirect.com/science/article/pii/S0048969720319185 - bb0050" xr:uid="{4F464F4B-317D-344E-85E4-9B6A07998FAB}"/>
    <hyperlink ref="B79" r:id="rId29" location="bb0300" display="https://www.sciencedirect.com/science/article/pii/S0048969720319185 - bb0300" xr:uid="{057259DE-1601-C641-86C4-6A7ABCE777E4}"/>
    <hyperlink ref="B80" r:id="rId30" location="bb0305" display="https://www.sciencedirect.com/science/article/pii/S0048969720319185 - bb0305" xr:uid="{C00E42DE-6200-6945-AA57-42D4D15762D2}"/>
    <hyperlink ref="B81" r:id="rId31" location="bb0245" display="https://www.sciencedirect.com/science/article/pii/S0048969720319185 - bb0245" xr:uid="{28F722FC-63C9-7A45-A190-8FA7274A8680}"/>
    <hyperlink ref="B82" r:id="rId32" location="bb0075" display="https://www.sciencedirect.com/science/article/pii/S0048969720319185 - bb0075" xr:uid="{DBD94BB0-03E3-BB4D-84A0-D4D8687D5A13}"/>
    <hyperlink ref="B84" r:id="rId33" location="bb0415" display="https://www.sciencedirect.com/science/article/pii/S0048969720319185 - bb0415" xr:uid="{9F5B10BD-1002-5A4D-AB85-63172B0BAA93}"/>
    <hyperlink ref="B86" r:id="rId34" location="bb0235" display="https://www.sciencedirect.com/science/article/pii/S0048969720319185 - bb0235" xr:uid="{925D5F75-F018-8043-BFEF-3DC70F36E3D4}"/>
    <hyperlink ref="B87" r:id="rId35" location="bb0280" display="https://www.sciencedirect.com/science/article/pii/S0048969720319185 - bb0280" xr:uid="{941207BB-4F62-6943-ADC8-1863BEC77BD3}"/>
    <hyperlink ref="B88" r:id="rId36" location="bb0395" display="https://www.sciencedirect.com/science/article/pii/S0048969720319185 - bb0395" xr:uid="{B771F92F-12BF-964A-9740-46C78ADA911E}"/>
    <hyperlink ref="B89" r:id="rId37" location="bb0085" display="https://www.sciencedirect.com/science/article/pii/S0048969720319185 - bb0085" xr:uid="{D6F5DCB6-3B74-0840-B85D-9AD2AE12AA21}"/>
    <hyperlink ref="B90" r:id="rId38" location="bb0355" display="https://www.sciencedirect.com/science/article/pii/S0048969720319185 - bb0355" xr:uid="{0205240D-A7CD-EA4F-BD5B-E956727A268E}"/>
    <hyperlink ref="B91" r:id="rId39" location="bb0160" display="https://www.sciencedirect.com/science/article/pii/S0048969720319185 - bb0160" xr:uid="{1C2AE060-51FF-6A49-9A9B-E393B7BA0D36}"/>
    <hyperlink ref="B95" r:id="rId40" location="bb0225" display="https://www.sciencedirect.com/science/article/pii/S0048969720319185 - bb0225" xr:uid="{7A899DE1-B217-C042-94AF-80E2D3EEDF13}"/>
    <hyperlink ref="B96" r:id="rId41" location="bb0120" display="https://www.sciencedirect.com/science/article/pii/S0048969720319185 - bb0120" xr:uid="{18650BDE-7EDB-E944-AE85-58CC2DF8F727}"/>
    <hyperlink ref="B97" r:id="rId42" location="bb0325" display="https://www.sciencedirect.com/science/article/pii/S0048969720319185 - bb0325" xr:uid="{FB398B47-C6D4-BB41-98AA-74FDCF41165D}"/>
    <hyperlink ref="B99" r:id="rId43" location="bb0190" display="https://www.sciencedirect.com/science/article/pii/S0048969720319185 - bb0190" xr:uid="{42538FD3-92DD-0A4E-907B-31C33500508F}"/>
    <hyperlink ref="B100" r:id="rId44" location="bb0070" display="https://www.sciencedirect.com/science/article/pii/S0048969720319185 - bb0070" xr:uid="{7D431898-7CF6-3F45-999B-312A17B30A52}"/>
    <hyperlink ref="B101" r:id="rId45" location="bb0260" display="https://www.sciencedirect.com/science/article/pii/S0048969720319185 - bb0260" xr:uid="{12A915F7-986E-5F49-88CA-949561EFA0A4}"/>
    <hyperlink ref="B102" r:id="rId46" location="bb0185" display="https://www.sciencedirect.com/science/article/pii/S0048969720319185 - bb0185" xr:uid="{691EE13E-33E4-664B-919C-1520C9146FEA}"/>
    <hyperlink ref="B105" r:id="rId47" location="bb0150" display="https://www.sciencedirect.com/science/article/pii/S0048969720319185 - bb0150" xr:uid="{1A487F51-6387-0A4D-B0F4-1B0742B3550F}"/>
    <hyperlink ref="B106" r:id="rId48" location="bb0035" display="https://www.sciencedirect.com/science/article/pii/S0048969720319185 - bb0035" xr:uid="{B0F35962-EAEA-494E-A359-C5F444EA5B1C}"/>
    <hyperlink ref="B108" r:id="rId49" location="bb0320" display="https://www.sciencedirect.com/science/article/pii/S0048969720319185 - bb0320" xr:uid="{888334DA-CFEF-CA4F-AB24-863B78A6FFA9}"/>
    <hyperlink ref="B109" r:id="rId50" location="bb0110" display="https://www.sciencedirect.com/science/article/pii/S0048969720319185 - bb0110" xr:uid="{F6F56A3E-6A99-0249-A3A4-F2BD9FED8877}"/>
    <hyperlink ref="B111" r:id="rId51" location="bb0400" display="https://www.sciencedirect.com/science/article/pii/S0048969720319185 - bb0400" xr:uid="{D197E3EC-62D1-B94B-B092-487956A6F95C}"/>
    <hyperlink ref="B112" r:id="rId52" location="bb0350" display="https://www.sciencedirect.com/science/article/pii/S0048969720319185 - bb0350" xr:uid="{4B5299D0-6E90-BB48-929D-1ADAC5FAD7FE}"/>
    <hyperlink ref="B113" r:id="rId53" location="bb0180" display="https://www.sciencedirect.com/science/article/pii/S0048969720319185 - bb0180" xr:uid="{42CDC409-C75A-E747-BFE3-E4F05C60D466}"/>
    <hyperlink ref="B115" r:id="rId54" location="bb0005" display="https://www.sciencedirect.com/science/article/pii/S0048969720319185 - bb0005" xr:uid="{582EEF12-D034-6F49-9B78-B881DF752304}"/>
    <hyperlink ref="B116" r:id="rId55" location="bb0410" display="https://www.sciencedirect.com/science/article/pii/S0048969720319185 - bb0410" xr:uid="{FABB5193-29DB-4346-B94B-21C3880B53E7}"/>
  </hyperlinks>
  <pageMargins left="0.7" right="0.7" top="0.75" bottom="0.75" header="0.3" footer="0.3"/>
  <drawing r:id="rId56"/>
  <tableParts count="1">
    <tablePart r:id="rId5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Steps and tiers</vt:lpstr>
      <vt:lpstr>Table texts</vt:lpstr>
      <vt:lpstr>Chart</vt:lpstr>
      <vt:lpstr>Coding source</vt:lpstr>
      <vt:lpstr>Codes</vt:lpstr>
      <vt:lpstr>SotA Bennich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Natalia Pasishnyk | SAIL Investments</cp:lastModifiedBy>
  <cp:revision/>
  <dcterms:created xsi:type="dcterms:W3CDTF">2021-01-20T06:37:42Z</dcterms:created>
  <dcterms:modified xsi:type="dcterms:W3CDTF">2025-09-28T19:58:10Z</dcterms:modified>
  <cp:category/>
  <cp:contentStatus/>
</cp:coreProperties>
</file>