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iversidadevigo-my.sharepoint.com/personal/carrillo_uvigo_gal/Documents/_Apuntes-Docencia/Eolica/_Diseño_Aeros/"/>
    </mc:Choice>
  </mc:AlternateContent>
  <xr:revisionPtr revIDLastSave="1" documentId="13_ncr:1_{E2D02FFB-6D89-41B6-BE88-C94B9FDBDAD5}" xr6:coauthVersionLast="47" xr6:coauthVersionMax="47" xr10:uidLastSave="{2E32ECBA-2441-4A37-A366-8984B383738D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F20" i="1"/>
  <c r="H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21" i="1"/>
  <c r="E8" i="1"/>
  <c r="B22" i="1"/>
  <c r="B23" i="1" s="1"/>
  <c r="B21" i="1"/>
  <c r="E15" i="1"/>
  <c r="E16" i="1" s="1"/>
  <c r="D21" i="1" l="1"/>
  <c r="E22" i="1" s="1"/>
  <c r="D43" i="1"/>
  <c r="D65" i="1"/>
  <c r="D87" i="1"/>
  <c r="D22" i="1"/>
  <c r="D44" i="1"/>
  <c r="D66" i="1"/>
  <c r="D88" i="1"/>
  <c r="D23" i="1"/>
  <c r="D45" i="1"/>
  <c r="D67" i="1"/>
  <c r="D89" i="1"/>
  <c r="D24" i="1"/>
  <c r="D46" i="1"/>
  <c r="D68" i="1"/>
  <c r="D90" i="1"/>
  <c r="D73" i="1"/>
  <c r="D30" i="1"/>
  <c r="D74" i="1"/>
  <c r="D31" i="1"/>
  <c r="D53" i="1"/>
  <c r="D32" i="1"/>
  <c r="D54" i="1"/>
  <c r="D76" i="1"/>
  <c r="D55" i="1"/>
  <c r="D77" i="1"/>
  <c r="D34" i="1"/>
  <c r="D56" i="1"/>
  <c r="D78" i="1"/>
  <c r="D57" i="1"/>
  <c r="D79" i="1"/>
  <c r="D36" i="1"/>
  <c r="D80" i="1"/>
  <c r="D37" i="1"/>
  <c r="D59" i="1"/>
  <c r="D81" i="1"/>
  <c r="D60" i="1"/>
  <c r="D39" i="1"/>
  <c r="D61" i="1"/>
  <c r="D62" i="1"/>
  <c r="D84" i="1"/>
  <c r="D63" i="1"/>
  <c r="D42" i="1"/>
  <c r="D86" i="1"/>
  <c r="D25" i="1"/>
  <c r="D47" i="1"/>
  <c r="D69" i="1"/>
  <c r="D20" i="1"/>
  <c r="D26" i="1"/>
  <c r="D48" i="1"/>
  <c r="D70" i="1"/>
  <c r="D28" i="1"/>
  <c r="D50" i="1"/>
  <c r="D72" i="1"/>
  <c r="D51" i="1"/>
  <c r="D82" i="1"/>
  <c r="D83" i="1"/>
  <c r="D40" i="1"/>
  <c r="D85" i="1"/>
  <c r="D64" i="1"/>
  <c r="D27" i="1"/>
  <c r="D49" i="1"/>
  <c r="D71" i="1"/>
  <c r="D29" i="1"/>
  <c r="D52" i="1"/>
  <c r="D75" i="1"/>
  <c r="D33" i="1"/>
  <c r="D35" i="1"/>
  <c r="D58" i="1"/>
  <c r="D38" i="1"/>
  <c r="D41" i="1"/>
  <c r="B24" i="1"/>
  <c r="E20" i="1"/>
  <c r="E21" i="1" l="1"/>
  <c r="G21" i="1" s="1"/>
  <c r="H20" i="1"/>
  <c r="G20" i="1"/>
  <c r="E24" i="1"/>
  <c r="G24" i="1" s="1"/>
  <c r="B25" i="1"/>
  <c r="F24" i="1"/>
  <c r="H24" i="1" s="1"/>
  <c r="E23" i="1"/>
  <c r="G22" i="1"/>
  <c r="F22" i="1"/>
  <c r="H22" i="1" s="1"/>
  <c r="F21" i="1" l="1"/>
  <c r="G23" i="1"/>
  <c r="F23" i="1"/>
  <c r="H23" i="1" s="1"/>
  <c r="E25" i="1"/>
  <c r="G25" i="1" s="1"/>
  <c r="B26" i="1"/>
  <c r="F25" i="1" l="1"/>
  <c r="H25" i="1" s="1"/>
  <c r="E26" i="1"/>
  <c r="G26" i="1" s="1"/>
  <c r="B27" i="1"/>
  <c r="E27" i="1" l="1"/>
  <c r="G27" i="1" s="1"/>
  <c r="B28" i="1"/>
  <c r="F26" i="1"/>
  <c r="H26" i="1" s="1"/>
  <c r="F27" i="1" l="1"/>
  <c r="H27" i="1" s="1"/>
  <c r="E28" i="1"/>
  <c r="G28" i="1" s="1"/>
  <c r="B29" i="1"/>
  <c r="F28" i="1" l="1"/>
  <c r="H28" i="1" s="1"/>
  <c r="E29" i="1"/>
  <c r="G29" i="1" s="1"/>
  <c r="B30" i="1"/>
  <c r="F29" i="1" l="1"/>
  <c r="H29" i="1" s="1"/>
  <c r="E30" i="1"/>
  <c r="G30" i="1" s="1"/>
  <c r="B31" i="1"/>
  <c r="F30" i="1" l="1"/>
  <c r="H30" i="1" s="1"/>
  <c r="B32" i="1"/>
  <c r="E31" i="1"/>
  <c r="G31" i="1" s="1"/>
  <c r="F31" i="1" l="1"/>
  <c r="H31" i="1" s="1"/>
  <c r="B33" i="1"/>
  <c r="E32" i="1"/>
  <c r="G32" i="1" s="1"/>
  <c r="F32" i="1" l="1"/>
  <c r="H32" i="1" s="1"/>
  <c r="B34" i="1"/>
  <c r="E33" i="1"/>
  <c r="G33" i="1" s="1"/>
  <c r="F33" i="1"/>
  <c r="H33" i="1" s="1"/>
  <c r="E34" i="1" l="1"/>
  <c r="G34" i="1" s="1"/>
  <c r="B35" i="1"/>
  <c r="F34" i="1" l="1"/>
  <c r="H34" i="1" s="1"/>
  <c r="E35" i="1"/>
  <c r="G35" i="1" s="1"/>
  <c r="B36" i="1"/>
  <c r="F35" i="1" l="1"/>
  <c r="H35" i="1" s="1"/>
  <c r="E36" i="1"/>
  <c r="G36" i="1" s="1"/>
  <c r="B37" i="1"/>
  <c r="F36" i="1"/>
  <c r="H36" i="1" s="1"/>
  <c r="E37" i="1" l="1"/>
  <c r="G37" i="1" s="1"/>
  <c r="B38" i="1"/>
  <c r="F37" i="1"/>
  <c r="H37" i="1" s="1"/>
  <c r="E38" i="1" l="1"/>
  <c r="G38" i="1" s="1"/>
  <c r="B39" i="1"/>
  <c r="F38" i="1"/>
  <c r="H38" i="1" s="1"/>
  <c r="E39" i="1" l="1"/>
  <c r="G39" i="1" s="1"/>
  <c r="B40" i="1"/>
  <c r="E40" i="1" l="1"/>
  <c r="G40" i="1" s="1"/>
  <c r="B41" i="1"/>
  <c r="F39" i="1"/>
  <c r="H39" i="1" s="1"/>
  <c r="E41" i="1" l="1"/>
  <c r="G41" i="1" s="1"/>
  <c r="B42" i="1"/>
  <c r="F40" i="1"/>
  <c r="H40" i="1" s="1"/>
  <c r="E42" i="1" l="1"/>
  <c r="G42" i="1" s="1"/>
  <c r="B43" i="1"/>
  <c r="F41" i="1"/>
  <c r="H41" i="1" s="1"/>
  <c r="E43" i="1" l="1"/>
  <c r="G43" i="1" s="1"/>
  <c r="B44" i="1"/>
  <c r="F42" i="1"/>
  <c r="H42" i="1" s="1"/>
  <c r="B45" i="1" l="1"/>
  <c r="E44" i="1"/>
  <c r="G44" i="1" s="1"/>
  <c r="F43" i="1"/>
  <c r="H43" i="1" s="1"/>
  <c r="F44" i="1" l="1"/>
  <c r="H44" i="1" s="1"/>
  <c r="B46" i="1"/>
  <c r="E45" i="1"/>
  <c r="G45" i="1" s="1"/>
  <c r="F45" i="1" l="1"/>
  <c r="H45" i="1" s="1"/>
  <c r="E46" i="1"/>
  <c r="G46" i="1" s="1"/>
  <c r="B47" i="1"/>
  <c r="F46" i="1"/>
  <c r="H46" i="1" s="1"/>
  <c r="E47" i="1" l="1"/>
  <c r="G47" i="1" s="1"/>
  <c r="B48" i="1"/>
  <c r="F47" i="1" l="1"/>
  <c r="H47" i="1" s="1"/>
  <c r="E48" i="1"/>
  <c r="G48" i="1" s="1"/>
  <c r="B49" i="1"/>
  <c r="F48" i="1" l="1"/>
  <c r="H48" i="1" s="1"/>
  <c r="E49" i="1"/>
  <c r="G49" i="1" s="1"/>
  <c r="B50" i="1"/>
  <c r="F49" i="1"/>
  <c r="H49" i="1" s="1"/>
  <c r="E50" i="1" l="1"/>
  <c r="G50" i="1" s="1"/>
  <c r="B51" i="1"/>
  <c r="F50" i="1"/>
  <c r="H50" i="1" s="1"/>
  <c r="E51" i="1" l="1"/>
  <c r="G51" i="1" s="1"/>
  <c r="F51" i="1"/>
  <c r="H51" i="1" s="1"/>
  <c r="B52" i="1"/>
  <c r="E52" i="1" l="1"/>
  <c r="G52" i="1" s="1"/>
  <c r="B53" i="1"/>
  <c r="E53" i="1" l="1"/>
  <c r="G53" i="1" s="1"/>
  <c r="B54" i="1"/>
  <c r="F52" i="1"/>
  <c r="H52" i="1" s="1"/>
  <c r="E54" i="1" l="1"/>
  <c r="G54" i="1" s="1"/>
  <c r="B55" i="1"/>
  <c r="F53" i="1"/>
  <c r="H53" i="1" s="1"/>
  <c r="E55" i="1" l="1"/>
  <c r="G55" i="1" s="1"/>
  <c r="B56" i="1"/>
  <c r="F54" i="1"/>
  <c r="H54" i="1" s="1"/>
  <c r="E56" i="1" l="1"/>
  <c r="G56" i="1" s="1"/>
  <c r="B57" i="1"/>
  <c r="F55" i="1"/>
  <c r="H55" i="1" s="1"/>
  <c r="E57" i="1" l="1"/>
  <c r="G57" i="1" s="1"/>
  <c r="B58" i="1"/>
  <c r="F56" i="1"/>
  <c r="H56" i="1" s="1"/>
  <c r="E58" i="1" l="1"/>
  <c r="G58" i="1" s="1"/>
  <c r="B59" i="1"/>
  <c r="F57" i="1"/>
  <c r="H57" i="1" s="1"/>
  <c r="B60" i="1" l="1"/>
  <c r="E59" i="1"/>
  <c r="G59" i="1" s="1"/>
  <c r="F58" i="1"/>
  <c r="H58" i="1" s="1"/>
  <c r="F59" i="1" l="1"/>
  <c r="H59" i="1" s="1"/>
  <c r="B61" i="1"/>
  <c r="E60" i="1"/>
  <c r="G60" i="1" s="1"/>
  <c r="F60" i="1"/>
  <c r="H60" i="1" s="1"/>
  <c r="B62" i="1" l="1"/>
  <c r="E61" i="1" l="1"/>
  <c r="E62" i="1"/>
  <c r="B63" i="1"/>
  <c r="G62" i="1" l="1"/>
  <c r="F62" i="1"/>
  <c r="H62" i="1" s="1"/>
  <c r="E63" i="1"/>
  <c r="G63" i="1" s="1"/>
  <c r="B64" i="1"/>
  <c r="G61" i="1"/>
  <c r="F61" i="1"/>
  <c r="H61" i="1" s="1"/>
  <c r="E64" i="1" l="1"/>
  <c r="G64" i="1" s="1"/>
  <c r="B65" i="1"/>
  <c r="F63" i="1"/>
  <c r="H63" i="1" s="1"/>
  <c r="E65" i="1" l="1"/>
  <c r="G65" i="1" s="1"/>
  <c r="B66" i="1"/>
  <c r="F64" i="1"/>
  <c r="H64" i="1" s="1"/>
  <c r="B67" i="1" l="1"/>
  <c r="E66" i="1"/>
  <c r="G66" i="1" s="1"/>
  <c r="F65" i="1"/>
  <c r="H65" i="1" s="1"/>
  <c r="F66" i="1" l="1"/>
  <c r="H66" i="1" s="1"/>
  <c r="B68" i="1"/>
  <c r="E67" i="1"/>
  <c r="G67" i="1" s="1"/>
  <c r="F67" i="1" l="1"/>
  <c r="H67" i="1" s="1"/>
  <c r="E68" i="1"/>
  <c r="G68" i="1" s="1"/>
  <c r="B69" i="1"/>
  <c r="F68" i="1"/>
  <c r="H68" i="1" s="1"/>
  <c r="E69" i="1" l="1"/>
  <c r="G69" i="1" s="1"/>
  <c r="B70" i="1"/>
  <c r="F69" i="1"/>
  <c r="H69" i="1" s="1"/>
  <c r="E70" i="1" l="1"/>
  <c r="G70" i="1" s="1"/>
  <c r="B71" i="1"/>
  <c r="F70" i="1"/>
  <c r="H70" i="1" s="1"/>
  <c r="E71" i="1" l="1"/>
  <c r="G71" i="1" s="1"/>
  <c r="B72" i="1"/>
  <c r="F71" i="1"/>
  <c r="H71" i="1" s="1"/>
  <c r="E72" i="1" l="1"/>
  <c r="G72" i="1" s="1"/>
  <c r="B73" i="1"/>
  <c r="F72" i="1"/>
  <c r="H72" i="1" s="1"/>
  <c r="E73" i="1" l="1"/>
  <c r="G73" i="1" s="1"/>
  <c r="B74" i="1"/>
  <c r="F73" i="1"/>
  <c r="H73" i="1" s="1"/>
  <c r="E74" i="1" l="1"/>
  <c r="G74" i="1" s="1"/>
  <c r="B75" i="1"/>
  <c r="F74" i="1"/>
  <c r="H74" i="1" s="1"/>
  <c r="E75" i="1" l="1"/>
  <c r="G75" i="1" s="1"/>
  <c r="B76" i="1"/>
  <c r="F75" i="1"/>
  <c r="H75" i="1" s="1"/>
  <c r="E76" i="1" l="1"/>
  <c r="G76" i="1" s="1"/>
  <c r="B77" i="1"/>
  <c r="F76" i="1" l="1"/>
  <c r="H76" i="1" s="1"/>
  <c r="E77" i="1"/>
  <c r="G77" i="1" s="1"/>
  <c r="F77" i="1"/>
  <c r="H77" i="1" s="1"/>
  <c r="B78" i="1"/>
  <c r="E78" i="1" l="1"/>
  <c r="G78" i="1" s="1"/>
  <c r="B79" i="1"/>
  <c r="E79" i="1" l="1"/>
  <c r="G79" i="1" s="1"/>
  <c r="B80" i="1"/>
  <c r="F78" i="1"/>
  <c r="H78" i="1" s="1"/>
  <c r="E80" i="1" l="1"/>
  <c r="G80" i="1" s="1"/>
  <c r="B81" i="1"/>
  <c r="F79" i="1"/>
  <c r="H79" i="1" s="1"/>
  <c r="E81" i="1" l="1"/>
  <c r="G81" i="1" s="1"/>
  <c r="B82" i="1"/>
  <c r="F80" i="1"/>
  <c r="H80" i="1" s="1"/>
  <c r="E82" i="1" l="1"/>
  <c r="G82" i="1" s="1"/>
  <c r="B83" i="1"/>
  <c r="F81" i="1"/>
  <c r="H81" i="1" s="1"/>
  <c r="E83" i="1" l="1"/>
  <c r="G83" i="1" s="1"/>
  <c r="B84" i="1"/>
  <c r="F82" i="1"/>
  <c r="H82" i="1" s="1"/>
  <c r="E84" i="1" l="1"/>
  <c r="G84" i="1" s="1"/>
  <c r="B85" i="1"/>
  <c r="F83" i="1"/>
  <c r="H83" i="1" s="1"/>
  <c r="B86" i="1" l="1"/>
  <c r="E85" i="1"/>
  <c r="G85" i="1" s="1"/>
  <c r="F84" i="1"/>
  <c r="H84" i="1" s="1"/>
  <c r="B87" i="1" l="1"/>
  <c r="E86" i="1"/>
  <c r="G86" i="1" s="1"/>
  <c r="F85" i="1"/>
  <c r="H85" i="1" s="1"/>
  <c r="E87" i="1" l="1"/>
  <c r="G87" i="1" s="1"/>
  <c r="B88" i="1"/>
  <c r="F86" i="1"/>
  <c r="H86" i="1" s="1"/>
  <c r="B89" i="1" l="1"/>
  <c r="E88" i="1"/>
  <c r="G88" i="1" s="1"/>
  <c r="F87" i="1"/>
  <c r="H87" i="1" s="1"/>
  <c r="F88" i="1" l="1"/>
  <c r="H88" i="1" s="1"/>
  <c r="B90" i="1"/>
  <c r="E89" i="1"/>
  <c r="G89" i="1" s="1"/>
  <c r="F89" i="1" l="1"/>
  <c r="H89" i="1" s="1"/>
  <c r="E90" i="1"/>
  <c r="G90" i="1" s="1"/>
  <c r="G15" i="1" s="1"/>
  <c r="F90" i="1"/>
  <c r="H90" i="1" s="1"/>
  <c r="G16" i="1" l="1"/>
  <c r="G17" i="1" s="1"/>
</calcChain>
</file>

<file path=xl/sharedStrings.xml><?xml version="1.0" encoding="utf-8"?>
<sst xmlns="http://schemas.openxmlformats.org/spreadsheetml/2006/main" count="27" uniqueCount="27">
  <si>
    <t>DATOS AERO</t>
  </si>
  <si>
    <t>Potencia nominal (kW)</t>
  </si>
  <si>
    <t>Diámetro del rotor (m)</t>
  </si>
  <si>
    <t>Altura torre (m)</t>
  </si>
  <si>
    <t>Área barrido rotor (m2)</t>
  </si>
  <si>
    <t>Área  / Pot. Nominal (kW/m2)</t>
  </si>
  <si>
    <t>Curva Potencia (kW)</t>
  </si>
  <si>
    <t>U (m/s)</t>
  </si>
  <si>
    <t>Fabricante</t>
  </si>
  <si>
    <t>ENERCON</t>
  </si>
  <si>
    <t>Velocidad media (m/s)</t>
  </si>
  <si>
    <t>Rugosidad del terreno (m)</t>
  </si>
  <si>
    <t>Altura medida (m)</t>
  </si>
  <si>
    <t>Velocidad corregida (m/s)</t>
  </si>
  <si>
    <t>Factor de escala</t>
  </si>
  <si>
    <t>Factor de forma</t>
  </si>
  <si>
    <t>Probabilidad Acumulada (h/año)</t>
  </si>
  <si>
    <t>Probabilidad (h/año)</t>
  </si>
  <si>
    <t>Densidad de energía (kWh/m2/año)</t>
  </si>
  <si>
    <t>Densidad aire</t>
  </si>
  <si>
    <t>FC</t>
  </si>
  <si>
    <t>HE (h/año)</t>
  </si>
  <si>
    <t>AEP (MWh/año)</t>
  </si>
  <si>
    <t>DU</t>
  </si>
  <si>
    <t>Energía producida (MWh/año)</t>
  </si>
  <si>
    <t>Energía Disponible (MWh/año)</t>
  </si>
  <si>
    <t>Coeficiente de Potencia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</si>
</sst>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0" borderId="0" xfId="0" applyFont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2" fontId="0" fillId="0" borderId="0" xfId="0" applyNumberFormat="1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64" fontId="0" fillId="0" borderId="0" xfId="0" applyNumberFormat="1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0" xfId="0" applyFont="1" applyFill="1" applyAlignment="1">
      <alignment horizontal="right" vertical="center"/>
    </xf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65" fontId="0" fillId="0" borderId="0" xfId="1" applyNumberFormat="1" applyFont="1"/>
    <xf numFmtId="164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 wrapText="1"/>
    </xf>
    <xf numFmtId="165" fontId="1" fillId="0" borderId="0" xfId="1" applyNumberFormat="1" applyFont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Hoja1!$C$19</c:f>
              <c:strCache>
                <c:ptCount val="1"/>
                <c:pt idx="0">
                  <c:v>Curva Potencia (kW)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Hoja1!$B$20:$B$45</c:f>
              <c:numCache>
                <c:formatCode>General</c:formatCode>
                <c:ptCount val="2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</c:numCache>
            </c:numRef>
          </c:xVal>
          <c:yVal>
            <c:numRef>
              <c:f>Hoja1!$C$20:$C$45</c:f>
              <c:numCache>
                <c:formatCode>General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25</c:v>
                </c:pt>
                <c:pt idx="4">
                  <c:v>82</c:v>
                </c:pt>
                <c:pt idx="5">
                  <c:v>174</c:v>
                </c:pt>
                <c:pt idx="6">
                  <c:v>321</c:v>
                </c:pt>
                <c:pt idx="7">
                  <c:v>532</c:v>
                </c:pt>
                <c:pt idx="8">
                  <c:v>815</c:v>
                </c:pt>
                <c:pt idx="9">
                  <c:v>1180</c:v>
                </c:pt>
                <c:pt idx="10">
                  <c:v>1580</c:v>
                </c:pt>
                <c:pt idx="11">
                  <c:v>1890</c:v>
                </c:pt>
                <c:pt idx="12">
                  <c:v>2100</c:v>
                </c:pt>
                <c:pt idx="13">
                  <c:v>2250</c:v>
                </c:pt>
                <c:pt idx="14">
                  <c:v>2350</c:v>
                </c:pt>
                <c:pt idx="15">
                  <c:v>2350</c:v>
                </c:pt>
                <c:pt idx="16">
                  <c:v>2350</c:v>
                </c:pt>
                <c:pt idx="17">
                  <c:v>2350</c:v>
                </c:pt>
                <c:pt idx="18">
                  <c:v>2350</c:v>
                </c:pt>
                <c:pt idx="19">
                  <c:v>2350</c:v>
                </c:pt>
                <c:pt idx="20">
                  <c:v>2350</c:v>
                </c:pt>
                <c:pt idx="21">
                  <c:v>2350</c:v>
                </c:pt>
                <c:pt idx="22">
                  <c:v>2350</c:v>
                </c:pt>
                <c:pt idx="23">
                  <c:v>2350</c:v>
                </c:pt>
                <c:pt idx="24">
                  <c:v>2350</c:v>
                </c:pt>
                <c:pt idx="25">
                  <c:v>2350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FA-45E4-A4CE-13575D6174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0631824"/>
        <c:axId val="600635432"/>
      </c:scatterChart>
      <c:valAx>
        <c:axId val="600631824"/>
        <c:scaling>
          <c:orientation val="minMax"/>
          <c:max val="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00635432"/>
        <c:crosses val="autoZero"/>
        <c:crossBetween val="midCat"/>
      </c:valAx>
      <c:valAx>
        <c:axId val="600635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00631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Hoja1!$F$19</c:f>
              <c:strCache>
                <c:ptCount val="1"/>
                <c:pt idx="0">
                  <c:v>Densidad de energía (kWh/m2/año)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Hoja1!$B$20:$B$55</c:f>
              <c:numCache>
                <c:formatCode>General</c:formatCode>
                <c:ptCount val="3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</c:numCache>
            </c:numRef>
          </c:xVal>
          <c:yVal>
            <c:numRef>
              <c:f>Hoja1!$F$20:$F$55</c:f>
              <c:numCache>
                <c:formatCode>0.00</c:formatCode>
                <c:ptCount val="36"/>
                <c:pt idx="0">
                  <c:v>0</c:v>
                </c:pt>
                <c:pt idx="1">
                  <c:v>9.6715563272550889E-2</c:v>
                </c:pt>
                <c:pt idx="2">
                  <c:v>1.5057658935623246</c:v>
                </c:pt>
                <c:pt idx="3">
                  <c:v>7.2837942759333831</c:v>
                </c:pt>
                <c:pt idx="4">
                  <c:v>21.599408918611257</c:v>
                </c:pt>
                <c:pt idx="5">
                  <c:v>48.585338903480739</c:v>
                </c:pt>
                <c:pt idx="6">
                  <c:v>91.148096926927863</c:v>
                </c:pt>
                <c:pt idx="7">
                  <c:v>150.01898183483755</c:v>
                </c:pt>
                <c:pt idx="8">
                  <c:v>223.26441744555339</c:v>
                </c:pt>
                <c:pt idx="9">
                  <c:v>306.35796361654701</c:v>
                </c:pt>
                <c:pt idx="10">
                  <c:v>392.78307254371981</c:v>
                </c:pt>
                <c:pt idx="11">
                  <c:v>475.01922030374897</c:v>
                </c:pt>
                <c:pt idx="12">
                  <c:v>545.69145425013517</c:v>
                </c:pt>
                <c:pt idx="13">
                  <c:v>598.64774020746756</c:v>
                </c:pt>
                <c:pt idx="14">
                  <c:v>629.76698446245825</c:v>
                </c:pt>
                <c:pt idx="15">
                  <c:v>637.37734596364896</c:v>
                </c:pt>
                <c:pt idx="16">
                  <c:v>622.25641983572655</c:v>
                </c:pt>
                <c:pt idx="17">
                  <c:v>587.26893695089018</c:v>
                </c:pt>
                <c:pt idx="18">
                  <c:v>536.75644540558562</c:v>
                </c:pt>
                <c:pt idx="19">
                  <c:v>475.81876175355586</c:v>
                </c:pt>
                <c:pt idx="20">
                  <c:v>409.61990484470317</c:v>
                </c:pt>
                <c:pt idx="21">
                  <c:v>342.82000118107459</c:v>
                </c:pt>
                <c:pt idx="22">
                  <c:v>279.19110923788634</c:v>
                </c:pt>
                <c:pt idx="23">
                  <c:v>221.43082011013678</c:v>
                </c:pt>
                <c:pt idx="24">
                  <c:v>171.15182004440967</c:v>
                </c:pt>
                <c:pt idx="25">
                  <c:v>129.00316866012213</c:v>
                </c:pt>
                <c:pt idx="26">
                  <c:v>94.870561559267315</c:v>
                </c:pt>
                <c:pt idx="27">
                  <c:v>68.105911584353848</c:v>
                </c:pt>
                <c:pt idx="28">
                  <c:v>47.747152959653597</c:v>
                </c:pt>
                <c:pt idx="29">
                  <c:v>32.702945132010569</c:v>
                </c:pt>
                <c:pt idx="30">
                  <c:v>21.890380841324326</c:v>
                </c:pt>
                <c:pt idx="31">
                  <c:v>14.324596329122395</c:v>
                </c:pt>
                <c:pt idx="32">
                  <c:v>9.1663562262758624</c:v>
                </c:pt>
                <c:pt idx="33">
                  <c:v>5.7373011677873658</c:v>
                </c:pt>
                <c:pt idx="34">
                  <c:v>3.5133101028931488</c:v>
                </c:pt>
                <c:pt idx="35">
                  <c:v>2.1053086078008083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AB-46DE-8A23-77BA4294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0631824"/>
        <c:axId val="600635432"/>
      </c:scatterChart>
      <c:valAx>
        <c:axId val="600631824"/>
        <c:scaling>
          <c:orientation val="minMax"/>
          <c:max val="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00635432"/>
        <c:crosses val="autoZero"/>
        <c:crossBetween val="midCat"/>
      </c:valAx>
      <c:valAx>
        <c:axId val="600635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00631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Hoja1!$G$19</c:f>
              <c:strCache>
                <c:ptCount val="1"/>
                <c:pt idx="0">
                  <c:v>Energía producida (MWh/año)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Hoja1!$B$20:$B$55</c:f>
              <c:numCache>
                <c:formatCode>General</c:formatCode>
                <c:ptCount val="3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</c:numCache>
            </c:numRef>
          </c:xVal>
          <c:yVal>
            <c:numRef>
              <c:f>Hoja1!$G$20:$G$55</c:f>
              <c:numCache>
                <c:formatCode>0.0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0.92189748585448428</c:v>
                </c:pt>
                <c:pt idx="3">
                  <c:v>11.011026872159308</c:v>
                </c:pt>
                <c:pt idx="4">
                  <c:v>45.182437023625589</c:v>
                </c:pt>
                <c:pt idx="5">
                  <c:v>110.4176191896248</c:v>
                </c:pt>
                <c:pt idx="6">
                  <c:v>221.15297893835103</c:v>
                </c:pt>
                <c:pt idx="7">
                  <c:v>379.88979989829755</c:v>
                </c:pt>
                <c:pt idx="8">
                  <c:v>580.23118692004459</c:v>
                </c:pt>
                <c:pt idx="9">
                  <c:v>809.61316215677141</c:v>
                </c:pt>
                <c:pt idx="10">
                  <c:v>1013.2200075413507</c:v>
                </c:pt>
                <c:pt idx="11">
                  <c:v>1101.25739600311</c:v>
                </c:pt>
                <c:pt idx="12">
                  <c:v>1082.7211393851887</c:v>
                </c:pt>
                <c:pt idx="13">
                  <c:v>1000.9622884391904</c:v>
                </c:pt>
                <c:pt idx="14">
                  <c:v>880.5571568315446</c:v>
                </c:pt>
                <c:pt idx="15">
                  <c:v>724.57711891861538</c:v>
                </c:pt>
                <c:pt idx="16">
                  <c:v>582.86933458783358</c:v>
                </c:pt>
                <c:pt idx="17">
                  <c:v>458.6189914585932</c:v>
                </c:pt>
                <c:pt idx="18">
                  <c:v>353.11935463820328</c:v>
                </c:pt>
                <c:pt idx="19">
                  <c:v>266.15984126224294</c:v>
                </c:pt>
                <c:pt idx="20">
                  <c:v>196.45036252756174</c:v>
                </c:pt>
                <c:pt idx="21">
                  <c:v>142.02671334484094</c:v>
                </c:pt>
                <c:pt idx="22">
                  <c:v>100.59938157730612</c:v>
                </c:pt>
                <c:pt idx="23">
                  <c:v>69.825865851098939</c:v>
                </c:pt>
                <c:pt idx="24">
                  <c:v>47.501745217351989</c:v>
                </c:pt>
                <c:pt idx="25">
                  <c:v>31.676859700379374</c:v>
                </c:pt>
                <c:pt idx="26">
                  <c:v>20.709670855831064</c:v>
                </c:pt>
                <c:pt idx="27">
                  <c:v>13.275634498493492</c:v>
                </c:pt>
                <c:pt idx="28">
                  <c:v>8.3451693829346372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0C6-45F8-AF4E-1150FFF6F315}"/>
            </c:ext>
          </c:extLst>
        </c:ser>
        <c:ser>
          <c:idx val="1"/>
          <c:order val="1"/>
          <c:tx>
            <c:strRef>
              <c:f>Hoja1!$H$19</c:f>
              <c:strCache>
                <c:ptCount val="1"/>
                <c:pt idx="0">
                  <c:v>Energía Disponible (MWh/año)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Hoja1!$B$20:$B$90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Hoja1!$H$20:$H$90</c:f>
              <c:numCache>
                <c:formatCode>0.00</c:formatCode>
                <c:ptCount val="71"/>
                <c:pt idx="0">
                  <c:v>0</c:v>
                </c:pt>
                <c:pt idx="1">
                  <c:v>0.51075655805200382</c:v>
                </c:pt>
                <c:pt idx="2">
                  <c:v>7.9519756593949094</c:v>
                </c:pt>
                <c:pt idx="3">
                  <c:v>38.465843221640789</c:v>
                </c:pt>
                <c:pt idx="4">
                  <c:v>114.06685110377343</c:v>
                </c:pt>
                <c:pt idx="5">
                  <c:v>256.58001287963174</c:v>
                </c:pt>
                <c:pt idx="6">
                  <c:v>481.35467223816357</c:v>
                </c:pt>
                <c:pt idx="7">
                  <c:v>792.25283099989304</c:v>
                </c:pt>
                <c:pt idx="8">
                  <c:v>1179.06323999398</c:v>
                </c:pt>
                <c:pt idx="9">
                  <c:v>1617.8816907435414</c:v>
                </c:pt>
                <c:pt idx="10">
                  <c:v>2074.2941818802228</c:v>
                </c:pt>
                <c:pt idx="11">
                  <c:v>2508.5846968307715</c:v>
                </c:pt>
                <c:pt idx="12">
                  <c:v>2881.8059834460441</c:v>
                </c:pt>
                <c:pt idx="13">
                  <c:v>3161.4690431188947</c:v>
                </c:pt>
                <c:pt idx="14">
                  <c:v>3325.8103088577627</c:v>
                </c:pt>
                <c:pt idx="15">
                  <c:v>3366.0007592294955</c:v>
                </c:pt>
                <c:pt idx="16">
                  <c:v>3286.1468875016121</c:v>
                </c:pt>
                <c:pt idx="17">
                  <c:v>3101.3773868287649</c:v>
                </c:pt>
                <c:pt idx="18">
                  <c:v>2834.6200476029594</c:v>
                </c:pt>
                <c:pt idx="19">
                  <c:v>2512.8070890198392</c:v>
                </c:pt>
                <c:pt idx="20">
                  <c:v>2163.2097837085971</c:v>
                </c:pt>
                <c:pt idx="21">
                  <c:v>1810.4383401169157</c:v>
                </c:pt>
                <c:pt idx="22">
                  <c:v>1474.4130641230022</c:v>
                </c:pt>
                <c:pt idx="23">
                  <c:v>1169.3799808348356</c:v>
                </c:pt>
                <c:pt idx="24">
                  <c:v>903.85571414056676</c:v>
                </c:pt>
                <c:pt idx="25">
                  <c:v>681.26795908705947</c:v>
                </c:pt>
                <c:pt idx="26">
                  <c:v>501.01307217661099</c:v>
                </c:pt>
                <c:pt idx="27">
                  <c:v>359.66849395056204</c:v>
                </c:pt>
                <c:pt idx="28">
                  <c:v>252.15353845099935</c:v>
                </c:pt>
                <c:pt idx="29">
                  <c:v>172.70481739033463</c:v>
                </c:pt>
                <c:pt idx="30">
                  <c:v>115.60347884708598</c:v>
                </c:pt>
                <c:pt idx="31">
                  <c:v>75.648440323186392</c:v>
                </c:pt>
                <c:pt idx="32">
                  <c:v>48.407685356881572</c:v>
                </c:pt>
                <c:pt idx="33">
                  <c:v>30.298786439457071</c:v>
                </c:pt>
                <c:pt idx="34">
                  <c:v>18.55385126038265</c:v>
                </c:pt>
                <c:pt idx="35">
                  <c:v>11.118171075810515</c:v>
                </c:pt>
                <c:pt idx="36">
                  <c:v>6.5209036189544438</c:v>
                </c:pt>
                <c:pt idx="37">
                  <c:v>3.7439935765701158</c:v>
                </c:pt>
                <c:pt idx="38">
                  <c:v>2.1046835606125205</c:v>
                </c:pt>
                <c:pt idx="39">
                  <c:v>1.158587564525567</c:v>
                </c:pt>
                <c:pt idx="40">
                  <c:v>0.62462906123742667</c:v>
                </c:pt>
                <c:pt idx="41">
                  <c:v>0.32985509168797139</c:v>
                </c:pt>
                <c:pt idx="42">
                  <c:v>0.17064132525586614</c:v>
                </c:pt>
                <c:pt idx="43">
                  <c:v>8.6487609320899023E-2</c:v>
                </c:pt>
                <c:pt idx="44">
                  <c:v>4.2951417544731738E-2</c:v>
                </c:pt>
                <c:pt idx="45">
                  <c:v>2.0902453788857474E-2</c:v>
                </c:pt>
                <c:pt idx="46">
                  <c:v>9.9690240759590654E-3</c:v>
                </c:pt>
                <c:pt idx="47">
                  <c:v>4.6599416755992119E-3</c:v>
                </c:pt>
                <c:pt idx="48">
                  <c:v>2.1350862575643106E-3</c:v>
                </c:pt>
                <c:pt idx="49">
                  <c:v>9.589368281055123E-4</c:v>
                </c:pt>
                <c:pt idx="50">
                  <c:v>4.2221534065117066E-4</c:v>
                </c:pt>
                <c:pt idx="51">
                  <c:v>1.8225409695465792E-4</c:v>
                </c:pt>
                <c:pt idx="52">
                  <c:v>7.7133467327000646E-5</c:v>
                </c:pt>
                <c:pt idx="53">
                  <c:v>3.200912263402831E-5</c:v>
                </c:pt>
                <c:pt idx="54">
                  <c:v>1.3024428223466336E-5</c:v>
                </c:pt>
                <c:pt idx="55">
                  <c:v>5.1970230389324328E-6</c:v>
                </c:pt>
                <c:pt idx="56">
                  <c:v>2.0334945996603313E-6</c:v>
                </c:pt>
                <c:pt idx="57">
                  <c:v>7.8017393647399886E-7</c:v>
                </c:pt>
                <c:pt idx="58">
                  <c:v>2.9388525321242398E-7</c:v>
                </c:pt>
                <c:pt idx="59">
                  <c:v>1.0754739361912934E-7</c:v>
                </c:pt>
                <c:pt idx="60">
                  <c:v>3.9397557066389894E-8</c:v>
                </c:pt>
                <c:pt idx="61">
                  <c:v>1.4690481766031766E-8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08C-4E60-AFF4-55939FC5A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0631824"/>
        <c:axId val="600635432"/>
      </c:scatterChart>
      <c:valAx>
        <c:axId val="600631824"/>
        <c:scaling>
          <c:orientation val="minMax"/>
          <c:max val="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00635432"/>
        <c:crosses val="autoZero"/>
        <c:crossBetween val="midCat"/>
      </c:valAx>
      <c:valAx>
        <c:axId val="600635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00631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2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43824</xdr:colOff>
      <xdr:row>18</xdr:row>
      <xdr:rowOff>547799</xdr:rowOff>
    </xdr:from>
    <xdr:to>
      <xdr:col>15</xdr:col>
      <xdr:colOff>624215</xdr:colOff>
      <xdr:row>33</xdr:row>
      <xdr:rowOff>104107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44895</xdr:colOff>
      <xdr:row>33</xdr:row>
      <xdr:rowOff>106085</xdr:rowOff>
    </xdr:from>
    <xdr:to>
      <xdr:col>15</xdr:col>
      <xdr:colOff>625286</xdr:colOff>
      <xdr:row>48</xdr:row>
      <xdr:rowOff>106086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28947</xdr:colOff>
      <xdr:row>48</xdr:row>
      <xdr:rowOff>78674</xdr:rowOff>
    </xdr:from>
    <xdr:to>
      <xdr:col>15</xdr:col>
      <xdr:colOff>604258</xdr:colOff>
      <xdr:row>63</xdr:row>
      <xdr:rowOff>78674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8</xdr:col>
      <xdr:colOff>225065</xdr:colOff>
      <xdr:row>9</xdr:row>
      <xdr:rowOff>139312</xdr:rowOff>
    </xdr:from>
    <xdr:to>
      <xdr:col>12</xdr:col>
      <xdr:colOff>237616</xdr:colOff>
      <xdr:row>14</xdr:row>
      <xdr:rowOff>159052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5F1E303-1FCD-43F7-8CB1-52F94422F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761" y="1779269"/>
          <a:ext cx="3059281" cy="929556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212103</xdr:colOff>
      <xdr:row>5</xdr:row>
      <xdr:rowOff>130806</xdr:rowOff>
    </xdr:from>
    <xdr:to>
      <xdr:col>14</xdr:col>
      <xdr:colOff>573857</xdr:colOff>
      <xdr:row>9</xdr:row>
      <xdr:rowOff>59597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97BAEA9-B6E8-825B-688F-B48860B71D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t="18418" b="30437"/>
        <a:stretch/>
      </xdr:blipFill>
      <xdr:spPr>
        <a:xfrm>
          <a:off x="7258639" y="1034208"/>
          <a:ext cx="4933754" cy="636273"/>
        </a:xfrm>
        <a:prstGeom prst="rect">
          <a:avLst/>
        </a:prstGeom>
        <a:solidFill>
          <a:sysClr val="window" lastClr="FFFFFF"/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12</xdr:col>
      <xdr:colOff>717177</xdr:colOff>
      <xdr:row>10</xdr:row>
      <xdr:rowOff>89647</xdr:rowOff>
    </xdr:from>
    <xdr:to>
      <xdr:col>14</xdr:col>
      <xdr:colOff>468705</xdr:colOff>
      <xdr:row>14</xdr:row>
      <xdr:rowOff>121122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CuadroTexto 31">
              <a:extLst>
                <a:ext uri="{FF2B5EF4-FFF2-40B4-BE49-F238E27FC236}">
                  <a16:creationId xmlns:a16="http://schemas.microsoft.com/office/drawing/2014/main" id="{A743FC68-576F-62B4-5B33-B80248EB44E2}"/>
                </a:ext>
              </a:extLst>
            </xdr:cNvPr>
            <xdr:cNvSpPr txBox="1"/>
          </xdr:nvSpPr>
          <xdr:spPr>
            <a:xfrm>
              <a:off x="10981765" y="1882588"/>
              <a:ext cx="1275528" cy="748652"/>
            </a:xfrm>
            <a:prstGeom prst="rect">
              <a:avLst/>
            </a:prstGeom>
            <a:solidFill>
              <a:sysClr val="window" lastClr="FFFFFF"/>
            </a:solidFill>
          </xdr:spPr>
          <xdr:txBody>
            <a:bodyPr wrap="square" lIns="0" tIns="0" rIns="0" bIns="0" rtlCol="0">
              <a:spAutoFit/>
            </a:bodyPr>
            <a:lstStyle>
              <a:defPPr>
                <a:defRPr lang="es-E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b>
                      <m:sSubPr>
                        <m:ctrlPr>
                          <a:rPr lang="es-ES" sz="24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s-ES" sz="2400" b="0" i="1">
                            <a:latin typeface="Cambria Math" panose="02040503050406030204" pitchFamily="18" charset="0"/>
                          </a:rPr>
                          <m:t>𝑐</m:t>
                        </m:r>
                      </m:e>
                      <m:sub>
                        <m:r>
                          <a:rPr lang="es-ES" sz="2400" b="0" i="1">
                            <a:latin typeface="Cambria Math" panose="02040503050406030204" pitchFamily="18" charset="0"/>
                          </a:rPr>
                          <m:t>𝑝𝑒</m:t>
                        </m:r>
                      </m:sub>
                    </m:sSub>
                    <m:r>
                      <a:rPr lang="es-ES" sz="24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ES" sz="24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s-ES" sz="24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2400" b="0" i="1">
                                <a:latin typeface="Cambria Math" panose="02040503050406030204" pitchFamily="18" charset="0"/>
                              </a:rPr>
                              <m:t>𝑃</m:t>
                            </m:r>
                          </m:e>
                          <m:sub>
                            <m:r>
                              <a:rPr lang="es-ES" sz="2400" b="0" i="1">
                                <a:latin typeface="Cambria Math" panose="02040503050406030204" pitchFamily="18" charset="0"/>
                              </a:rPr>
                              <m:t>𝑒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s-ES" sz="24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ES" sz="2400" b="0" i="1">
                                <a:latin typeface="Cambria Math" panose="02040503050406030204" pitchFamily="18" charset="0"/>
                              </a:rPr>
                              <m:t>𝑃</m:t>
                            </m:r>
                          </m:e>
                          <m:sub>
                            <m:r>
                              <a:rPr lang="es-ES" sz="2400" b="0" i="1">
                                <a:latin typeface="Cambria Math" panose="02040503050406030204" pitchFamily="18" charset="0"/>
                              </a:rPr>
                              <m:t>𝑣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es-ES" sz="2400"/>
            </a:p>
          </xdr:txBody>
        </xdr:sp>
      </mc:Choice>
      <mc:Fallback xmlns="">
        <xdr:sp macro="" textlink="">
          <xdr:nvSpPr>
            <xdr:cNvPr id="7" name="CuadroTexto 31">
              <a:extLst>
                <a:ext uri="{FF2B5EF4-FFF2-40B4-BE49-F238E27FC236}">
                  <a16:creationId xmlns:a16="http://schemas.microsoft.com/office/drawing/2014/main" id="{A743FC68-576F-62B4-5B33-B80248EB44E2}"/>
                </a:ext>
              </a:extLst>
            </xdr:cNvPr>
            <xdr:cNvSpPr txBox="1"/>
          </xdr:nvSpPr>
          <xdr:spPr>
            <a:xfrm>
              <a:off x="10981765" y="1882588"/>
              <a:ext cx="1275528" cy="748652"/>
            </a:xfrm>
            <a:prstGeom prst="rect">
              <a:avLst/>
            </a:prstGeom>
            <a:solidFill>
              <a:sysClr val="window" lastClr="FFFFFF"/>
            </a:solidFill>
          </xdr:spPr>
          <xdr:txBody>
            <a:bodyPr wrap="square" lIns="0" tIns="0" rIns="0" bIns="0" rtlCol="0">
              <a:spAutoFit/>
            </a:bodyPr>
            <a:lstStyle>
              <a:defPPr>
                <a:defRPr lang="es-E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s-ES" sz="2400" b="0" i="0">
                  <a:latin typeface="Cambria Math" panose="02040503050406030204" pitchFamily="18" charset="0"/>
                </a:rPr>
                <a:t>𝑐_𝑝𝑒=𝑃_𝑒/𝑃_𝑣 </a:t>
              </a:r>
              <a:endParaRPr lang="es-ES" sz="2400"/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:J90"/>
  <sheetViews>
    <sheetView tabSelected="1" zoomScale="85" zoomScaleNormal="85" workbookViewId="0">
      <selection activeCell="E10" sqref="E10"/>
    </sheetView>
  </sheetViews>
  <sheetFormatPr baseColWidth="10" defaultRowHeight="14.4" x14ac:dyDescent="0.3"/>
  <cols>
    <col min="4" max="4" width="14.109375" customWidth="1"/>
    <col min="5" max="5" width="12.33203125" customWidth="1"/>
    <col min="6" max="7" width="15.33203125" customWidth="1"/>
    <col min="8" max="8" width="13.21875" style="6" customWidth="1"/>
    <col min="9" max="9" width="10.88671875" style="17"/>
  </cols>
  <sheetData>
    <row r="2" spans="2:7" x14ac:dyDescent="0.3">
      <c r="B2" s="1"/>
      <c r="C2" s="2" t="s">
        <v>0</v>
      </c>
      <c r="D2" s="1"/>
      <c r="E2" s="1"/>
    </row>
    <row r="3" spans="2:7" x14ac:dyDescent="0.3">
      <c r="D3" s="3" t="s">
        <v>8</v>
      </c>
      <c r="E3" s="4" t="s">
        <v>9</v>
      </c>
    </row>
    <row r="4" spans="2:7" x14ac:dyDescent="0.3">
      <c r="D4" s="3" t="s">
        <v>1</v>
      </c>
      <c r="E4" s="11">
        <v>2350</v>
      </c>
    </row>
    <row r="5" spans="2:7" x14ac:dyDescent="0.3">
      <c r="D5" s="3" t="s">
        <v>2</v>
      </c>
      <c r="E5" s="11">
        <v>82</v>
      </c>
    </row>
    <row r="6" spans="2:7" x14ac:dyDescent="0.3">
      <c r="D6" s="3" t="s">
        <v>3</v>
      </c>
      <c r="E6" s="11">
        <v>84</v>
      </c>
    </row>
    <row r="7" spans="2:7" x14ac:dyDescent="0.3">
      <c r="E7" s="12"/>
    </row>
    <row r="8" spans="2:7" x14ac:dyDescent="0.3">
      <c r="D8" s="5" t="s">
        <v>4</v>
      </c>
      <c r="E8" s="13">
        <f>PI()*(E5/2)^2</f>
        <v>5281.0172506844419</v>
      </c>
    </row>
    <row r="9" spans="2:7" x14ac:dyDescent="0.3">
      <c r="D9" s="5" t="s">
        <v>5</v>
      </c>
      <c r="E9" s="13">
        <f>E8/E4</f>
        <v>2.2472413832699751</v>
      </c>
    </row>
    <row r="10" spans="2:7" x14ac:dyDescent="0.3">
      <c r="E10" s="12"/>
    </row>
    <row r="11" spans="2:7" x14ac:dyDescent="0.3">
      <c r="D11" s="5" t="s">
        <v>19</v>
      </c>
      <c r="E11" s="12">
        <v>1.2250000000000001</v>
      </c>
    </row>
    <row r="12" spans="2:7" x14ac:dyDescent="0.3">
      <c r="D12" s="5" t="s">
        <v>10</v>
      </c>
      <c r="E12" s="12">
        <v>9.5</v>
      </c>
    </row>
    <row r="13" spans="2:7" x14ac:dyDescent="0.3">
      <c r="D13" s="5" t="s">
        <v>12</v>
      </c>
      <c r="E13" s="12">
        <v>100</v>
      </c>
    </row>
    <row r="14" spans="2:7" x14ac:dyDescent="0.3">
      <c r="D14" s="5" t="s">
        <v>11</v>
      </c>
      <c r="E14" s="12">
        <v>0.05</v>
      </c>
    </row>
    <row r="15" spans="2:7" x14ac:dyDescent="0.3">
      <c r="C15" s="1"/>
      <c r="D15" s="14" t="s">
        <v>13</v>
      </c>
      <c r="E15" s="15">
        <f>E12*LOG(E6/E14)/LOG(E13/E14)</f>
        <v>9.2820841424170606</v>
      </c>
      <c r="F15" s="5" t="s">
        <v>22</v>
      </c>
      <c r="G15" s="18">
        <f>SUM(G20:G90)</f>
        <v>10252.894140506398</v>
      </c>
    </row>
    <row r="16" spans="2:7" x14ac:dyDescent="0.3">
      <c r="C16" s="1"/>
      <c r="D16" s="14" t="s">
        <v>14</v>
      </c>
      <c r="E16" s="15">
        <f>E15/_xlfn.GAMMA(1+1/E17)</f>
        <v>10.473710373531027</v>
      </c>
      <c r="F16" s="5" t="s">
        <v>21</v>
      </c>
      <c r="G16" s="18">
        <f>G15/E4*1000</f>
        <v>4362.9336768112325</v>
      </c>
    </row>
    <row r="17" spans="2:10" x14ac:dyDescent="0.3">
      <c r="C17" s="1"/>
      <c r="D17" s="14" t="s">
        <v>15</v>
      </c>
      <c r="E17" s="16">
        <v>2</v>
      </c>
      <c r="F17" s="5" t="s">
        <v>20</v>
      </c>
      <c r="G17" s="19">
        <f>G16/8760</f>
        <v>0.49805178959032337</v>
      </c>
    </row>
    <row r="18" spans="2:10" x14ac:dyDescent="0.3">
      <c r="B18" t="s">
        <v>23</v>
      </c>
      <c r="C18">
        <v>1</v>
      </c>
      <c r="D18" s="10"/>
    </row>
    <row r="19" spans="2:10" s="7" customFormat="1" ht="43.2" x14ac:dyDescent="0.3">
      <c r="B19" s="7" t="s">
        <v>7</v>
      </c>
      <c r="C19" s="7" t="s">
        <v>6</v>
      </c>
      <c r="D19" s="7" t="s">
        <v>16</v>
      </c>
      <c r="E19" s="7" t="s">
        <v>17</v>
      </c>
      <c r="F19" s="7" t="s">
        <v>18</v>
      </c>
      <c r="G19" s="7" t="s">
        <v>24</v>
      </c>
      <c r="H19" s="20" t="s">
        <v>25</v>
      </c>
      <c r="I19" s="21" t="s">
        <v>26</v>
      </c>
    </row>
    <row r="20" spans="2:10" x14ac:dyDescent="0.3">
      <c r="B20" s="8">
        <v>0</v>
      </c>
      <c r="C20" s="8">
        <v>0</v>
      </c>
      <c r="D20" s="9">
        <f>_xlfn.WEIBULL.DIST(B20+$C$18/2,$E$17,$E$16,1)*8760</f>
        <v>19.941058879736655</v>
      </c>
      <c r="E20" s="9">
        <f>D20</f>
        <v>19.941058879736655</v>
      </c>
      <c r="F20" s="6">
        <f>0.5*$E$11*B20^3*E20/1000</f>
        <v>0</v>
      </c>
      <c r="G20" s="9">
        <f>C20*E20/1000</f>
        <v>0</v>
      </c>
      <c r="H20" s="6">
        <f>F20*$E$8/1000</f>
        <v>0</v>
      </c>
    </row>
    <row r="21" spans="2:10" x14ac:dyDescent="0.3">
      <c r="B21" s="8">
        <f>B20+$C$18</f>
        <v>1</v>
      </c>
      <c r="C21" s="8">
        <v>0</v>
      </c>
      <c r="D21" s="9">
        <f t="shared" ref="D21:D84" si="0">_xlfn.WEIBULL.DIST(B21+$C$18/2,$E$17,$E$16,1)*8760</f>
        <v>177.84401932471769</v>
      </c>
      <c r="E21" s="9">
        <f>D21-D20</f>
        <v>157.90296044498103</v>
      </c>
      <c r="F21" s="6">
        <f t="shared" ref="F21:F84" si="1">0.5*$E$11*B21^3*E21/1000</f>
        <v>9.6715563272550889E-2</v>
      </c>
      <c r="G21" s="9">
        <f t="shared" ref="G21:G84" si="2">C21*E21/1000</f>
        <v>0</v>
      </c>
      <c r="H21" s="6">
        <f>F21*$E$8/1000</f>
        <v>0.51075655805200382</v>
      </c>
      <c r="I21" s="17">
        <f>C21*1000/(0.5*$E$11*$E$8*B21^3)</f>
        <v>0</v>
      </c>
      <c r="J21" s="17"/>
    </row>
    <row r="22" spans="2:10" x14ac:dyDescent="0.3">
      <c r="B22" s="8">
        <f t="shared" ref="B22:B85" si="3">B21+$C$18</f>
        <v>2</v>
      </c>
      <c r="C22" s="8">
        <v>3</v>
      </c>
      <c r="D22" s="9">
        <f t="shared" si="0"/>
        <v>485.14318127621249</v>
      </c>
      <c r="E22" s="9">
        <f t="shared" ref="E22:E85" si="4">D22-D21</f>
        <v>307.2991619514948</v>
      </c>
      <c r="F22" s="6">
        <f t="shared" si="1"/>
        <v>1.5057658935623246</v>
      </c>
      <c r="G22" s="9">
        <f t="shared" si="2"/>
        <v>0.92189748585448428</v>
      </c>
      <c r="H22" s="6">
        <f t="shared" ref="H22:H84" si="5">F22*$E$8/1000</f>
        <v>7.9519756593949094</v>
      </c>
      <c r="I22" s="17">
        <f t="shared" ref="I22:I85" si="6">C22*1000/(0.5*$E$11*$E$8*B22^3)</f>
        <v>0.11593313729089487</v>
      </c>
      <c r="J22" s="17"/>
    </row>
    <row r="23" spans="2:10" x14ac:dyDescent="0.3">
      <c r="B23" s="8">
        <f t="shared" si="3"/>
        <v>3</v>
      </c>
      <c r="C23" s="8">
        <v>25</v>
      </c>
      <c r="D23" s="9">
        <f t="shared" si="0"/>
        <v>925.58425616258478</v>
      </c>
      <c r="E23" s="9">
        <f t="shared" si="4"/>
        <v>440.44107488637229</v>
      </c>
      <c r="F23" s="6">
        <f t="shared" si="1"/>
        <v>7.2837942759333831</v>
      </c>
      <c r="G23" s="9">
        <f t="shared" si="2"/>
        <v>11.011026872159308</v>
      </c>
      <c r="H23" s="6">
        <f t="shared" si="5"/>
        <v>38.465843221640789</v>
      </c>
      <c r="I23" s="17">
        <f t="shared" si="6"/>
        <v>0.2862546599775182</v>
      </c>
      <c r="J23" s="17"/>
    </row>
    <row r="24" spans="2:10" x14ac:dyDescent="0.3">
      <c r="B24" s="8">
        <f t="shared" si="3"/>
        <v>4</v>
      </c>
      <c r="C24" s="8">
        <v>82</v>
      </c>
      <c r="D24" s="9">
        <f t="shared" si="0"/>
        <v>1476.5895857189944</v>
      </c>
      <c r="E24" s="9">
        <f t="shared" si="4"/>
        <v>551.00532955640961</v>
      </c>
      <c r="F24" s="6">
        <f t="shared" si="1"/>
        <v>21.599408918611257</v>
      </c>
      <c r="G24" s="9">
        <f t="shared" si="2"/>
        <v>45.182437023625589</v>
      </c>
      <c r="H24" s="6">
        <f t="shared" si="5"/>
        <v>114.06685110377343</v>
      </c>
      <c r="I24" s="17">
        <f t="shared" si="6"/>
        <v>0.3961048857438908</v>
      </c>
      <c r="J24" s="17"/>
    </row>
    <row r="25" spans="2:10" x14ac:dyDescent="0.3">
      <c r="B25" s="8">
        <f t="shared" si="3"/>
        <v>5</v>
      </c>
      <c r="C25" s="8">
        <v>174</v>
      </c>
      <c r="D25" s="9">
        <f t="shared" si="0"/>
        <v>2111.1736040501714</v>
      </c>
      <c r="E25" s="9">
        <f t="shared" si="4"/>
        <v>634.58401833117705</v>
      </c>
      <c r="F25" s="6">
        <f t="shared" si="1"/>
        <v>48.585338903480739</v>
      </c>
      <c r="G25" s="9">
        <f t="shared" si="2"/>
        <v>110.4176191896248</v>
      </c>
      <c r="H25" s="6">
        <f t="shared" si="5"/>
        <v>256.58001287963174</v>
      </c>
      <c r="I25" s="17">
        <f t="shared" si="6"/>
        <v>0.43034380562380176</v>
      </c>
      <c r="J25" s="17"/>
    </row>
    <row r="26" spans="2:10" x14ac:dyDescent="0.3">
      <c r="B26" s="8">
        <f t="shared" si="3"/>
        <v>6</v>
      </c>
      <c r="C26" s="8">
        <v>321</v>
      </c>
      <c r="D26" s="9">
        <f t="shared" si="0"/>
        <v>2800.1236942007977</v>
      </c>
      <c r="E26" s="9">
        <f t="shared" si="4"/>
        <v>688.95009015062624</v>
      </c>
      <c r="F26" s="6">
        <f t="shared" si="1"/>
        <v>91.148096926927863</v>
      </c>
      <c r="G26" s="9">
        <f t="shared" si="2"/>
        <v>221.15297893835103</v>
      </c>
      <c r="H26" s="6">
        <f t="shared" si="5"/>
        <v>481.35467223816357</v>
      </c>
      <c r="I26" s="17">
        <f t="shared" si="6"/>
        <v>0.45943872926391671</v>
      </c>
      <c r="J26" s="17"/>
    </row>
    <row r="27" spans="2:10" x14ac:dyDescent="0.3">
      <c r="B27" s="8">
        <f t="shared" si="3"/>
        <v>7</v>
      </c>
      <c r="C27" s="8">
        <v>532</v>
      </c>
      <c r="D27" s="9">
        <f t="shared" si="0"/>
        <v>3514.202265438199</v>
      </c>
      <c r="E27" s="9">
        <f t="shared" si="4"/>
        <v>714.07857123740132</v>
      </c>
      <c r="F27" s="6">
        <f t="shared" si="1"/>
        <v>150.01898183483755</v>
      </c>
      <c r="G27" s="9">
        <f t="shared" si="2"/>
        <v>379.88979989829755</v>
      </c>
      <c r="H27" s="6">
        <f t="shared" si="5"/>
        <v>792.25283099989304</v>
      </c>
      <c r="I27" s="17">
        <f t="shared" si="6"/>
        <v>0.47950576512152437</v>
      </c>
      <c r="J27" s="17"/>
    </row>
    <row r="28" spans="2:10" x14ac:dyDescent="0.3">
      <c r="B28" s="8">
        <f t="shared" si="3"/>
        <v>8</v>
      </c>
      <c r="C28" s="8">
        <v>815</v>
      </c>
      <c r="D28" s="9">
        <f t="shared" si="0"/>
        <v>4226.1423720885605</v>
      </c>
      <c r="E28" s="9">
        <f t="shared" si="4"/>
        <v>711.94010665036149</v>
      </c>
      <c r="F28" s="6">
        <f t="shared" si="1"/>
        <v>223.26441744555339</v>
      </c>
      <c r="G28" s="9">
        <f t="shared" si="2"/>
        <v>580.23118692004459</v>
      </c>
      <c r="H28" s="6">
        <f t="shared" si="5"/>
        <v>1179.06323999398</v>
      </c>
      <c r="I28" s="17">
        <f t="shared" si="6"/>
        <v>0.49211201506291313</v>
      </c>
      <c r="J28" s="17"/>
    </row>
    <row r="29" spans="2:10" x14ac:dyDescent="0.3">
      <c r="B29" s="8">
        <f t="shared" si="3"/>
        <v>9</v>
      </c>
      <c r="C29" s="8">
        <v>1180</v>
      </c>
      <c r="D29" s="9">
        <f t="shared" si="0"/>
        <v>4912.25522137396</v>
      </c>
      <c r="E29" s="9">
        <f t="shared" si="4"/>
        <v>686.11284928539953</v>
      </c>
      <c r="F29" s="6">
        <f t="shared" si="1"/>
        <v>306.35796361654701</v>
      </c>
      <c r="G29" s="9">
        <f t="shared" si="2"/>
        <v>809.61316215677141</v>
      </c>
      <c r="H29" s="6">
        <f t="shared" si="5"/>
        <v>1617.8816907435414</v>
      </c>
      <c r="I29" s="17">
        <f t="shared" si="6"/>
        <v>0.50041555373847635</v>
      </c>
      <c r="J29" s="17"/>
    </row>
    <row r="30" spans="2:10" x14ac:dyDescent="0.3">
      <c r="B30" s="8">
        <f t="shared" si="3"/>
        <v>10</v>
      </c>
      <c r="C30" s="8">
        <v>1580</v>
      </c>
      <c r="D30" s="9">
        <f t="shared" si="0"/>
        <v>5553.533707159625</v>
      </c>
      <c r="E30" s="9">
        <f t="shared" si="4"/>
        <v>641.278485785665</v>
      </c>
      <c r="F30" s="6">
        <f t="shared" si="1"/>
        <v>392.78307254371981</v>
      </c>
      <c r="G30" s="9">
        <f t="shared" si="2"/>
        <v>1013.2200075413507</v>
      </c>
      <c r="H30" s="6">
        <f t="shared" si="5"/>
        <v>2074.2941818802228</v>
      </c>
      <c r="I30" s="17">
        <f t="shared" si="6"/>
        <v>0.48846495178563704</v>
      </c>
      <c r="J30" s="17"/>
    </row>
    <row r="31" spans="2:10" x14ac:dyDescent="0.3">
      <c r="B31" s="8">
        <f t="shared" si="3"/>
        <v>11</v>
      </c>
      <c r="C31" s="8">
        <v>1890</v>
      </c>
      <c r="D31" s="9">
        <f t="shared" si="0"/>
        <v>6136.2095780607415</v>
      </c>
      <c r="E31" s="9">
        <f t="shared" si="4"/>
        <v>582.67587090111647</v>
      </c>
      <c r="F31" s="6">
        <f t="shared" si="1"/>
        <v>475.01922030374897</v>
      </c>
      <c r="G31" s="9">
        <f t="shared" si="2"/>
        <v>1101.25739600311</v>
      </c>
      <c r="H31" s="6">
        <f t="shared" si="5"/>
        <v>2508.5846968307715</v>
      </c>
      <c r="I31" s="17">
        <f t="shared" si="6"/>
        <v>0.438995501086484</v>
      </c>
      <c r="J31" s="17"/>
    </row>
    <row r="32" spans="2:10" x14ac:dyDescent="0.3">
      <c r="B32" s="8">
        <f t="shared" si="3"/>
        <v>12</v>
      </c>
      <c r="C32" s="8">
        <v>2100</v>
      </c>
      <c r="D32" s="9">
        <f t="shared" si="0"/>
        <v>6651.7910730060694</v>
      </c>
      <c r="E32" s="9">
        <f t="shared" si="4"/>
        <v>515.5814949453279</v>
      </c>
      <c r="F32" s="6">
        <f t="shared" si="1"/>
        <v>545.69145425013517</v>
      </c>
      <c r="G32" s="9">
        <f t="shared" si="2"/>
        <v>1082.7211393851887</v>
      </c>
      <c r="H32" s="6">
        <f t="shared" si="5"/>
        <v>2881.8059834460441</v>
      </c>
      <c r="I32" s="17">
        <f t="shared" si="6"/>
        <v>0.37570924122049265</v>
      </c>
      <c r="J32" s="17"/>
    </row>
    <row r="33" spans="2:10" x14ac:dyDescent="0.3">
      <c r="B33" s="8">
        <f t="shared" si="3"/>
        <v>13</v>
      </c>
      <c r="C33" s="8">
        <v>2250</v>
      </c>
      <c r="D33" s="9">
        <f t="shared" si="0"/>
        <v>7096.6632012012651</v>
      </c>
      <c r="E33" s="9">
        <f t="shared" si="4"/>
        <v>444.87212819519573</v>
      </c>
      <c r="F33" s="6">
        <f t="shared" si="1"/>
        <v>598.64774020746756</v>
      </c>
      <c r="G33" s="9">
        <f t="shared" si="2"/>
        <v>1000.9622884391904</v>
      </c>
      <c r="H33" s="6">
        <f t="shared" si="5"/>
        <v>3161.4690431188947</v>
      </c>
      <c r="I33" s="17">
        <f t="shared" si="6"/>
        <v>0.31661302855956724</v>
      </c>
      <c r="J33" s="17"/>
    </row>
    <row r="34" spans="2:10" x14ac:dyDescent="0.3">
      <c r="B34" s="8">
        <f t="shared" si="3"/>
        <v>14</v>
      </c>
      <c r="C34" s="8">
        <v>2350</v>
      </c>
      <c r="D34" s="9">
        <f t="shared" si="0"/>
        <v>7471.3683743210713</v>
      </c>
      <c r="E34" s="9">
        <f t="shared" si="4"/>
        <v>374.7051731198062</v>
      </c>
      <c r="F34" s="6">
        <f t="shared" si="1"/>
        <v>629.76698446245825</v>
      </c>
      <c r="G34" s="9">
        <f t="shared" si="2"/>
        <v>880.5571568315446</v>
      </c>
      <c r="H34" s="6">
        <f t="shared" si="5"/>
        <v>3325.8103088577627</v>
      </c>
      <c r="I34" s="17">
        <f t="shared" si="6"/>
        <v>0.2647646964369319</v>
      </c>
      <c r="J34" s="17"/>
    </row>
    <row r="35" spans="2:10" x14ac:dyDescent="0.3">
      <c r="B35" s="8">
        <f t="shared" si="3"/>
        <v>15</v>
      </c>
      <c r="C35" s="8">
        <v>2350</v>
      </c>
      <c r="D35" s="9">
        <f t="shared" si="0"/>
        <v>7779.6990632226098</v>
      </c>
      <c r="E35" s="9">
        <f t="shared" si="4"/>
        <v>308.33068890153845</v>
      </c>
      <c r="F35" s="6">
        <f t="shared" si="1"/>
        <v>637.37734596364896</v>
      </c>
      <c r="G35" s="9">
        <f t="shared" si="2"/>
        <v>724.57711891861538</v>
      </c>
      <c r="H35" s="6">
        <f t="shared" si="5"/>
        <v>3366.0007592294955</v>
      </c>
      <c r="I35" s="17">
        <f t="shared" si="6"/>
        <v>0.21526350430309368</v>
      </c>
      <c r="J35" s="17"/>
    </row>
    <row r="36" spans="2:10" x14ac:dyDescent="0.3">
      <c r="B36" s="8">
        <f t="shared" si="3"/>
        <v>16</v>
      </c>
      <c r="C36" s="8">
        <v>2350</v>
      </c>
      <c r="D36" s="9">
        <f t="shared" si="0"/>
        <v>8027.728567302539</v>
      </c>
      <c r="E36" s="9">
        <f t="shared" si="4"/>
        <v>248.02950407992921</v>
      </c>
      <c r="F36" s="6">
        <f t="shared" si="1"/>
        <v>622.25641983572655</v>
      </c>
      <c r="G36" s="9">
        <f t="shared" si="2"/>
        <v>582.86933458783358</v>
      </c>
      <c r="H36" s="6">
        <f t="shared" si="5"/>
        <v>3286.1468875016121</v>
      </c>
      <c r="I36" s="17">
        <f t="shared" si="6"/>
        <v>0.17737166187083525</v>
      </c>
      <c r="J36" s="17"/>
    </row>
    <row r="37" spans="2:10" x14ac:dyDescent="0.3">
      <c r="B37" s="8">
        <f t="shared" si="3"/>
        <v>17</v>
      </c>
      <c r="C37" s="8">
        <v>2350</v>
      </c>
      <c r="D37" s="9">
        <f t="shared" si="0"/>
        <v>8222.8855849444935</v>
      </c>
      <c r="E37" s="9">
        <f t="shared" si="4"/>
        <v>195.15701764195455</v>
      </c>
      <c r="F37" s="6">
        <f t="shared" si="1"/>
        <v>587.26893695089018</v>
      </c>
      <c r="G37" s="9">
        <f t="shared" si="2"/>
        <v>458.6189914585932</v>
      </c>
      <c r="H37" s="6">
        <f t="shared" si="5"/>
        <v>3101.3773868287649</v>
      </c>
      <c r="I37" s="17">
        <f t="shared" si="6"/>
        <v>0.14787590617198071</v>
      </c>
      <c r="J37" s="17"/>
    </row>
    <row r="38" spans="2:10" x14ac:dyDescent="0.3">
      <c r="B38" s="8">
        <f t="shared" si="3"/>
        <v>18</v>
      </c>
      <c r="C38" s="8">
        <v>2350</v>
      </c>
      <c r="D38" s="9">
        <f t="shared" si="0"/>
        <v>8373.1491401096864</v>
      </c>
      <c r="E38" s="9">
        <f t="shared" si="4"/>
        <v>150.26355516519288</v>
      </c>
      <c r="F38" s="6">
        <f t="shared" si="1"/>
        <v>536.75644540558562</v>
      </c>
      <c r="G38" s="9">
        <f t="shared" si="2"/>
        <v>353.11935463820328</v>
      </c>
      <c r="H38" s="6">
        <f t="shared" si="5"/>
        <v>2834.6200476029594</v>
      </c>
      <c r="I38" s="17">
        <f t="shared" si="6"/>
        <v>0.12457378721243849</v>
      </c>
      <c r="J38" s="17"/>
    </row>
    <row r="39" spans="2:10" x14ac:dyDescent="0.3">
      <c r="B39" s="8">
        <f t="shared" si="3"/>
        <v>19</v>
      </c>
      <c r="C39" s="8">
        <v>2350</v>
      </c>
      <c r="D39" s="9">
        <f t="shared" si="0"/>
        <v>8486.4086470297898</v>
      </c>
      <c r="E39" s="9">
        <f t="shared" si="4"/>
        <v>113.25950692010338</v>
      </c>
      <c r="F39" s="6">
        <f t="shared" si="1"/>
        <v>475.81876175355586</v>
      </c>
      <c r="G39" s="9">
        <f t="shared" si="2"/>
        <v>266.15984126224294</v>
      </c>
      <c r="H39" s="6">
        <f t="shared" si="5"/>
        <v>2512.8070890198392</v>
      </c>
      <c r="I39" s="17">
        <f t="shared" si="6"/>
        <v>0.10592131900028301</v>
      </c>
      <c r="J39" s="17"/>
    </row>
    <row r="40" spans="2:10" x14ac:dyDescent="0.3">
      <c r="B40" s="8">
        <f t="shared" si="3"/>
        <v>20</v>
      </c>
      <c r="C40" s="8">
        <v>2350</v>
      </c>
      <c r="D40" s="9">
        <f t="shared" si="0"/>
        <v>8570.0045459776884</v>
      </c>
      <c r="E40" s="9">
        <f t="shared" si="4"/>
        <v>83.595898947898604</v>
      </c>
      <c r="F40" s="6">
        <f t="shared" si="1"/>
        <v>409.61990484470317</v>
      </c>
      <c r="G40" s="9">
        <f t="shared" si="2"/>
        <v>196.45036252756174</v>
      </c>
      <c r="H40" s="6">
        <f t="shared" si="5"/>
        <v>2163.2097837085971</v>
      </c>
      <c r="I40" s="17">
        <f t="shared" si="6"/>
        <v>9.0814290877867646E-2</v>
      </c>
      <c r="J40" s="17"/>
    </row>
    <row r="41" spans="2:10" x14ac:dyDescent="0.3">
      <c r="B41" s="8">
        <f t="shared" si="3"/>
        <v>21</v>
      </c>
      <c r="C41" s="8">
        <v>2350</v>
      </c>
      <c r="D41" s="9">
        <f t="shared" si="0"/>
        <v>8630.4414452733654</v>
      </c>
      <c r="E41" s="9">
        <f t="shared" si="4"/>
        <v>60.436899295676994</v>
      </c>
      <c r="F41" s="6">
        <f t="shared" si="1"/>
        <v>342.82000118107459</v>
      </c>
      <c r="G41" s="9">
        <f t="shared" si="2"/>
        <v>142.02671334484094</v>
      </c>
      <c r="H41" s="6">
        <f t="shared" si="5"/>
        <v>1810.4383401169157</v>
      </c>
      <c r="I41" s="17">
        <f t="shared" si="6"/>
        <v>7.844879894427613E-2</v>
      </c>
      <c r="J41" s="17"/>
    </row>
    <row r="42" spans="2:10" x14ac:dyDescent="0.3">
      <c r="B42" s="8">
        <f t="shared" si="3"/>
        <v>22</v>
      </c>
      <c r="C42" s="8">
        <v>2350</v>
      </c>
      <c r="D42" s="9">
        <f t="shared" si="0"/>
        <v>8673.2496927530701</v>
      </c>
      <c r="E42" s="9">
        <f t="shared" si="4"/>
        <v>42.808247479704733</v>
      </c>
      <c r="F42" s="6">
        <f t="shared" si="1"/>
        <v>279.19110923788634</v>
      </c>
      <c r="G42" s="9">
        <f t="shared" si="2"/>
        <v>100.59938157730612</v>
      </c>
      <c r="H42" s="6">
        <f t="shared" si="5"/>
        <v>1474.4130641230022</v>
      </c>
      <c r="I42" s="17">
        <f t="shared" si="6"/>
        <v>6.8230120869923111E-2</v>
      </c>
      <c r="J42" s="17"/>
    </row>
    <row r="43" spans="2:10" x14ac:dyDescent="0.3">
      <c r="B43" s="8">
        <f t="shared" si="3"/>
        <v>23</v>
      </c>
      <c r="C43" s="8">
        <v>2350</v>
      </c>
      <c r="D43" s="9">
        <f t="shared" si="0"/>
        <v>8702.9628271577931</v>
      </c>
      <c r="E43" s="9">
        <f t="shared" si="4"/>
        <v>29.71313440472295</v>
      </c>
      <c r="F43" s="6">
        <f t="shared" si="1"/>
        <v>221.43082011013678</v>
      </c>
      <c r="G43" s="9">
        <f t="shared" si="2"/>
        <v>69.825865851098939</v>
      </c>
      <c r="H43" s="6">
        <f t="shared" si="5"/>
        <v>1169.3799808348356</v>
      </c>
      <c r="I43" s="17">
        <f t="shared" si="6"/>
        <v>5.9711870388998216E-2</v>
      </c>
      <c r="J43" s="17"/>
    </row>
    <row r="44" spans="2:10" x14ac:dyDescent="0.3">
      <c r="B44" s="8">
        <f t="shared" si="3"/>
        <v>24</v>
      </c>
      <c r="C44" s="8">
        <v>2350</v>
      </c>
      <c r="D44" s="9">
        <f t="shared" si="0"/>
        <v>8723.1763357609216</v>
      </c>
      <c r="E44" s="9">
        <f t="shared" si="4"/>
        <v>20.213508603128503</v>
      </c>
      <c r="F44" s="6">
        <f t="shared" si="1"/>
        <v>171.15182004440967</v>
      </c>
      <c r="G44" s="9">
        <f t="shared" si="2"/>
        <v>47.501745217351989</v>
      </c>
      <c r="H44" s="6">
        <f t="shared" si="5"/>
        <v>903.85571414056676</v>
      </c>
      <c r="I44" s="17">
        <f t="shared" si="6"/>
        <v>5.2554566480247478E-2</v>
      </c>
      <c r="J44" s="17"/>
    </row>
    <row r="45" spans="2:10" x14ac:dyDescent="0.3">
      <c r="B45" s="8">
        <f t="shared" si="3"/>
        <v>25</v>
      </c>
      <c r="C45" s="8">
        <v>2350</v>
      </c>
      <c r="D45" s="9">
        <f t="shared" si="0"/>
        <v>8736.6558505270405</v>
      </c>
      <c r="E45" s="9">
        <f t="shared" si="4"/>
        <v>13.479514766118882</v>
      </c>
      <c r="F45" s="6">
        <f t="shared" si="1"/>
        <v>129.00316866012213</v>
      </c>
      <c r="G45" s="9">
        <f t="shared" si="2"/>
        <v>31.676859700379374</v>
      </c>
      <c r="H45" s="6">
        <f t="shared" si="5"/>
        <v>681.26795908705947</v>
      </c>
      <c r="I45" s="17">
        <f t="shared" si="6"/>
        <v>4.6496916929468238E-2</v>
      </c>
      <c r="J45" s="17"/>
    </row>
    <row r="46" spans="2:10" x14ac:dyDescent="0.3">
      <c r="B46" s="8">
        <f t="shared" si="3"/>
        <v>26</v>
      </c>
      <c r="C46" s="8">
        <v>2350</v>
      </c>
      <c r="D46" s="9">
        <f t="shared" si="0"/>
        <v>8745.4684764231388</v>
      </c>
      <c r="E46" s="9">
        <f t="shared" si="4"/>
        <v>8.812625896098325</v>
      </c>
      <c r="F46" s="6">
        <f t="shared" si="1"/>
        <v>94.870561559267315</v>
      </c>
      <c r="G46" s="9">
        <f t="shared" si="2"/>
        <v>20.709670855831064</v>
      </c>
      <c r="H46" s="6">
        <f t="shared" si="5"/>
        <v>501.01307217661099</v>
      </c>
      <c r="I46" s="17">
        <f t="shared" si="6"/>
        <v>4.1335589839721285E-2</v>
      </c>
      <c r="J46" s="17"/>
    </row>
    <row r="47" spans="2:10" x14ac:dyDescent="0.3">
      <c r="B47" s="8">
        <f t="shared" si="3"/>
        <v>27</v>
      </c>
      <c r="C47" s="8">
        <v>2350</v>
      </c>
      <c r="D47" s="9">
        <f t="shared" si="0"/>
        <v>8751.1176825927105</v>
      </c>
      <c r="E47" s="9">
        <f t="shared" si="4"/>
        <v>5.6492061695716984</v>
      </c>
      <c r="F47" s="6">
        <f t="shared" si="1"/>
        <v>68.105911584353848</v>
      </c>
      <c r="G47" s="9">
        <f t="shared" si="2"/>
        <v>13.275634498493492</v>
      </c>
      <c r="H47" s="6">
        <f t="shared" si="5"/>
        <v>359.66849395056204</v>
      </c>
      <c r="I47" s="17">
        <f t="shared" si="6"/>
        <v>3.6910751766648438E-2</v>
      </c>
      <c r="J47" s="17"/>
    </row>
    <row r="48" spans="2:10" x14ac:dyDescent="0.3">
      <c r="B48" s="8">
        <f t="shared" si="3"/>
        <v>28</v>
      </c>
      <c r="C48" s="8">
        <v>2350</v>
      </c>
      <c r="D48" s="9">
        <f t="shared" si="0"/>
        <v>8754.6688185003422</v>
      </c>
      <c r="E48" s="9">
        <f t="shared" si="4"/>
        <v>3.5511359076317603</v>
      </c>
      <c r="F48" s="6">
        <f t="shared" si="1"/>
        <v>47.747152959653597</v>
      </c>
      <c r="G48" s="9">
        <f t="shared" si="2"/>
        <v>8.3451693829346372</v>
      </c>
      <c r="H48" s="6">
        <f t="shared" si="5"/>
        <v>252.15353845099935</v>
      </c>
      <c r="I48" s="17">
        <f t="shared" si="6"/>
        <v>3.3095587054616488E-2</v>
      </c>
      <c r="J48" s="17"/>
    </row>
    <row r="49" spans="2:10" x14ac:dyDescent="0.3">
      <c r="B49" s="8">
        <f t="shared" si="3"/>
        <v>29</v>
      </c>
      <c r="C49" s="8">
        <v>0</v>
      </c>
      <c r="D49" s="9">
        <f t="shared" si="0"/>
        <v>8756.8580252526008</v>
      </c>
      <c r="E49" s="9">
        <f t="shared" si="4"/>
        <v>2.1892067522585421</v>
      </c>
      <c r="F49" s="6">
        <f t="shared" si="1"/>
        <v>32.702945132010569</v>
      </c>
      <c r="G49" s="9">
        <f t="shared" si="2"/>
        <v>0</v>
      </c>
      <c r="H49" s="6">
        <f t="shared" si="5"/>
        <v>172.70481739033463</v>
      </c>
      <c r="I49" s="17">
        <f t="shared" si="6"/>
        <v>0</v>
      </c>
      <c r="J49" s="17"/>
    </row>
    <row r="50" spans="2:10" x14ac:dyDescent="0.3">
      <c r="B50" s="8">
        <f t="shared" si="3"/>
        <v>30</v>
      </c>
      <c r="C50" s="8">
        <v>0</v>
      </c>
      <c r="D50" s="9">
        <f t="shared" si="0"/>
        <v>8758.1817066337844</v>
      </c>
      <c r="E50" s="9">
        <f t="shared" si="4"/>
        <v>1.3236813811836328</v>
      </c>
      <c r="F50" s="6">
        <f t="shared" si="1"/>
        <v>21.890380841324326</v>
      </c>
      <c r="G50" s="9">
        <f t="shared" si="2"/>
        <v>0</v>
      </c>
      <c r="H50" s="6">
        <f t="shared" si="5"/>
        <v>115.60347884708598</v>
      </c>
      <c r="I50" s="17">
        <f t="shared" si="6"/>
        <v>0</v>
      </c>
      <c r="J50" s="17"/>
    </row>
    <row r="51" spans="2:10" x14ac:dyDescent="0.3">
      <c r="B51" s="8">
        <f t="shared" si="3"/>
        <v>31</v>
      </c>
      <c r="C51" s="8">
        <v>0</v>
      </c>
      <c r="D51" s="9">
        <f t="shared" si="0"/>
        <v>8758.9667456068819</v>
      </c>
      <c r="E51" s="9">
        <f t="shared" si="4"/>
        <v>0.78503897309747117</v>
      </c>
      <c r="F51" s="6">
        <f t="shared" si="1"/>
        <v>14.324596329122395</v>
      </c>
      <c r="G51" s="9">
        <f t="shared" si="2"/>
        <v>0</v>
      </c>
      <c r="H51" s="6">
        <f t="shared" si="5"/>
        <v>75.648440323186392</v>
      </c>
      <c r="I51" s="17">
        <f t="shared" si="6"/>
        <v>0</v>
      </c>
      <c r="J51" s="17"/>
    </row>
    <row r="52" spans="2:10" x14ac:dyDescent="0.3">
      <c r="B52" s="8">
        <f t="shared" si="3"/>
        <v>32</v>
      </c>
      <c r="C52" s="8">
        <v>0</v>
      </c>
      <c r="D52" s="9">
        <f t="shared" si="0"/>
        <v>8759.4234557983218</v>
      </c>
      <c r="E52" s="9">
        <f t="shared" si="4"/>
        <v>0.45671019143992453</v>
      </c>
      <c r="F52" s="6">
        <f t="shared" si="1"/>
        <v>9.1663562262758624</v>
      </c>
      <c r="G52" s="9">
        <f t="shared" si="2"/>
        <v>0</v>
      </c>
      <c r="H52" s="6">
        <f t="shared" si="5"/>
        <v>48.407685356881572</v>
      </c>
      <c r="I52" s="17">
        <f t="shared" si="6"/>
        <v>0</v>
      </c>
      <c r="J52" s="17"/>
    </row>
    <row r="53" spans="2:10" x14ac:dyDescent="0.3">
      <c r="B53" s="8">
        <f t="shared" si="3"/>
        <v>33</v>
      </c>
      <c r="C53" s="8">
        <v>0</v>
      </c>
      <c r="D53" s="9">
        <f t="shared" si="0"/>
        <v>8759.6841070022274</v>
      </c>
      <c r="E53" s="9">
        <f t="shared" si="4"/>
        <v>0.2606512039055815</v>
      </c>
      <c r="F53" s="6">
        <f t="shared" si="1"/>
        <v>5.7373011677873658</v>
      </c>
      <c r="G53" s="9">
        <f t="shared" si="2"/>
        <v>0</v>
      </c>
      <c r="H53" s="6">
        <f t="shared" si="5"/>
        <v>30.298786439457071</v>
      </c>
      <c r="I53" s="17">
        <f t="shared" si="6"/>
        <v>0</v>
      </c>
      <c r="J53" s="17"/>
    </row>
    <row r="54" spans="2:10" x14ac:dyDescent="0.3">
      <c r="B54" s="8">
        <f t="shared" si="3"/>
        <v>34</v>
      </c>
      <c r="C54" s="8">
        <v>0</v>
      </c>
      <c r="D54" s="9">
        <f t="shared" si="0"/>
        <v>8759.8300467664885</v>
      </c>
      <c r="E54" s="9">
        <f t="shared" si="4"/>
        <v>0.14593976426112931</v>
      </c>
      <c r="F54" s="6">
        <f t="shared" si="1"/>
        <v>3.5133101028931488</v>
      </c>
      <c r="G54" s="9">
        <f t="shared" si="2"/>
        <v>0</v>
      </c>
      <c r="H54" s="6">
        <f t="shared" si="5"/>
        <v>18.55385126038265</v>
      </c>
      <c r="I54" s="17">
        <f t="shared" si="6"/>
        <v>0</v>
      </c>
      <c r="J54" s="17"/>
    </row>
    <row r="55" spans="2:10" x14ac:dyDescent="0.3">
      <c r="B55" s="8">
        <f t="shared" si="3"/>
        <v>35</v>
      </c>
      <c r="C55" s="8">
        <v>0</v>
      </c>
      <c r="D55" s="9">
        <f t="shared" si="0"/>
        <v>8759.9102155954879</v>
      </c>
      <c r="E55" s="9">
        <f t="shared" si="4"/>
        <v>8.0168828999376274E-2</v>
      </c>
      <c r="F55" s="6">
        <f t="shared" si="1"/>
        <v>2.1053086078008083</v>
      </c>
      <c r="G55" s="9">
        <f t="shared" si="2"/>
        <v>0</v>
      </c>
      <c r="H55" s="6">
        <f t="shared" si="5"/>
        <v>11.118171075810515</v>
      </c>
      <c r="I55" s="17">
        <f t="shared" si="6"/>
        <v>0</v>
      </c>
      <c r="J55" s="17"/>
    </row>
    <row r="56" spans="2:10" x14ac:dyDescent="0.3">
      <c r="B56" s="8">
        <f t="shared" si="3"/>
        <v>36</v>
      </c>
      <c r="C56" s="8">
        <v>0</v>
      </c>
      <c r="D56" s="9">
        <f t="shared" si="0"/>
        <v>8759.9534248327145</v>
      </c>
      <c r="E56" s="9">
        <f t="shared" si="4"/>
        <v>4.3209237226619734E-2</v>
      </c>
      <c r="F56" s="6">
        <f t="shared" si="1"/>
        <v>1.2347817303776669</v>
      </c>
      <c r="G56" s="9">
        <f t="shared" si="2"/>
        <v>0</v>
      </c>
      <c r="H56" s="6">
        <f t="shared" si="5"/>
        <v>6.5209036189544438</v>
      </c>
      <c r="I56" s="17">
        <f t="shared" si="6"/>
        <v>0</v>
      </c>
      <c r="J56" s="17"/>
    </row>
    <row r="57" spans="2:10" x14ac:dyDescent="0.3">
      <c r="B57" s="8">
        <f t="shared" si="3"/>
        <v>37</v>
      </c>
      <c r="C57" s="8">
        <v>0</v>
      </c>
      <c r="D57" s="9">
        <f t="shared" si="0"/>
        <v>8759.976275887082</v>
      </c>
      <c r="E57" s="9">
        <f t="shared" si="4"/>
        <v>2.2851054367492907E-2</v>
      </c>
      <c r="F57" s="6">
        <f t="shared" si="1"/>
        <v>0.70895310483692864</v>
      </c>
      <c r="G57" s="9">
        <f t="shared" si="2"/>
        <v>0</v>
      </c>
      <c r="H57" s="6">
        <f t="shared" si="5"/>
        <v>3.7439935765701158</v>
      </c>
      <c r="I57" s="17">
        <f t="shared" si="6"/>
        <v>0</v>
      </c>
      <c r="J57" s="17"/>
    </row>
    <row r="58" spans="2:10" x14ac:dyDescent="0.3">
      <c r="B58" s="8">
        <f t="shared" si="3"/>
        <v>38</v>
      </c>
      <c r="C58" s="8">
        <v>0</v>
      </c>
      <c r="D58" s="9">
        <f t="shared" si="0"/>
        <v>8759.9881339114872</v>
      </c>
      <c r="E58" s="9">
        <f t="shared" si="4"/>
        <v>1.1858024405228207E-2</v>
      </c>
      <c r="F58" s="6">
        <f t="shared" si="1"/>
        <v>0.39853752803775538</v>
      </c>
      <c r="G58" s="9">
        <f t="shared" si="2"/>
        <v>0</v>
      </c>
      <c r="H58" s="6">
        <f t="shared" si="5"/>
        <v>2.1046835606125205</v>
      </c>
      <c r="I58" s="17">
        <f t="shared" si="6"/>
        <v>0</v>
      </c>
      <c r="J58" s="17"/>
    </row>
    <row r="59" spans="2:10" x14ac:dyDescent="0.3">
      <c r="B59" s="8">
        <f t="shared" si="3"/>
        <v>39</v>
      </c>
      <c r="C59" s="8">
        <v>0</v>
      </c>
      <c r="D59" s="9">
        <f t="shared" si="0"/>
        <v>8759.9941721652758</v>
      </c>
      <c r="E59" s="9">
        <f t="shared" si="4"/>
        <v>6.0382537885743659E-3</v>
      </c>
      <c r="F59" s="6">
        <f t="shared" si="1"/>
        <v>0.21938719559672126</v>
      </c>
      <c r="G59" s="9">
        <f t="shared" si="2"/>
        <v>0</v>
      </c>
      <c r="H59" s="6">
        <f t="shared" si="5"/>
        <v>1.158587564525567</v>
      </c>
      <c r="I59" s="17">
        <f t="shared" si="6"/>
        <v>0</v>
      </c>
      <c r="J59" s="17"/>
    </row>
    <row r="60" spans="2:10" x14ac:dyDescent="0.3">
      <c r="B60" s="8">
        <f t="shared" si="3"/>
        <v>40</v>
      </c>
      <c r="C60" s="8">
        <v>0</v>
      </c>
      <c r="D60" s="9">
        <f t="shared" si="0"/>
        <v>8759.9971894655555</v>
      </c>
      <c r="E60" s="9">
        <f t="shared" si="4"/>
        <v>3.0173002796800574E-3</v>
      </c>
      <c r="F60" s="6">
        <f t="shared" si="1"/>
        <v>0.11827817096345825</v>
      </c>
      <c r="G60" s="9">
        <f t="shared" si="2"/>
        <v>0</v>
      </c>
      <c r="H60" s="6">
        <f t="shared" si="5"/>
        <v>0.62462906123742667</v>
      </c>
      <c r="I60" s="17">
        <f t="shared" si="6"/>
        <v>0</v>
      </c>
      <c r="J60" s="17"/>
    </row>
    <row r="61" spans="2:10" x14ac:dyDescent="0.3">
      <c r="B61" s="8">
        <f t="shared" si="3"/>
        <v>41</v>
      </c>
      <c r="C61" s="8">
        <v>0</v>
      </c>
      <c r="D61" s="9">
        <f t="shared" si="0"/>
        <v>8759.9986690778896</v>
      </c>
      <c r="E61" s="9">
        <f t="shared" si="4"/>
        <v>1.4796123341511702E-3</v>
      </c>
      <c r="F61" s="6">
        <f t="shared" si="1"/>
        <v>6.2460521530245096E-2</v>
      </c>
      <c r="G61" s="9">
        <f t="shared" si="2"/>
        <v>0</v>
      </c>
      <c r="H61" s="6">
        <f t="shared" si="5"/>
        <v>0.32985509168797139</v>
      </c>
      <c r="I61" s="17">
        <f t="shared" si="6"/>
        <v>0</v>
      </c>
      <c r="J61" s="17"/>
    </row>
    <row r="62" spans="2:10" x14ac:dyDescent="0.3">
      <c r="B62" s="8">
        <f t="shared" si="3"/>
        <v>42</v>
      </c>
      <c r="C62" s="8">
        <v>0</v>
      </c>
      <c r="D62" s="9">
        <f t="shared" si="0"/>
        <v>8759.9993811314544</v>
      </c>
      <c r="E62" s="9">
        <f t="shared" si="4"/>
        <v>7.1205356471182313E-4</v>
      </c>
      <c r="F62" s="6">
        <f t="shared" si="1"/>
        <v>3.2312207507701349E-2</v>
      </c>
      <c r="G62" s="9">
        <f t="shared" si="2"/>
        <v>0</v>
      </c>
      <c r="H62" s="6">
        <f t="shared" si="5"/>
        <v>0.17064132525586614</v>
      </c>
      <c r="I62" s="17">
        <f t="shared" si="6"/>
        <v>0</v>
      </c>
      <c r="J62" s="17"/>
    </row>
    <row r="63" spans="2:10" x14ac:dyDescent="0.3">
      <c r="B63" s="8">
        <f t="shared" si="3"/>
        <v>43</v>
      </c>
      <c r="C63" s="8">
        <v>0</v>
      </c>
      <c r="D63" s="9">
        <f t="shared" si="0"/>
        <v>8759.9997174298896</v>
      </c>
      <c r="E63" s="9">
        <f t="shared" si="4"/>
        <v>3.3629843528615311E-4</v>
      </c>
      <c r="F63" s="6">
        <f t="shared" si="1"/>
        <v>1.637707381275641E-2</v>
      </c>
      <c r="G63" s="9">
        <f t="shared" si="2"/>
        <v>0</v>
      </c>
      <c r="H63" s="6">
        <f t="shared" si="5"/>
        <v>8.6487609320899023E-2</v>
      </c>
      <c r="I63" s="17">
        <f t="shared" si="6"/>
        <v>0</v>
      </c>
      <c r="J63" s="17"/>
    </row>
    <row r="64" spans="2:10" x14ac:dyDescent="0.3">
      <c r="B64" s="8">
        <f t="shared" si="3"/>
        <v>44</v>
      </c>
      <c r="C64" s="8">
        <v>0</v>
      </c>
      <c r="D64" s="9">
        <f t="shared" si="0"/>
        <v>8759.9998733118264</v>
      </c>
      <c r="E64" s="9">
        <f t="shared" si="4"/>
        <v>1.5588193673465867E-4</v>
      </c>
      <c r="F64" s="6">
        <f t="shared" si="1"/>
        <v>8.133171225518163E-3</v>
      </c>
      <c r="G64" s="9">
        <f t="shared" si="2"/>
        <v>0</v>
      </c>
      <c r="H64" s="6">
        <f t="shared" si="5"/>
        <v>4.2951417544731738E-2</v>
      </c>
      <c r="I64" s="17">
        <f t="shared" si="6"/>
        <v>0</v>
      </c>
      <c r="J64" s="17"/>
    </row>
    <row r="65" spans="2:10" x14ac:dyDescent="0.3">
      <c r="B65" s="8">
        <f t="shared" si="3"/>
        <v>45</v>
      </c>
      <c r="C65" s="8">
        <v>0</v>
      </c>
      <c r="D65" s="9">
        <f t="shared" si="0"/>
        <v>8759.9999442264907</v>
      </c>
      <c r="E65" s="9">
        <f t="shared" si="4"/>
        <v>7.0914664320298471E-5</v>
      </c>
      <c r="F65" s="6">
        <f t="shared" si="1"/>
        <v>3.9580355065396595E-3</v>
      </c>
      <c r="G65" s="9">
        <f t="shared" si="2"/>
        <v>0</v>
      </c>
      <c r="H65" s="6">
        <f t="shared" si="5"/>
        <v>2.0902453788857474E-2</v>
      </c>
      <c r="I65" s="17">
        <f t="shared" si="6"/>
        <v>0</v>
      </c>
      <c r="J65" s="17"/>
    </row>
    <row r="66" spans="2:10" x14ac:dyDescent="0.3">
      <c r="B66" s="8">
        <f t="shared" si="3"/>
        <v>46</v>
      </c>
      <c r="C66" s="8">
        <v>0</v>
      </c>
      <c r="D66" s="9">
        <f t="shared" si="0"/>
        <v>8759.9999758897393</v>
      </c>
      <c r="E66" s="9">
        <f t="shared" si="4"/>
        <v>3.1663248591939919E-5</v>
      </c>
      <c r="F66" s="6">
        <f t="shared" si="1"/>
        <v>1.8877090535288517E-3</v>
      </c>
      <c r="G66" s="9">
        <f t="shared" si="2"/>
        <v>0</v>
      </c>
      <c r="H66" s="6">
        <f t="shared" si="5"/>
        <v>9.9690240759590654E-3</v>
      </c>
      <c r="I66" s="17">
        <f t="shared" si="6"/>
        <v>0</v>
      </c>
      <c r="J66" s="17"/>
    </row>
    <row r="67" spans="2:10" x14ac:dyDescent="0.3">
      <c r="B67" s="8">
        <f t="shared" si="3"/>
        <v>47</v>
      </c>
      <c r="C67" s="8">
        <v>0</v>
      </c>
      <c r="D67" s="9">
        <f t="shared" si="0"/>
        <v>8759.9999897657053</v>
      </c>
      <c r="E67" s="9">
        <f t="shared" si="4"/>
        <v>1.3875966033083387E-5</v>
      </c>
      <c r="F67" s="6">
        <f t="shared" si="1"/>
        <v>8.8239470813985014E-4</v>
      </c>
      <c r="G67" s="9">
        <f t="shared" si="2"/>
        <v>0</v>
      </c>
      <c r="H67" s="6">
        <f t="shared" si="5"/>
        <v>4.6599416755992119E-3</v>
      </c>
      <c r="I67" s="17">
        <f t="shared" si="6"/>
        <v>0</v>
      </c>
      <c r="J67" s="17"/>
    </row>
    <row r="68" spans="2:10" x14ac:dyDescent="0.3">
      <c r="B68" s="8">
        <f t="shared" si="3"/>
        <v>48</v>
      </c>
      <c r="C68" s="8">
        <v>0</v>
      </c>
      <c r="D68" s="9">
        <f t="shared" si="0"/>
        <v>8759.9999957342443</v>
      </c>
      <c r="E68" s="9">
        <f t="shared" si="4"/>
        <v>5.9685389715014026E-6</v>
      </c>
      <c r="F68" s="6">
        <f t="shared" si="1"/>
        <v>4.0429450543597343E-4</v>
      </c>
      <c r="G68" s="9">
        <f t="shared" si="2"/>
        <v>0</v>
      </c>
      <c r="H68" s="6">
        <f t="shared" si="5"/>
        <v>2.1350862575643106E-3</v>
      </c>
      <c r="I68" s="17">
        <f t="shared" si="6"/>
        <v>0</v>
      </c>
      <c r="J68" s="17"/>
    </row>
    <row r="69" spans="2:10" x14ac:dyDescent="0.3">
      <c r="B69" s="8">
        <f t="shared" si="3"/>
        <v>49</v>
      </c>
      <c r="C69" s="8">
        <v>0</v>
      </c>
      <c r="D69" s="9">
        <f t="shared" si="0"/>
        <v>8759.999998254114</v>
      </c>
      <c r="E69" s="9">
        <f t="shared" si="4"/>
        <v>2.5198696675943211E-6</v>
      </c>
      <c r="F69" s="6">
        <f t="shared" si="1"/>
        <v>1.8158183974521767E-4</v>
      </c>
      <c r="G69" s="9">
        <f t="shared" si="2"/>
        <v>0</v>
      </c>
      <c r="H69" s="6">
        <f t="shared" si="5"/>
        <v>9.589368281055123E-4</v>
      </c>
      <c r="I69" s="17">
        <f t="shared" si="6"/>
        <v>0</v>
      </c>
      <c r="J69" s="17"/>
    </row>
    <row r="70" spans="2:10" x14ac:dyDescent="0.3">
      <c r="B70" s="8">
        <f t="shared" si="3"/>
        <v>50</v>
      </c>
      <c r="C70" s="8">
        <v>0</v>
      </c>
      <c r="D70" s="9">
        <f t="shared" si="0"/>
        <v>8759.9999992983539</v>
      </c>
      <c r="E70" s="9">
        <f t="shared" si="4"/>
        <v>1.0442399798193946E-6</v>
      </c>
      <c r="F70" s="6">
        <f t="shared" si="1"/>
        <v>7.9949623454922403E-5</v>
      </c>
      <c r="G70" s="9">
        <f t="shared" si="2"/>
        <v>0</v>
      </c>
      <c r="H70" s="6">
        <f t="shared" si="5"/>
        <v>4.2221534065117066E-4</v>
      </c>
      <c r="I70" s="17">
        <f t="shared" si="6"/>
        <v>0</v>
      </c>
      <c r="J70" s="17"/>
    </row>
    <row r="71" spans="2:10" x14ac:dyDescent="0.3">
      <c r="B71" s="8">
        <f t="shared" si="3"/>
        <v>51</v>
      </c>
      <c r="C71" s="8">
        <v>0</v>
      </c>
      <c r="D71" s="9">
        <f t="shared" si="0"/>
        <v>8759.9999997231134</v>
      </c>
      <c r="E71" s="9">
        <f t="shared" si="4"/>
        <v>4.2475949157960713E-7</v>
      </c>
      <c r="F71" s="6">
        <f t="shared" si="1"/>
        <v>3.4511172431984959E-5</v>
      </c>
      <c r="G71" s="9">
        <f t="shared" si="2"/>
        <v>0</v>
      </c>
      <c r="H71" s="6">
        <f t="shared" si="5"/>
        <v>1.8225409695465792E-4</v>
      </c>
      <c r="I71" s="17">
        <f t="shared" si="6"/>
        <v>0</v>
      </c>
      <c r="J71" s="17"/>
    </row>
    <row r="72" spans="2:10" x14ac:dyDescent="0.3">
      <c r="B72" s="8">
        <f t="shared" si="3"/>
        <v>52</v>
      </c>
      <c r="C72" s="8">
        <v>0</v>
      </c>
      <c r="D72" s="9">
        <f t="shared" si="0"/>
        <v>8759.9999998927069</v>
      </c>
      <c r="E72" s="9">
        <f t="shared" si="4"/>
        <v>1.6959347703959793E-7</v>
      </c>
      <c r="F72" s="6">
        <f t="shared" si="1"/>
        <v>1.460579726699507E-5</v>
      </c>
      <c r="G72" s="9">
        <f t="shared" si="2"/>
        <v>0</v>
      </c>
      <c r="H72" s="6">
        <f t="shared" si="5"/>
        <v>7.7133467327000646E-5</v>
      </c>
      <c r="I72" s="17">
        <f t="shared" si="6"/>
        <v>0</v>
      </c>
      <c r="J72" s="17"/>
    </row>
    <row r="73" spans="2:10" x14ac:dyDescent="0.3">
      <c r="B73" s="8">
        <f t="shared" si="3"/>
        <v>53</v>
      </c>
      <c r="C73" s="8">
        <v>0</v>
      </c>
      <c r="D73" s="9">
        <f t="shared" si="0"/>
        <v>8759.9999999591764</v>
      </c>
      <c r="E73" s="9">
        <f t="shared" si="4"/>
        <v>6.6469510784372687E-8</v>
      </c>
      <c r="F73" s="6">
        <f t="shared" si="1"/>
        <v>6.0611660811900951E-6</v>
      </c>
      <c r="G73" s="9">
        <f t="shared" si="2"/>
        <v>0</v>
      </c>
      <c r="H73" s="6">
        <f t="shared" si="5"/>
        <v>3.200912263402831E-5</v>
      </c>
      <c r="I73" s="17">
        <f t="shared" si="6"/>
        <v>0</v>
      </c>
      <c r="J73" s="17"/>
    </row>
    <row r="74" spans="2:10" x14ac:dyDescent="0.3">
      <c r="B74" s="8">
        <f t="shared" si="3"/>
        <v>54</v>
      </c>
      <c r="C74" s="8">
        <v>0</v>
      </c>
      <c r="D74" s="9">
        <f t="shared" si="0"/>
        <v>8759.9999999847478</v>
      </c>
      <c r="E74" s="9">
        <f t="shared" si="4"/>
        <v>2.557135303504765E-8</v>
      </c>
      <c r="F74" s="6">
        <f t="shared" si="1"/>
        <v>2.4662726147653307E-6</v>
      </c>
      <c r="G74" s="9">
        <f t="shared" si="2"/>
        <v>0</v>
      </c>
      <c r="H74" s="6">
        <f t="shared" si="5"/>
        <v>1.3024428223466336E-5</v>
      </c>
      <c r="I74" s="17">
        <f t="shared" si="6"/>
        <v>0</v>
      </c>
      <c r="J74" s="17"/>
    </row>
    <row r="75" spans="2:10" x14ac:dyDescent="0.3">
      <c r="B75" s="8">
        <f t="shared" si="3"/>
        <v>55</v>
      </c>
      <c r="C75" s="8">
        <v>0</v>
      </c>
      <c r="D75" s="9">
        <f t="shared" si="0"/>
        <v>8759.9999999944048</v>
      </c>
      <c r="E75" s="9">
        <f t="shared" si="4"/>
        <v>9.657014743424952E-9</v>
      </c>
      <c r="F75" s="6">
        <f t="shared" si="1"/>
        <v>9.8409506961161267E-7</v>
      </c>
      <c r="G75" s="9">
        <f t="shared" si="2"/>
        <v>0</v>
      </c>
      <c r="H75" s="6">
        <f t="shared" si="5"/>
        <v>5.1970230389324328E-6</v>
      </c>
      <c r="I75" s="17">
        <f t="shared" si="6"/>
        <v>0</v>
      </c>
      <c r="J75" s="17"/>
    </row>
    <row r="76" spans="2:10" x14ac:dyDescent="0.3">
      <c r="B76" s="8">
        <f t="shared" si="3"/>
        <v>56</v>
      </c>
      <c r="C76" s="8">
        <v>0</v>
      </c>
      <c r="D76" s="9">
        <f t="shared" si="0"/>
        <v>8759.9999999979846</v>
      </c>
      <c r="E76" s="9">
        <f t="shared" si="4"/>
        <v>3.5797711461782455E-9</v>
      </c>
      <c r="F76" s="6">
        <f t="shared" si="1"/>
        <v>3.8505736738443375E-7</v>
      </c>
      <c r="G76" s="9">
        <f t="shared" si="2"/>
        <v>0</v>
      </c>
      <c r="H76" s="6">
        <f t="shared" si="5"/>
        <v>2.0334945996603313E-6</v>
      </c>
      <c r="I76" s="17">
        <f t="shared" si="6"/>
        <v>0</v>
      </c>
      <c r="J76" s="17"/>
    </row>
    <row r="77" spans="2:10" x14ac:dyDescent="0.3">
      <c r="B77" s="8">
        <f t="shared" si="3"/>
        <v>57</v>
      </c>
      <c r="C77" s="8">
        <v>0</v>
      </c>
      <c r="D77" s="9">
        <f t="shared" si="0"/>
        <v>8759.999999999287</v>
      </c>
      <c r="E77" s="9">
        <f t="shared" si="4"/>
        <v>1.3023964129388332E-9</v>
      </c>
      <c r="F77" s="6">
        <f t="shared" si="1"/>
        <v>1.4773175307709608E-7</v>
      </c>
      <c r="G77" s="9">
        <f t="shared" si="2"/>
        <v>0</v>
      </c>
      <c r="H77" s="6">
        <f t="shared" si="5"/>
        <v>7.8017393647399886E-7</v>
      </c>
      <c r="I77" s="17">
        <f t="shared" si="6"/>
        <v>0</v>
      </c>
      <c r="J77" s="17"/>
    </row>
    <row r="78" spans="2:10" x14ac:dyDescent="0.3">
      <c r="B78" s="8">
        <f t="shared" si="3"/>
        <v>58</v>
      </c>
      <c r="C78" s="8">
        <v>0</v>
      </c>
      <c r="D78" s="9">
        <f t="shared" si="0"/>
        <v>8759.9999999997526</v>
      </c>
      <c r="E78" s="9">
        <f t="shared" si="4"/>
        <v>4.6566128730773926E-10</v>
      </c>
      <c r="F78" s="6">
        <f t="shared" si="1"/>
        <v>5.564936436712742E-8</v>
      </c>
      <c r="G78" s="9">
        <f t="shared" si="2"/>
        <v>0</v>
      </c>
      <c r="H78" s="6">
        <f t="shared" si="5"/>
        <v>2.9388525321242398E-7</v>
      </c>
      <c r="I78" s="17">
        <f t="shared" si="6"/>
        <v>0</v>
      </c>
      <c r="J78" s="17"/>
    </row>
    <row r="79" spans="2:10" x14ac:dyDescent="0.3">
      <c r="B79" s="8">
        <f t="shared" si="3"/>
        <v>59</v>
      </c>
      <c r="C79" s="8">
        <v>0</v>
      </c>
      <c r="D79" s="9">
        <f t="shared" si="0"/>
        <v>8759.9999999999145</v>
      </c>
      <c r="E79" s="9">
        <f t="shared" si="4"/>
        <v>1.6189005691558123E-10</v>
      </c>
      <c r="F79" s="6">
        <f t="shared" si="1"/>
        <v>2.0364901024549909E-8</v>
      </c>
      <c r="G79" s="9">
        <f t="shared" si="2"/>
        <v>0</v>
      </c>
      <c r="H79" s="6">
        <f t="shared" si="5"/>
        <v>1.0754739361912934E-7</v>
      </c>
      <c r="I79" s="17">
        <f t="shared" si="6"/>
        <v>0</v>
      </c>
      <c r="J79" s="17"/>
    </row>
    <row r="80" spans="2:10" x14ac:dyDescent="0.3">
      <c r="B80" s="8">
        <f t="shared" si="3"/>
        <v>60</v>
      </c>
      <c r="C80" s="8">
        <v>0</v>
      </c>
      <c r="D80" s="9">
        <f t="shared" si="0"/>
        <v>8759.9999999999709</v>
      </c>
      <c r="E80" s="9">
        <f t="shared" si="4"/>
        <v>5.6388671509921551E-11</v>
      </c>
      <c r="F80" s="6">
        <f t="shared" si="1"/>
        <v>7.4602212407626215E-9</v>
      </c>
      <c r="G80" s="9">
        <f t="shared" si="2"/>
        <v>0</v>
      </c>
      <c r="H80" s="6">
        <f t="shared" si="5"/>
        <v>3.9397557066389894E-8</v>
      </c>
      <c r="I80" s="17">
        <f t="shared" si="6"/>
        <v>0</v>
      </c>
      <c r="J80" s="17"/>
    </row>
    <row r="81" spans="2:10" x14ac:dyDescent="0.3">
      <c r="B81" s="8">
        <f t="shared" si="3"/>
        <v>61</v>
      </c>
      <c r="C81" s="8">
        <v>0</v>
      </c>
      <c r="D81" s="9">
        <f t="shared" si="0"/>
        <v>8759.9999999999909</v>
      </c>
      <c r="E81" s="9">
        <f t="shared" si="4"/>
        <v>2.0008883439004421E-11</v>
      </c>
      <c r="F81" s="6">
        <f t="shared" si="1"/>
        <v>2.7817522777695563E-9</v>
      </c>
      <c r="G81" s="9">
        <f t="shared" si="2"/>
        <v>0</v>
      </c>
      <c r="H81" s="6">
        <f t="shared" si="5"/>
        <v>1.4690481766031766E-8</v>
      </c>
      <c r="I81" s="17">
        <f t="shared" si="6"/>
        <v>0</v>
      </c>
      <c r="J81" s="17"/>
    </row>
    <row r="82" spans="2:10" x14ac:dyDescent="0.3">
      <c r="B82" s="8">
        <f t="shared" si="3"/>
        <v>62</v>
      </c>
      <c r="C82" s="8">
        <v>0</v>
      </c>
      <c r="D82" s="9">
        <f t="shared" si="0"/>
        <v>8759.9999999999964</v>
      </c>
      <c r="E82" s="9">
        <f t="shared" si="4"/>
        <v>0</v>
      </c>
      <c r="F82" s="6">
        <f t="shared" si="1"/>
        <v>0</v>
      </c>
      <c r="G82" s="9">
        <f t="shared" si="2"/>
        <v>0</v>
      </c>
      <c r="H82" s="6">
        <f t="shared" si="5"/>
        <v>0</v>
      </c>
      <c r="I82" s="17">
        <f t="shared" si="6"/>
        <v>0</v>
      </c>
      <c r="J82" s="17"/>
    </row>
    <row r="83" spans="2:10" x14ac:dyDescent="0.3">
      <c r="B83" s="8">
        <f t="shared" si="3"/>
        <v>63</v>
      </c>
      <c r="C83" s="8">
        <v>0</v>
      </c>
      <c r="D83" s="9">
        <f t="shared" si="0"/>
        <v>8759.9999999999982</v>
      </c>
      <c r="E83" s="9">
        <f t="shared" si="4"/>
        <v>0</v>
      </c>
      <c r="F83" s="6">
        <f t="shared" si="1"/>
        <v>0</v>
      </c>
      <c r="G83" s="9">
        <f t="shared" si="2"/>
        <v>0</v>
      </c>
      <c r="H83" s="6">
        <f t="shared" si="5"/>
        <v>0</v>
      </c>
      <c r="I83" s="17">
        <f t="shared" si="6"/>
        <v>0</v>
      </c>
      <c r="J83" s="17"/>
    </row>
    <row r="84" spans="2:10" x14ac:dyDescent="0.3">
      <c r="B84" s="8">
        <f t="shared" si="3"/>
        <v>64</v>
      </c>
      <c r="C84" s="8">
        <v>0</v>
      </c>
      <c r="D84" s="9">
        <f t="shared" si="0"/>
        <v>8760</v>
      </c>
      <c r="E84" s="9">
        <f t="shared" si="4"/>
        <v>0</v>
      </c>
      <c r="F84" s="6">
        <f t="shared" si="1"/>
        <v>0</v>
      </c>
      <c r="G84" s="9">
        <f t="shared" si="2"/>
        <v>0</v>
      </c>
      <c r="H84" s="6">
        <f t="shared" si="5"/>
        <v>0</v>
      </c>
      <c r="I84" s="17">
        <f t="shared" si="6"/>
        <v>0</v>
      </c>
      <c r="J84" s="17"/>
    </row>
    <row r="85" spans="2:10" x14ac:dyDescent="0.3">
      <c r="B85" s="8">
        <f t="shared" si="3"/>
        <v>65</v>
      </c>
      <c r="C85" s="8">
        <v>0</v>
      </c>
      <c r="D85" s="9">
        <f t="shared" ref="D85:D90" si="7">_xlfn.WEIBULL.DIST(B85+$C$18/2,$E$17,$E$16,1)*8760</f>
        <v>8760</v>
      </c>
      <c r="E85" s="9">
        <f t="shared" si="4"/>
        <v>0</v>
      </c>
      <c r="F85" s="6">
        <f t="shared" ref="F85:F90" si="8">0.5*$E$11*B85^3*E85/1000</f>
        <v>0</v>
      </c>
      <c r="G85" s="9">
        <f t="shared" ref="G85:G90" si="9">C85*E85/1000</f>
        <v>0</v>
      </c>
      <c r="H85" s="6">
        <f t="shared" ref="H85:H90" si="10">F85*$E$8/1000</f>
        <v>0</v>
      </c>
      <c r="I85" s="17">
        <f t="shared" si="6"/>
        <v>0</v>
      </c>
      <c r="J85" s="17"/>
    </row>
    <row r="86" spans="2:10" x14ac:dyDescent="0.3">
      <c r="B86" s="8">
        <f t="shared" ref="B86:B90" si="11">B85+$C$18</f>
        <v>66</v>
      </c>
      <c r="C86" s="8">
        <v>0</v>
      </c>
      <c r="D86" s="9">
        <f t="shared" si="7"/>
        <v>8760</v>
      </c>
      <c r="E86" s="9">
        <f t="shared" ref="E86:E90" si="12">D86-D85</f>
        <v>0</v>
      </c>
      <c r="F86" s="6">
        <f t="shared" si="8"/>
        <v>0</v>
      </c>
      <c r="G86" s="9">
        <f t="shared" si="9"/>
        <v>0</v>
      </c>
      <c r="H86" s="6">
        <f t="shared" si="10"/>
        <v>0</v>
      </c>
      <c r="I86" s="17">
        <f t="shared" ref="I86:I90" si="13">C86*1000/(0.5*$E$11*$E$8*B86^3)</f>
        <v>0</v>
      </c>
      <c r="J86" s="17"/>
    </row>
    <row r="87" spans="2:10" x14ac:dyDescent="0.3">
      <c r="B87" s="8">
        <f t="shared" si="11"/>
        <v>67</v>
      </c>
      <c r="C87" s="8">
        <v>0</v>
      </c>
      <c r="D87" s="9">
        <f t="shared" si="7"/>
        <v>8760</v>
      </c>
      <c r="E87" s="9">
        <f t="shared" si="12"/>
        <v>0</v>
      </c>
      <c r="F87" s="6">
        <f t="shared" si="8"/>
        <v>0</v>
      </c>
      <c r="G87" s="9">
        <f t="shared" si="9"/>
        <v>0</v>
      </c>
      <c r="H87" s="6">
        <f t="shared" si="10"/>
        <v>0</v>
      </c>
      <c r="I87" s="17">
        <f t="shared" si="13"/>
        <v>0</v>
      </c>
      <c r="J87" s="17"/>
    </row>
    <row r="88" spans="2:10" x14ac:dyDescent="0.3">
      <c r="B88" s="8">
        <f t="shared" si="11"/>
        <v>68</v>
      </c>
      <c r="C88" s="8">
        <v>0</v>
      </c>
      <c r="D88" s="9">
        <f t="shared" si="7"/>
        <v>8760</v>
      </c>
      <c r="E88" s="9">
        <f t="shared" si="12"/>
        <v>0</v>
      </c>
      <c r="F88" s="6">
        <f t="shared" si="8"/>
        <v>0</v>
      </c>
      <c r="G88" s="9">
        <f t="shared" si="9"/>
        <v>0</v>
      </c>
      <c r="H88" s="6">
        <f t="shared" si="10"/>
        <v>0</v>
      </c>
      <c r="I88" s="17">
        <f t="shared" si="13"/>
        <v>0</v>
      </c>
      <c r="J88" s="17"/>
    </row>
    <row r="89" spans="2:10" x14ac:dyDescent="0.3">
      <c r="B89" s="8">
        <f t="shared" si="11"/>
        <v>69</v>
      </c>
      <c r="C89" s="8">
        <v>0</v>
      </c>
      <c r="D89" s="9">
        <f t="shared" si="7"/>
        <v>8760</v>
      </c>
      <c r="E89" s="9">
        <f t="shared" si="12"/>
        <v>0</v>
      </c>
      <c r="F89" s="6">
        <f t="shared" si="8"/>
        <v>0</v>
      </c>
      <c r="G89" s="9">
        <f t="shared" si="9"/>
        <v>0</v>
      </c>
      <c r="H89" s="6">
        <f t="shared" si="10"/>
        <v>0</v>
      </c>
      <c r="I89" s="17">
        <f t="shared" si="13"/>
        <v>0</v>
      </c>
      <c r="J89" s="17"/>
    </row>
    <row r="90" spans="2:10" x14ac:dyDescent="0.3">
      <c r="B90" s="8">
        <f t="shared" si="11"/>
        <v>70</v>
      </c>
      <c r="C90" s="8">
        <v>0</v>
      </c>
      <c r="D90" s="9">
        <f t="shared" si="7"/>
        <v>8760</v>
      </c>
      <c r="E90" s="9">
        <f t="shared" si="12"/>
        <v>0</v>
      </c>
      <c r="F90" s="6">
        <f t="shared" si="8"/>
        <v>0</v>
      </c>
      <c r="G90" s="9">
        <f t="shared" si="9"/>
        <v>0</v>
      </c>
      <c r="H90" s="6">
        <f t="shared" si="10"/>
        <v>0</v>
      </c>
      <c r="I90" s="17">
        <f t="shared" si="13"/>
        <v>0</v>
      </c>
      <c r="J90" s="17"/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</dc:creator>
  <cp:lastModifiedBy>Camilo José Carrillo González</cp:lastModifiedBy>
  <dcterms:created xsi:type="dcterms:W3CDTF">2018-11-08T11:24:40Z</dcterms:created>
  <dcterms:modified xsi:type="dcterms:W3CDTF">2025-09-05T19:27:22Z</dcterms:modified>
</cp:coreProperties>
</file>