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pivotTables/pivotTable1.xml" ContentType="application/vnd.openxmlformats-officedocument.spreadsheetml.pivotTable+xml"/>
  <Override PartName="/xl/drawings/drawing3.xml" ContentType="application/vnd.openxmlformats-officedocument.drawing+xml"/>
  <Override PartName="/xl/charts/chart5.xml" ContentType="application/vnd.openxmlformats-officedocument.drawingml.chart+xml"/>
  <Override PartName="/xl/charts/style1.xml" ContentType="application/vnd.ms-office.chartstyle+xml"/>
  <Override PartName="/xl/charts/colors1.xml" ContentType="application/vnd.ms-office.chartcolorstyle+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hidePivotFieldList="1" defaultThemeVersion="166925"/>
  <mc:AlternateContent xmlns:mc="http://schemas.openxmlformats.org/markup-compatibility/2006">
    <mc:Choice Requires="x15">
      <x15ac:absPath xmlns:x15ac="http://schemas.microsoft.com/office/spreadsheetml/2010/11/ac" url="https://wageningenur4.sharepoint.com/sites/HorizonEUClusterZP-01-07/Shared Documents/Joint Deliverables/"/>
    </mc:Choice>
  </mc:AlternateContent>
  <xr:revisionPtr revIDLastSave="536" documentId="8_{DB667761-AA7E-4C93-8188-9D467012D8C5}" xr6:coauthVersionLast="47" xr6:coauthVersionMax="47" xr10:uidLastSave="{CE03D3B3-BA62-4782-9ACF-380A41A419A4}"/>
  <bookViews>
    <workbookView xWindow="-108" yWindow="-108" windowWidth="23256" windowHeight="12456" tabRatio="599" xr2:uid="{75672D57-1524-40CB-9F18-AC45DCD1C4FE}"/>
  </bookViews>
  <sheets>
    <sheet name="Home" sheetId="31" r:id="rId1"/>
    <sheet name="ReadMe System Level" sheetId="25" r:id="rId2"/>
    <sheet name="Standard_Setting" sheetId="26" r:id="rId3"/>
    <sheet name="Assurance" sheetId="27" r:id="rId4"/>
    <sheet name="Traceability_Claims" sheetId="28" r:id="rId5"/>
    <sheet name="Governance_Management" sheetId="29" r:id="rId6"/>
    <sheet name="Results System Level" sheetId="30" r:id="rId7"/>
    <sheet name="ReadMe Content Level" sheetId="1" r:id="rId8"/>
    <sheet name="Pre-assessment" sheetId="14" r:id="rId9"/>
    <sheet name="Min. backstop" sheetId="15" r:id="rId10"/>
    <sheet name="Environment" sheetId="10" r:id="rId11"/>
    <sheet name="Circularity" sheetId="9" r:id="rId12"/>
    <sheet name="Social" sheetId="8" r:id="rId13"/>
    <sheet name="Economic" sheetId="17" r:id="rId14"/>
    <sheet name="Raw" sheetId="13" state="hidden" r:id="rId15"/>
    <sheet name="Results_ContentLevel" sheetId="11" r:id="rId16"/>
    <sheet name="Glossary" sheetId="5" r:id="rId17"/>
    <sheet name="ReadMe_OutcomeLevel" sheetId="19" r:id="rId18"/>
    <sheet name="InitialAssessment" sheetId="20" r:id="rId19"/>
    <sheet name="Sheet1" sheetId="32" state="hidden" r:id="rId20"/>
    <sheet name="ImpactMonitoringIndicators" sheetId="21" r:id="rId21"/>
    <sheet name="LiteratureReview" sheetId="22" r:id="rId22"/>
    <sheet name="Results_OutcomeLevel" sheetId="23" r:id="rId23"/>
  </sheets>
  <definedNames>
    <definedName name="_xlnm._FilterDatabase" localSheetId="11" hidden="1">Circularity!$B$5:$W$22</definedName>
    <definedName name="_xlnm._FilterDatabase" localSheetId="13" hidden="1">Economic!$B$5:$W$19</definedName>
    <definedName name="_xlnm._FilterDatabase" localSheetId="10" hidden="1">Environment!$B$5:$W$99</definedName>
    <definedName name="_xlnm._FilterDatabase" localSheetId="16" hidden="1">Glossary!$B$5:$F$90</definedName>
    <definedName name="_xlnm._FilterDatabase" localSheetId="20" hidden="1">ImpactMonitoringIndicators!$A$7:$N$7</definedName>
    <definedName name="_xlnm._FilterDatabase" localSheetId="18" hidden="1">InitialAssessment!$A$6:$M$6</definedName>
    <definedName name="_xlnm._FilterDatabase" localSheetId="12" hidden="1">Social!$B$5:$W$115</definedName>
  </definedNames>
  <calcPr calcId="191028"/>
  <pivotCaches>
    <pivotCache cacheId="0" r:id="rId24"/>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4" i="29" l="1"/>
  <c r="J5" i="29"/>
  <c r="K4" i="29" s="1"/>
  <c r="C49" i="30" s="1"/>
  <c r="C14" i="30" s="1"/>
  <c r="J6" i="29"/>
  <c r="J7" i="29"/>
  <c r="K7" i="29"/>
  <c r="C50" i="30" s="1"/>
  <c r="J8" i="29"/>
  <c r="J9" i="29"/>
  <c r="J10" i="29"/>
  <c r="J11" i="29"/>
  <c r="J12" i="29"/>
  <c r="K12" i="29" s="1"/>
  <c r="C51" i="30" s="1"/>
  <c r="J13" i="29"/>
  <c r="J14" i="29"/>
  <c r="J15" i="29"/>
  <c r="J16" i="29"/>
  <c r="K16" i="29" s="1"/>
  <c r="C52" i="30" s="1"/>
  <c r="J17" i="29"/>
  <c r="J18" i="29"/>
  <c r="K18" i="29" s="1"/>
  <c r="C53" i="30" s="1"/>
  <c r="J4" i="28"/>
  <c r="J5" i="28"/>
  <c r="J6" i="28"/>
  <c r="K4" i="28" s="1"/>
  <c r="C40" i="30" s="1"/>
  <c r="C12" i="30" s="1"/>
  <c r="J7" i="28"/>
  <c r="J8" i="28"/>
  <c r="J9" i="28"/>
  <c r="J10" i="28"/>
  <c r="J11" i="28"/>
  <c r="J12" i="28"/>
  <c r="J13" i="28"/>
  <c r="K11" i="28" s="1"/>
  <c r="C41" i="30" s="1"/>
  <c r="J14" i="28"/>
  <c r="J15" i="28"/>
  <c r="J16" i="28"/>
  <c r="J17" i="28"/>
  <c r="J18" i="28"/>
  <c r="K17" i="28" s="1"/>
  <c r="C42" i="30" s="1"/>
  <c r="J19" i="28"/>
  <c r="J20" i="28"/>
  <c r="J4" i="27"/>
  <c r="J5" i="27"/>
  <c r="K4" i="27" s="1"/>
  <c r="C30" i="30" s="1"/>
  <c r="C10" i="30" s="1"/>
  <c r="J6" i="27"/>
  <c r="K6" i="27" s="1"/>
  <c r="C31" i="30" s="1"/>
  <c r="J7" i="27"/>
  <c r="J8" i="27"/>
  <c r="J9" i="27"/>
  <c r="J10" i="27"/>
  <c r="J11" i="27"/>
  <c r="K8" i="27" s="1"/>
  <c r="C32" i="30" s="1"/>
  <c r="J12" i="27"/>
  <c r="J13" i="27"/>
  <c r="J14" i="27"/>
  <c r="J15" i="27"/>
  <c r="K13" i="27" s="1"/>
  <c r="C33" i="30" s="1"/>
  <c r="J16" i="27"/>
  <c r="J17" i="27"/>
  <c r="J18" i="27"/>
  <c r="K18" i="27" s="1"/>
  <c r="C34" i="30" s="1"/>
  <c r="J19" i="27"/>
  <c r="J4" i="26"/>
  <c r="K4" i="26" s="1"/>
  <c r="C22" i="30" s="1"/>
  <c r="C8" i="30" s="1"/>
  <c r="J5" i="26"/>
  <c r="J6" i="26"/>
  <c r="J7" i="26"/>
  <c r="K6" i="26" s="1"/>
  <c r="C23" i="30" s="1"/>
  <c r="J8" i="26"/>
  <c r="K8" i="26" s="1"/>
  <c r="C24" i="30" s="1"/>
  <c r="J9" i="26"/>
  <c r="J10" i="26"/>
  <c r="J11" i="26"/>
  <c r="J12" i="26"/>
  <c r="J13" i="26"/>
  <c r="U78" i="22" l="1"/>
  <c r="S78" i="22"/>
  <c r="Q78" i="22"/>
  <c r="O78" i="22"/>
  <c r="M78" i="22"/>
  <c r="K78" i="22"/>
  <c r="I78" i="22"/>
  <c r="G78" i="22"/>
  <c r="E78" i="22"/>
  <c r="V36" i="10" l="1"/>
  <c r="U36" i="10"/>
  <c r="T36" i="10"/>
  <c r="S36" i="10"/>
  <c r="R36" i="10"/>
  <c r="Q36" i="10"/>
  <c r="P36" i="10"/>
  <c r="M36" i="10" a="1"/>
  <c r="M36" i="10" s="1"/>
  <c r="X36" i="10" s="1"/>
  <c r="V91" i="8"/>
  <c r="U91" i="8"/>
  <c r="T91" i="8"/>
  <c r="S91" i="8"/>
  <c r="R91" i="8"/>
  <c r="Q91" i="8"/>
  <c r="P91" i="8"/>
  <c r="M91" i="8" a="1"/>
  <c r="M91" i="8" s="1"/>
  <c r="X91" i="8" s="1"/>
  <c r="V90" i="8"/>
  <c r="U90" i="8"/>
  <c r="T90" i="8"/>
  <c r="S90" i="8"/>
  <c r="R90" i="8"/>
  <c r="Q90" i="8"/>
  <c r="P90" i="8"/>
  <c r="M90" i="8" a="1"/>
  <c r="M90" i="8" s="1"/>
  <c r="X90" i="8" s="1"/>
  <c r="V63" i="8"/>
  <c r="U63" i="8"/>
  <c r="T63" i="8"/>
  <c r="S63" i="8"/>
  <c r="R63" i="8"/>
  <c r="Q63" i="8"/>
  <c r="P63" i="8"/>
  <c r="M63" i="8" a="1"/>
  <c r="M63" i="8" s="1"/>
  <c r="X63" i="8" s="1"/>
  <c r="V72" i="10"/>
  <c r="U72" i="10"/>
  <c r="T72" i="10"/>
  <c r="S72" i="10"/>
  <c r="R72" i="10"/>
  <c r="Q72" i="10"/>
  <c r="P72" i="10"/>
  <c r="M72" i="10" a="1"/>
  <c r="M72" i="10" s="1"/>
  <c r="X72" i="10" s="1"/>
  <c r="V71" i="10"/>
  <c r="U71" i="10"/>
  <c r="T71" i="10"/>
  <c r="S71" i="10"/>
  <c r="R71" i="10"/>
  <c r="Q71" i="10"/>
  <c r="P71" i="10"/>
  <c r="M71" i="10" a="1"/>
  <c r="M71" i="10" s="1"/>
  <c r="X71" i="10" s="1"/>
  <c r="V70" i="10"/>
  <c r="U70" i="10"/>
  <c r="T70" i="10"/>
  <c r="S70" i="10"/>
  <c r="R70" i="10"/>
  <c r="Q70" i="10"/>
  <c r="P70" i="10"/>
  <c r="M70" i="10" a="1"/>
  <c r="M70" i="10" s="1"/>
  <c r="X70" i="10" s="1"/>
  <c r="M39" i="10" a="1"/>
  <c r="M39" i="10" s="1"/>
  <c r="X39" i="10" s="1"/>
  <c r="P39" i="10"/>
  <c r="Q39" i="10"/>
  <c r="R39" i="10"/>
  <c r="S39" i="10"/>
  <c r="T39" i="10"/>
  <c r="U39" i="10"/>
  <c r="V39" i="10"/>
  <c r="V46" i="10"/>
  <c r="U46" i="10"/>
  <c r="T46" i="10"/>
  <c r="S46" i="10"/>
  <c r="R46" i="10"/>
  <c r="Q46" i="10"/>
  <c r="P46" i="10"/>
  <c r="M46" i="10" a="1"/>
  <c r="M46" i="10" s="1"/>
  <c r="X46" i="10" s="1"/>
  <c r="V92" i="8"/>
  <c r="U92" i="8"/>
  <c r="T92" i="8"/>
  <c r="S92" i="8"/>
  <c r="R92" i="8"/>
  <c r="Q92" i="8"/>
  <c r="P92" i="8"/>
  <c r="M92" i="8" a="1"/>
  <c r="M92" i="8" s="1"/>
  <c r="X92" i="8" s="1"/>
  <c r="C6" i="11"/>
  <c r="L8" i="15" a="1"/>
  <c r="L8" i="15" s="1"/>
  <c r="P8" i="17"/>
  <c r="Q8" i="17"/>
  <c r="R8" i="17"/>
  <c r="S8" i="17"/>
  <c r="T8" i="17"/>
  <c r="U8" i="17"/>
  <c r="V8" i="17"/>
  <c r="P9" i="17"/>
  <c r="Q9" i="17"/>
  <c r="R9" i="17"/>
  <c r="S9" i="17"/>
  <c r="T9" i="17"/>
  <c r="U9" i="17"/>
  <c r="V9" i="17"/>
  <c r="P10" i="17"/>
  <c r="Q10" i="17"/>
  <c r="R10" i="17"/>
  <c r="S10" i="17"/>
  <c r="T10" i="17"/>
  <c r="U10" i="17"/>
  <c r="V10" i="17"/>
  <c r="P11" i="17"/>
  <c r="Q11" i="17"/>
  <c r="R11" i="17"/>
  <c r="S11" i="17"/>
  <c r="T11" i="17"/>
  <c r="U11" i="17"/>
  <c r="V11" i="17"/>
  <c r="P12" i="17"/>
  <c r="Q12" i="17"/>
  <c r="R12" i="17"/>
  <c r="S12" i="17"/>
  <c r="T12" i="17"/>
  <c r="U12" i="17"/>
  <c r="V12" i="17"/>
  <c r="P13" i="17"/>
  <c r="Q13" i="17"/>
  <c r="R13" i="17"/>
  <c r="S13" i="17"/>
  <c r="T13" i="17"/>
  <c r="U13" i="17"/>
  <c r="V13" i="17"/>
  <c r="P14" i="17"/>
  <c r="Q14" i="17"/>
  <c r="R14" i="17"/>
  <c r="S14" i="17"/>
  <c r="T14" i="17"/>
  <c r="U14" i="17"/>
  <c r="V14" i="17"/>
  <c r="P15" i="17"/>
  <c r="Q15" i="17"/>
  <c r="R15" i="17"/>
  <c r="S15" i="17"/>
  <c r="T15" i="17"/>
  <c r="U15" i="17"/>
  <c r="V15" i="17"/>
  <c r="P16" i="17"/>
  <c r="Q16" i="17"/>
  <c r="R16" i="17"/>
  <c r="S16" i="17"/>
  <c r="T16" i="17"/>
  <c r="U16" i="17"/>
  <c r="V16" i="17"/>
  <c r="P17" i="17"/>
  <c r="Q17" i="17"/>
  <c r="R17" i="17"/>
  <c r="S17" i="17"/>
  <c r="T17" i="17"/>
  <c r="U17" i="17"/>
  <c r="V17" i="17"/>
  <c r="P18" i="17"/>
  <c r="Q18" i="17"/>
  <c r="R18" i="17"/>
  <c r="S18" i="17"/>
  <c r="T18" i="17"/>
  <c r="U18" i="17"/>
  <c r="V18" i="17"/>
  <c r="P19" i="17"/>
  <c r="Q19" i="17"/>
  <c r="R19" i="17"/>
  <c r="S19" i="17"/>
  <c r="T19" i="17"/>
  <c r="U19" i="17"/>
  <c r="V19" i="17"/>
  <c r="P8" i="8"/>
  <c r="Q8" i="8"/>
  <c r="R8" i="8"/>
  <c r="S8" i="8"/>
  <c r="T8" i="8"/>
  <c r="U8" i="8"/>
  <c r="V8" i="8"/>
  <c r="P9" i="8"/>
  <c r="Q9" i="8"/>
  <c r="R9" i="8"/>
  <c r="S9" i="8"/>
  <c r="T9" i="8"/>
  <c r="U9" i="8"/>
  <c r="V9" i="8"/>
  <c r="P10" i="8"/>
  <c r="Q10" i="8"/>
  <c r="R10" i="8"/>
  <c r="S10" i="8"/>
  <c r="T10" i="8"/>
  <c r="U10" i="8"/>
  <c r="V10" i="8"/>
  <c r="P11" i="8"/>
  <c r="Q11" i="8"/>
  <c r="R11" i="8"/>
  <c r="S11" i="8"/>
  <c r="T11" i="8"/>
  <c r="U11" i="8"/>
  <c r="V11" i="8"/>
  <c r="P12" i="8"/>
  <c r="Q12" i="8"/>
  <c r="R12" i="8"/>
  <c r="S12" i="8"/>
  <c r="T12" i="8"/>
  <c r="U12" i="8"/>
  <c r="V12" i="8"/>
  <c r="P13" i="8"/>
  <c r="Q13" i="8"/>
  <c r="R13" i="8"/>
  <c r="S13" i="8"/>
  <c r="T13" i="8"/>
  <c r="U13" i="8"/>
  <c r="V13" i="8"/>
  <c r="P14" i="8"/>
  <c r="Q14" i="8"/>
  <c r="R14" i="8"/>
  <c r="S14" i="8"/>
  <c r="T14" i="8"/>
  <c r="U14" i="8"/>
  <c r="V14" i="8"/>
  <c r="P15" i="8"/>
  <c r="Q15" i="8"/>
  <c r="R15" i="8"/>
  <c r="S15" i="8"/>
  <c r="T15" i="8"/>
  <c r="U15" i="8"/>
  <c r="V15" i="8"/>
  <c r="P16" i="8"/>
  <c r="Q16" i="8"/>
  <c r="R16" i="8"/>
  <c r="S16" i="8"/>
  <c r="T16" i="8"/>
  <c r="U16" i="8"/>
  <c r="V16" i="8"/>
  <c r="P17" i="8"/>
  <c r="Q17" i="8"/>
  <c r="R17" i="8"/>
  <c r="S17" i="8"/>
  <c r="T17" i="8"/>
  <c r="U17" i="8"/>
  <c r="V17" i="8"/>
  <c r="P18" i="8"/>
  <c r="Q18" i="8"/>
  <c r="R18" i="8"/>
  <c r="S18" i="8"/>
  <c r="T18" i="8"/>
  <c r="U18" i="8"/>
  <c r="V18" i="8"/>
  <c r="P19" i="8"/>
  <c r="Q19" i="8"/>
  <c r="R19" i="8"/>
  <c r="S19" i="8"/>
  <c r="T19" i="8"/>
  <c r="U19" i="8"/>
  <c r="V19" i="8"/>
  <c r="P20" i="8"/>
  <c r="Q20" i="8"/>
  <c r="R20" i="8"/>
  <c r="S20" i="8"/>
  <c r="T20" i="8"/>
  <c r="U20" i="8"/>
  <c r="V20" i="8"/>
  <c r="P21" i="8"/>
  <c r="Q21" i="8"/>
  <c r="R21" i="8"/>
  <c r="S21" i="8"/>
  <c r="T21" i="8"/>
  <c r="U21" i="8"/>
  <c r="V21" i="8"/>
  <c r="P22" i="8"/>
  <c r="Q22" i="8"/>
  <c r="R22" i="8"/>
  <c r="S22" i="8"/>
  <c r="T22" i="8"/>
  <c r="U22" i="8"/>
  <c r="V22" i="8"/>
  <c r="P23" i="8"/>
  <c r="Q23" i="8"/>
  <c r="R23" i="8"/>
  <c r="S23" i="8"/>
  <c r="T23" i="8"/>
  <c r="U23" i="8"/>
  <c r="V23" i="8"/>
  <c r="P24" i="8"/>
  <c r="Q24" i="8"/>
  <c r="R24" i="8"/>
  <c r="S24" i="8"/>
  <c r="T24" i="8"/>
  <c r="U24" i="8"/>
  <c r="V24" i="8"/>
  <c r="P25" i="8"/>
  <c r="Q25" i="8"/>
  <c r="R25" i="8"/>
  <c r="S25" i="8"/>
  <c r="T25" i="8"/>
  <c r="U25" i="8"/>
  <c r="V25" i="8"/>
  <c r="P26" i="8"/>
  <c r="Q26" i="8"/>
  <c r="R26" i="8"/>
  <c r="S26" i="8"/>
  <c r="T26" i="8"/>
  <c r="U26" i="8"/>
  <c r="V26" i="8"/>
  <c r="P27" i="8"/>
  <c r="Q27" i="8"/>
  <c r="R27" i="8"/>
  <c r="S27" i="8"/>
  <c r="T27" i="8"/>
  <c r="U27" i="8"/>
  <c r="V27" i="8"/>
  <c r="P28" i="8"/>
  <c r="Q28" i="8"/>
  <c r="R28" i="8"/>
  <c r="S28" i="8"/>
  <c r="T28" i="8"/>
  <c r="U28" i="8"/>
  <c r="V28" i="8"/>
  <c r="P29" i="8"/>
  <c r="Q29" i="8"/>
  <c r="R29" i="8"/>
  <c r="S29" i="8"/>
  <c r="T29" i="8"/>
  <c r="U29" i="8"/>
  <c r="V29" i="8"/>
  <c r="P30" i="8"/>
  <c r="Q30" i="8"/>
  <c r="R30" i="8"/>
  <c r="S30" i="8"/>
  <c r="T30" i="8"/>
  <c r="U30" i="8"/>
  <c r="V30" i="8"/>
  <c r="P31" i="8"/>
  <c r="Q31" i="8"/>
  <c r="R31" i="8"/>
  <c r="S31" i="8"/>
  <c r="T31" i="8"/>
  <c r="U31" i="8"/>
  <c r="V31" i="8"/>
  <c r="P32" i="8"/>
  <c r="Q32" i="8"/>
  <c r="R32" i="8"/>
  <c r="S32" i="8"/>
  <c r="T32" i="8"/>
  <c r="U32" i="8"/>
  <c r="V32" i="8"/>
  <c r="P33" i="8"/>
  <c r="Q33" i="8"/>
  <c r="R33" i="8"/>
  <c r="S33" i="8"/>
  <c r="T33" i="8"/>
  <c r="U33" i="8"/>
  <c r="V33" i="8"/>
  <c r="P50" i="8"/>
  <c r="Q50" i="8"/>
  <c r="R50" i="8"/>
  <c r="S50" i="8"/>
  <c r="T50" i="8"/>
  <c r="U50" i="8"/>
  <c r="V50" i="8"/>
  <c r="P34" i="8"/>
  <c r="Q34" i="8"/>
  <c r="R34" i="8"/>
  <c r="S34" i="8"/>
  <c r="T34" i="8"/>
  <c r="U34" i="8"/>
  <c r="V34" i="8"/>
  <c r="P35" i="8"/>
  <c r="Q35" i="8"/>
  <c r="R35" i="8"/>
  <c r="S35" i="8"/>
  <c r="T35" i="8"/>
  <c r="U35" i="8"/>
  <c r="V35" i="8"/>
  <c r="P36" i="8"/>
  <c r="Q36" i="8"/>
  <c r="R36" i="8"/>
  <c r="S36" i="8"/>
  <c r="T36" i="8"/>
  <c r="U36" i="8"/>
  <c r="V36" i="8"/>
  <c r="P37" i="8"/>
  <c r="Q37" i="8"/>
  <c r="R37" i="8"/>
  <c r="S37" i="8"/>
  <c r="T37" i="8"/>
  <c r="U37" i="8"/>
  <c r="V37" i="8"/>
  <c r="P38" i="8"/>
  <c r="Q38" i="8"/>
  <c r="R38" i="8"/>
  <c r="S38" i="8"/>
  <c r="T38" i="8"/>
  <c r="U38" i="8"/>
  <c r="V38" i="8"/>
  <c r="P39" i="8"/>
  <c r="Q39" i="8"/>
  <c r="R39" i="8"/>
  <c r="S39" i="8"/>
  <c r="T39" i="8"/>
  <c r="U39" i="8"/>
  <c r="V39" i="8"/>
  <c r="P40" i="8"/>
  <c r="Q40" i="8"/>
  <c r="R40" i="8"/>
  <c r="S40" i="8"/>
  <c r="T40" i="8"/>
  <c r="U40" i="8"/>
  <c r="V40" i="8"/>
  <c r="P41" i="8"/>
  <c r="Q41" i="8"/>
  <c r="R41" i="8"/>
  <c r="S41" i="8"/>
  <c r="T41" i="8"/>
  <c r="U41" i="8"/>
  <c r="V41" i="8"/>
  <c r="P42" i="8"/>
  <c r="Q42" i="8"/>
  <c r="R42" i="8"/>
  <c r="S42" i="8"/>
  <c r="T42" i="8"/>
  <c r="U42" i="8"/>
  <c r="V42" i="8"/>
  <c r="P43" i="8"/>
  <c r="Q43" i="8"/>
  <c r="R43" i="8"/>
  <c r="S43" i="8"/>
  <c r="T43" i="8"/>
  <c r="U43" i="8"/>
  <c r="V43" i="8"/>
  <c r="P44" i="8"/>
  <c r="Q44" i="8"/>
  <c r="R44" i="8"/>
  <c r="S44" i="8"/>
  <c r="T44" i="8"/>
  <c r="U44" i="8"/>
  <c r="V44" i="8"/>
  <c r="P45" i="8"/>
  <c r="Q45" i="8"/>
  <c r="R45" i="8"/>
  <c r="S45" i="8"/>
  <c r="T45" i="8"/>
  <c r="U45" i="8"/>
  <c r="V45" i="8"/>
  <c r="P46" i="8"/>
  <c r="Q46" i="8"/>
  <c r="R46" i="8"/>
  <c r="S46" i="8"/>
  <c r="T46" i="8"/>
  <c r="U46" i="8"/>
  <c r="V46" i="8"/>
  <c r="P47" i="8"/>
  <c r="Q47" i="8"/>
  <c r="R47" i="8"/>
  <c r="S47" i="8"/>
  <c r="T47" i="8"/>
  <c r="U47" i="8"/>
  <c r="V47" i="8"/>
  <c r="P48" i="8"/>
  <c r="Q48" i="8"/>
  <c r="R48" i="8"/>
  <c r="S48" i="8"/>
  <c r="T48" i="8"/>
  <c r="U48" i="8"/>
  <c r="V48" i="8"/>
  <c r="P49" i="8"/>
  <c r="Q49" i="8"/>
  <c r="R49" i="8"/>
  <c r="S49" i="8"/>
  <c r="T49" i="8"/>
  <c r="U49" i="8"/>
  <c r="V49" i="8"/>
  <c r="P51" i="8"/>
  <c r="Q51" i="8"/>
  <c r="R51" i="8"/>
  <c r="S51" i="8"/>
  <c r="T51" i="8"/>
  <c r="U51" i="8"/>
  <c r="V51" i="8"/>
  <c r="P52" i="8"/>
  <c r="Q52" i="8"/>
  <c r="R52" i="8"/>
  <c r="S52" i="8"/>
  <c r="T52" i="8"/>
  <c r="U52" i="8"/>
  <c r="V52" i="8"/>
  <c r="P53" i="8"/>
  <c r="Q53" i="8"/>
  <c r="R53" i="8"/>
  <c r="S53" i="8"/>
  <c r="T53" i="8"/>
  <c r="U53" i="8"/>
  <c r="V53" i="8"/>
  <c r="P54" i="8"/>
  <c r="Q54" i="8"/>
  <c r="R54" i="8"/>
  <c r="S54" i="8"/>
  <c r="T54" i="8"/>
  <c r="U54" i="8"/>
  <c r="V54" i="8"/>
  <c r="P55" i="8"/>
  <c r="Q55" i="8"/>
  <c r="R55" i="8"/>
  <c r="S55" i="8"/>
  <c r="T55" i="8"/>
  <c r="U55" i="8"/>
  <c r="V55" i="8"/>
  <c r="P56" i="8"/>
  <c r="Q56" i="8"/>
  <c r="R56" i="8"/>
  <c r="S56" i="8"/>
  <c r="T56" i="8"/>
  <c r="U56" i="8"/>
  <c r="V56" i="8"/>
  <c r="P57" i="8"/>
  <c r="Q57" i="8"/>
  <c r="R57" i="8"/>
  <c r="S57" i="8"/>
  <c r="T57" i="8"/>
  <c r="U57" i="8"/>
  <c r="V57" i="8"/>
  <c r="P58" i="8"/>
  <c r="Q58" i="8"/>
  <c r="R58" i="8"/>
  <c r="S58" i="8"/>
  <c r="T58" i="8"/>
  <c r="U58" i="8"/>
  <c r="V58" i="8"/>
  <c r="P59" i="8"/>
  <c r="Q59" i="8"/>
  <c r="R59" i="8"/>
  <c r="S59" i="8"/>
  <c r="T59" i="8"/>
  <c r="U59" i="8"/>
  <c r="V59" i="8"/>
  <c r="P60" i="8"/>
  <c r="Q60" i="8"/>
  <c r="R60" i="8"/>
  <c r="S60" i="8"/>
  <c r="T60" i="8"/>
  <c r="U60" i="8"/>
  <c r="V60" i="8"/>
  <c r="P61" i="8"/>
  <c r="Q61" i="8"/>
  <c r="R61" i="8"/>
  <c r="S61" i="8"/>
  <c r="T61" i="8"/>
  <c r="U61" i="8"/>
  <c r="V61" i="8"/>
  <c r="P62" i="8"/>
  <c r="Q62" i="8"/>
  <c r="R62" i="8"/>
  <c r="S62" i="8"/>
  <c r="T62" i="8"/>
  <c r="U62" i="8"/>
  <c r="V62" i="8"/>
  <c r="P64" i="8"/>
  <c r="Q64" i="8"/>
  <c r="R64" i="8"/>
  <c r="S64" i="8"/>
  <c r="T64" i="8"/>
  <c r="U64" i="8"/>
  <c r="V64" i="8"/>
  <c r="P65" i="8"/>
  <c r="Q65" i="8"/>
  <c r="R65" i="8"/>
  <c r="S65" i="8"/>
  <c r="T65" i="8"/>
  <c r="U65" i="8"/>
  <c r="V65" i="8"/>
  <c r="P66" i="8"/>
  <c r="Q66" i="8"/>
  <c r="R66" i="8"/>
  <c r="S66" i="8"/>
  <c r="T66" i="8"/>
  <c r="U66" i="8"/>
  <c r="V66" i="8"/>
  <c r="P67" i="8"/>
  <c r="Q67" i="8"/>
  <c r="R67" i="8"/>
  <c r="S67" i="8"/>
  <c r="T67" i="8"/>
  <c r="U67" i="8"/>
  <c r="V67" i="8"/>
  <c r="P68" i="8"/>
  <c r="Q68" i="8"/>
  <c r="R68" i="8"/>
  <c r="S68" i="8"/>
  <c r="T68" i="8"/>
  <c r="U68" i="8"/>
  <c r="V68" i="8"/>
  <c r="P69" i="8"/>
  <c r="Q69" i="8"/>
  <c r="R69" i="8"/>
  <c r="S69" i="8"/>
  <c r="T69" i="8"/>
  <c r="U69" i="8"/>
  <c r="V69" i="8"/>
  <c r="P70" i="8"/>
  <c r="Q70" i="8"/>
  <c r="R70" i="8"/>
  <c r="S70" i="8"/>
  <c r="T70" i="8"/>
  <c r="U70" i="8"/>
  <c r="V70" i="8"/>
  <c r="P71" i="8"/>
  <c r="Q71" i="8"/>
  <c r="R71" i="8"/>
  <c r="S71" i="8"/>
  <c r="T71" i="8"/>
  <c r="U71" i="8"/>
  <c r="V71" i="8"/>
  <c r="P72" i="8"/>
  <c r="Q72" i="8"/>
  <c r="R72" i="8"/>
  <c r="S72" i="8"/>
  <c r="T72" i="8"/>
  <c r="U72" i="8"/>
  <c r="V72" i="8"/>
  <c r="P73" i="8"/>
  <c r="Q73" i="8"/>
  <c r="R73" i="8"/>
  <c r="S73" i="8"/>
  <c r="T73" i="8"/>
  <c r="U73" i="8"/>
  <c r="V73" i="8"/>
  <c r="P74" i="8"/>
  <c r="Q74" i="8"/>
  <c r="R74" i="8"/>
  <c r="S74" i="8"/>
  <c r="T74" i="8"/>
  <c r="U74" i="8"/>
  <c r="V74" i="8"/>
  <c r="P75" i="8"/>
  <c r="Q75" i="8"/>
  <c r="R75" i="8"/>
  <c r="S75" i="8"/>
  <c r="T75" i="8"/>
  <c r="U75" i="8"/>
  <c r="V75" i="8"/>
  <c r="P76" i="8"/>
  <c r="Q76" i="8"/>
  <c r="R76" i="8"/>
  <c r="S76" i="8"/>
  <c r="T76" i="8"/>
  <c r="U76" i="8"/>
  <c r="V76" i="8"/>
  <c r="P77" i="8"/>
  <c r="Q77" i="8"/>
  <c r="R77" i="8"/>
  <c r="S77" i="8"/>
  <c r="T77" i="8"/>
  <c r="U77" i="8"/>
  <c r="V77" i="8"/>
  <c r="P78" i="8"/>
  <c r="Q78" i="8"/>
  <c r="R78" i="8"/>
  <c r="S78" i="8"/>
  <c r="T78" i="8"/>
  <c r="U78" i="8"/>
  <c r="V78" i="8"/>
  <c r="P79" i="8"/>
  <c r="Q79" i="8"/>
  <c r="R79" i="8"/>
  <c r="S79" i="8"/>
  <c r="T79" i="8"/>
  <c r="U79" i="8"/>
  <c r="V79" i="8"/>
  <c r="P80" i="8"/>
  <c r="Q80" i="8"/>
  <c r="R80" i="8"/>
  <c r="S80" i="8"/>
  <c r="T80" i="8"/>
  <c r="U80" i="8"/>
  <c r="V80" i="8"/>
  <c r="P81" i="8"/>
  <c r="Q81" i="8"/>
  <c r="R81" i="8"/>
  <c r="S81" i="8"/>
  <c r="T81" i="8"/>
  <c r="U81" i="8"/>
  <c r="V81" i="8"/>
  <c r="P82" i="8"/>
  <c r="Q82" i="8"/>
  <c r="R82" i="8"/>
  <c r="S82" i="8"/>
  <c r="T82" i="8"/>
  <c r="U82" i="8"/>
  <c r="V82" i="8"/>
  <c r="P83" i="8"/>
  <c r="Q83" i="8"/>
  <c r="R83" i="8"/>
  <c r="S83" i="8"/>
  <c r="T83" i="8"/>
  <c r="U83" i="8"/>
  <c r="V83" i="8"/>
  <c r="P84" i="8"/>
  <c r="Q84" i="8"/>
  <c r="R84" i="8"/>
  <c r="S84" i="8"/>
  <c r="T84" i="8"/>
  <c r="U84" i="8"/>
  <c r="V84" i="8"/>
  <c r="P85" i="8"/>
  <c r="Q85" i="8"/>
  <c r="R85" i="8"/>
  <c r="S85" i="8"/>
  <c r="T85" i="8"/>
  <c r="U85" i="8"/>
  <c r="V85" i="8"/>
  <c r="P86" i="8"/>
  <c r="Q86" i="8"/>
  <c r="R86" i="8"/>
  <c r="S86" i="8"/>
  <c r="T86" i="8"/>
  <c r="U86" i="8"/>
  <c r="V86" i="8"/>
  <c r="P87" i="8"/>
  <c r="Q87" i="8"/>
  <c r="R87" i="8"/>
  <c r="S87" i="8"/>
  <c r="T87" i="8"/>
  <c r="U87" i="8"/>
  <c r="V87" i="8"/>
  <c r="P88" i="8"/>
  <c r="Q88" i="8"/>
  <c r="R88" i="8"/>
  <c r="S88" i="8"/>
  <c r="T88" i="8"/>
  <c r="U88" i="8"/>
  <c r="V88" i="8"/>
  <c r="P89" i="8"/>
  <c r="Q89" i="8"/>
  <c r="R89" i="8"/>
  <c r="S89" i="8"/>
  <c r="T89" i="8"/>
  <c r="U89" i="8"/>
  <c r="V89" i="8"/>
  <c r="P93" i="8"/>
  <c r="Q93" i="8"/>
  <c r="R93" i="8"/>
  <c r="S93" i="8"/>
  <c r="T93" i="8"/>
  <c r="U93" i="8"/>
  <c r="V93" i="8"/>
  <c r="P94" i="8"/>
  <c r="Q94" i="8"/>
  <c r="R94" i="8"/>
  <c r="S94" i="8"/>
  <c r="T94" i="8"/>
  <c r="U94" i="8"/>
  <c r="V94" i="8"/>
  <c r="P95" i="8"/>
  <c r="Q95" i="8"/>
  <c r="R95" i="8"/>
  <c r="S95" i="8"/>
  <c r="T95" i="8"/>
  <c r="U95" i="8"/>
  <c r="V95" i="8"/>
  <c r="P96" i="8"/>
  <c r="Q96" i="8"/>
  <c r="R96" i="8"/>
  <c r="S96" i="8"/>
  <c r="T96" i="8"/>
  <c r="U96" i="8"/>
  <c r="V96" i="8"/>
  <c r="P97" i="8"/>
  <c r="Q97" i="8"/>
  <c r="R97" i="8"/>
  <c r="S97" i="8"/>
  <c r="T97" i="8"/>
  <c r="U97" i="8"/>
  <c r="V97" i="8"/>
  <c r="P98" i="8"/>
  <c r="Q98" i="8"/>
  <c r="R98" i="8"/>
  <c r="S98" i="8"/>
  <c r="T98" i="8"/>
  <c r="U98" i="8"/>
  <c r="V98" i="8"/>
  <c r="P99" i="8"/>
  <c r="Q99" i="8"/>
  <c r="R99" i="8"/>
  <c r="S99" i="8"/>
  <c r="T99" i="8"/>
  <c r="U99" i="8"/>
  <c r="V99" i="8"/>
  <c r="P100" i="8"/>
  <c r="Q100" i="8"/>
  <c r="R100" i="8"/>
  <c r="S100" i="8"/>
  <c r="T100" i="8"/>
  <c r="U100" i="8"/>
  <c r="V100" i="8"/>
  <c r="P101" i="8"/>
  <c r="Q101" i="8"/>
  <c r="R101" i="8"/>
  <c r="S101" i="8"/>
  <c r="T101" i="8"/>
  <c r="U101" i="8"/>
  <c r="V101" i="8"/>
  <c r="P102" i="8"/>
  <c r="Q102" i="8"/>
  <c r="R102" i="8"/>
  <c r="S102" i="8"/>
  <c r="T102" i="8"/>
  <c r="U102" i="8"/>
  <c r="V102" i="8"/>
  <c r="P103" i="8"/>
  <c r="Q103" i="8"/>
  <c r="R103" i="8"/>
  <c r="S103" i="8"/>
  <c r="T103" i="8"/>
  <c r="U103" i="8"/>
  <c r="V103" i="8"/>
  <c r="P104" i="8"/>
  <c r="Q104" i="8"/>
  <c r="R104" i="8"/>
  <c r="S104" i="8"/>
  <c r="T104" i="8"/>
  <c r="U104" i="8"/>
  <c r="V104" i="8"/>
  <c r="P105" i="8"/>
  <c r="Q105" i="8"/>
  <c r="R105" i="8"/>
  <c r="S105" i="8"/>
  <c r="T105" i="8"/>
  <c r="U105" i="8"/>
  <c r="V105" i="8"/>
  <c r="P106" i="8"/>
  <c r="Q106" i="8"/>
  <c r="R106" i="8"/>
  <c r="S106" i="8"/>
  <c r="T106" i="8"/>
  <c r="U106" i="8"/>
  <c r="V106" i="8"/>
  <c r="P107" i="8"/>
  <c r="Q107" i="8"/>
  <c r="R107" i="8"/>
  <c r="S107" i="8"/>
  <c r="T107" i="8"/>
  <c r="U107" i="8"/>
  <c r="V107" i="8"/>
  <c r="P108" i="8"/>
  <c r="Q108" i="8"/>
  <c r="R108" i="8"/>
  <c r="S108" i="8"/>
  <c r="T108" i="8"/>
  <c r="U108" i="8"/>
  <c r="V108" i="8"/>
  <c r="P109" i="8"/>
  <c r="Q109" i="8"/>
  <c r="R109" i="8"/>
  <c r="S109" i="8"/>
  <c r="T109" i="8"/>
  <c r="U109" i="8"/>
  <c r="V109" i="8"/>
  <c r="P110" i="8"/>
  <c r="Q110" i="8"/>
  <c r="R110" i="8"/>
  <c r="S110" i="8"/>
  <c r="T110" i="8"/>
  <c r="U110" i="8"/>
  <c r="V110" i="8"/>
  <c r="P111" i="8"/>
  <c r="Q111" i="8"/>
  <c r="R111" i="8"/>
  <c r="S111" i="8"/>
  <c r="T111" i="8"/>
  <c r="U111" i="8"/>
  <c r="V111" i="8"/>
  <c r="P112" i="8"/>
  <c r="Q112" i="8"/>
  <c r="R112" i="8"/>
  <c r="S112" i="8"/>
  <c r="T112" i="8"/>
  <c r="U112" i="8"/>
  <c r="V112" i="8"/>
  <c r="P113" i="8"/>
  <c r="Q113" i="8"/>
  <c r="R113" i="8"/>
  <c r="S113" i="8"/>
  <c r="T113" i="8"/>
  <c r="U113" i="8"/>
  <c r="V113" i="8"/>
  <c r="P114" i="8"/>
  <c r="Q114" i="8"/>
  <c r="R114" i="8"/>
  <c r="S114" i="8"/>
  <c r="T114" i="8"/>
  <c r="U114" i="8"/>
  <c r="V114" i="8"/>
  <c r="P115" i="8"/>
  <c r="Q115" i="8"/>
  <c r="R115" i="8"/>
  <c r="S115" i="8"/>
  <c r="T115" i="8"/>
  <c r="U115" i="8"/>
  <c r="V115" i="8"/>
  <c r="V20" i="9"/>
  <c r="U20" i="9"/>
  <c r="T20" i="9"/>
  <c r="S20" i="9"/>
  <c r="R20" i="9"/>
  <c r="Q20" i="9"/>
  <c r="P20" i="9"/>
  <c r="V18" i="9"/>
  <c r="U18" i="9"/>
  <c r="T18" i="9"/>
  <c r="S18" i="9"/>
  <c r="R18" i="9"/>
  <c r="Q18" i="9"/>
  <c r="P18" i="9"/>
  <c r="V17" i="9"/>
  <c r="U17" i="9"/>
  <c r="T17" i="9"/>
  <c r="S17" i="9"/>
  <c r="R17" i="9"/>
  <c r="Q17" i="9"/>
  <c r="P17" i="9"/>
  <c r="V14" i="9"/>
  <c r="U14" i="9"/>
  <c r="T14" i="9"/>
  <c r="S14" i="9"/>
  <c r="R14" i="9"/>
  <c r="Q14" i="9"/>
  <c r="P14" i="9"/>
  <c r="V11" i="9"/>
  <c r="U11" i="9"/>
  <c r="T11" i="9"/>
  <c r="S11" i="9"/>
  <c r="R11" i="9"/>
  <c r="Q11" i="9"/>
  <c r="P11" i="9"/>
  <c r="V10" i="9"/>
  <c r="U10" i="9"/>
  <c r="T10" i="9"/>
  <c r="S10" i="9"/>
  <c r="R10" i="9"/>
  <c r="Q10" i="9"/>
  <c r="P10" i="9"/>
  <c r="V98" i="10"/>
  <c r="U98" i="10"/>
  <c r="T98" i="10"/>
  <c r="S98" i="10"/>
  <c r="R98" i="10"/>
  <c r="Q98" i="10"/>
  <c r="P98" i="10"/>
  <c r="V97" i="10"/>
  <c r="U97" i="10"/>
  <c r="T97" i="10"/>
  <c r="S97" i="10"/>
  <c r="R97" i="10"/>
  <c r="Q97" i="10"/>
  <c r="P97" i="10"/>
  <c r="V94" i="10"/>
  <c r="U94" i="10"/>
  <c r="T94" i="10"/>
  <c r="S94" i="10"/>
  <c r="R94" i="10"/>
  <c r="Q94" i="10"/>
  <c r="P94" i="10"/>
  <c r="V95" i="10"/>
  <c r="U95" i="10"/>
  <c r="T95" i="10"/>
  <c r="S95" i="10"/>
  <c r="R95" i="10"/>
  <c r="Q95" i="10"/>
  <c r="P95" i="10"/>
  <c r="V92" i="10"/>
  <c r="U92" i="10"/>
  <c r="T92" i="10"/>
  <c r="S92" i="10"/>
  <c r="R92" i="10"/>
  <c r="Q92" i="10"/>
  <c r="P92" i="10"/>
  <c r="V91" i="10"/>
  <c r="U91" i="10"/>
  <c r="T91" i="10"/>
  <c r="S91" i="10"/>
  <c r="R91" i="10"/>
  <c r="Q91" i="10"/>
  <c r="P91" i="10"/>
  <c r="V87" i="10"/>
  <c r="U87" i="10"/>
  <c r="T87" i="10"/>
  <c r="S87" i="10"/>
  <c r="R87" i="10"/>
  <c r="Q87" i="10"/>
  <c r="P87" i="10"/>
  <c r="V85" i="10"/>
  <c r="U85" i="10"/>
  <c r="T85" i="10"/>
  <c r="S85" i="10"/>
  <c r="R85" i="10"/>
  <c r="Q85" i="10"/>
  <c r="P85" i="10"/>
  <c r="V84" i="10"/>
  <c r="U84" i="10"/>
  <c r="T84" i="10"/>
  <c r="S84" i="10"/>
  <c r="R84" i="10"/>
  <c r="Q84" i="10"/>
  <c r="P84" i="10"/>
  <c r="V82" i="10"/>
  <c r="U82" i="10"/>
  <c r="T82" i="10"/>
  <c r="S82" i="10"/>
  <c r="R82" i="10"/>
  <c r="Q82" i="10"/>
  <c r="P82" i="10"/>
  <c r="V81" i="10"/>
  <c r="U81" i="10"/>
  <c r="T81" i="10"/>
  <c r="S81" i="10"/>
  <c r="R81" i="10"/>
  <c r="Q81" i="10"/>
  <c r="P81" i="10"/>
  <c r="V78" i="10"/>
  <c r="U78" i="10"/>
  <c r="T78" i="10"/>
  <c r="S78" i="10"/>
  <c r="R78" i="10"/>
  <c r="Q78" i="10"/>
  <c r="P78" i="10"/>
  <c r="V77" i="10"/>
  <c r="U77" i="10"/>
  <c r="T77" i="10"/>
  <c r="S77" i="10"/>
  <c r="R77" i="10"/>
  <c r="Q77" i="10"/>
  <c r="P77" i="10"/>
  <c r="V76" i="10"/>
  <c r="U76" i="10"/>
  <c r="T76" i="10"/>
  <c r="S76" i="10"/>
  <c r="R76" i="10"/>
  <c r="Q76" i="10"/>
  <c r="P76" i="10"/>
  <c r="V75" i="10"/>
  <c r="U75" i="10"/>
  <c r="T75" i="10"/>
  <c r="S75" i="10"/>
  <c r="R75" i="10"/>
  <c r="Q75" i="10"/>
  <c r="P75" i="10"/>
  <c r="V69" i="10"/>
  <c r="U69" i="10"/>
  <c r="T69" i="10"/>
  <c r="S69" i="10"/>
  <c r="R69" i="10"/>
  <c r="Q69" i="10"/>
  <c r="P69" i="10"/>
  <c r="V68" i="10"/>
  <c r="U68" i="10"/>
  <c r="T68" i="10"/>
  <c r="S68" i="10"/>
  <c r="R68" i="10"/>
  <c r="Q68" i="10"/>
  <c r="P68" i="10"/>
  <c r="V67" i="10"/>
  <c r="U67" i="10"/>
  <c r="T67" i="10"/>
  <c r="S67" i="10"/>
  <c r="R67" i="10"/>
  <c r="Q67" i="10"/>
  <c r="P67" i="10"/>
  <c r="V66" i="10"/>
  <c r="U66" i="10"/>
  <c r="T66" i="10"/>
  <c r="S66" i="10"/>
  <c r="R66" i="10"/>
  <c r="Q66" i="10"/>
  <c r="P66" i="10"/>
  <c r="P65" i="10"/>
  <c r="Q65" i="10"/>
  <c r="R65" i="10"/>
  <c r="S65" i="10"/>
  <c r="T65" i="10"/>
  <c r="U65" i="10"/>
  <c r="V65" i="10"/>
  <c r="V64" i="10"/>
  <c r="U64" i="10"/>
  <c r="T64" i="10"/>
  <c r="S64" i="10"/>
  <c r="R64" i="10"/>
  <c r="Q64" i="10"/>
  <c r="P64" i="10"/>
  <c r="V62" i="10"/>
  <c r="U62" i="10"/>
  <c r="T62" i="10"/>
  <c r="S62" i="10"/>
  <c r="R62" i="10"/>
  <c r="Q62" i="10"/>
  <c r="P62" i="10"/>
  <c r="V61" i="10"/>
  <c r="U61" i="10"/>
  <c r="T61" i="10"/>
  <c r="S61" i="10"/>
  <c r="R61" i="10"/>
  <c r="Q61" i="10"/>
  <c r="P61" i="10"/>
  <c r="V60" i="10"/>
  <c r="U60" i="10"/>
  <c r="T60" i="10"/>
  <c r="S60" i="10"/>
  <c r="R60" i="10"/>
  <c r="Q60" i="10"/>
  <c r="P60" i="10"/>
  <c r="V58" i="10"/>
  <c r="U58" i="10"/>
  <c r="T58" i="10"/>
  <c r="S58" i="10"/>
  <c r="R58" i="10"/>
  <c r="Q58" i="10"/>
  <c r="P58" i="10"/>
  <c r="V57" i="10"/>
  <c r="U57" i="10"/>
  <c r="T57" i="10"/>
  <c r="S57" i="10"/>
  <c r="R57" i="10"/>
  <c r="Q57" i="10"/>
  <c r="P57" i="10"/>
  <c r="V53" i="10"/>
  <c r="U53" i="10"/>
  <c r="T53" i="10"/>
  <c r="S53" i="10"/>
  <c r="R53" i="10"/>
  <c r="Q53" i="10"/>
  <c r="P53" i="10"/>
  <c r="V51" i="10"/>
  <c r="U51" i="10"/>
  <c r="T51" i="10"/>
  <c r="S51" i="10"/>
  <c r="R51" i="10"/>
  <c r="Q51" i="10"/>
  <c r="P51" i="10"/>
  <c r="V50" i="10"/>
  <c r="U50" i="10"/>
  <c r="T50" i="10"/>
  <c r="S50" i="10"/>
  <c r="R50" i="10"/>
  <c r="Q50" i="10"/>
  <c r="P50" i="10"/>
  <c r="V48" i="10"/>
  <c r="U48" i="10"/>
  <c r="T48" i="10"/>
  <c r="S48" i="10"/>
  <c r="R48" i="10"/>
  <c r="Q48" i="10"/>
  <c r="P48" i="10"/>
  <c r="V43" i="10"/>
  <c r="U43" i="10"/>
  <c r="T43" i="10"/>
  <c r="S43" i="10"/>
  <c r="R43" i="10"/>
  <c r="Q43" i="10"/>
  <c r="P43" i="10"/>
  <c r="V38" i="10"/>
  <c r="U38" i="10"/>
  <c r="T38" i="10"/>
  <c r="S38" i="10"/>
  <c r="R38" i="10"/>
  <c r="Q38" i="10"/>
  <c r="P38" i="10"/>
  <c r="V34" i="10"/>
  <c r="U34" i="10"/>
  <c r="T34" i="10"/>
  <c r="S34" i="10"/>
  <c r="R34" i="10"/>
  <c r="Q34" i="10"/>
  <c r="P34" i="10"/>
  <c r="V30" i="10"/>
  <c r="U30" i="10"/>
  <c r="T30" i="10"/>
  <c r="S30" i="10"/>
  <c r="R30" i="10"/>
  <c r="Q30" i="10"/>
  <c r="P30" i="10"/>
  <c r="V29" i="10"/>
  <c r="U29" i="10"/>
  <c r="T29" i="10"/>
  <c r="S29" i="10"/>
  <c r="R29" i="10"/>
  <c r="Q29" i="10"/>
  <c r="P29" i="10"/>
  <c r="V23" i="10"/>
  <c r="U23" i="10"/>
  <c r="T23" i="10"/>
  <c r="S23" i="10"/>
  <c r="R23" i="10"/>
  <c r="Q23" i="10"/>
  <c r="P23" i="10"/>
  <c r="V22" i="10"/>
  <c r="U22" i="10"/>
  <c r="T22" i="10"/>
  <c r="S22" i="10"/>
  <c r="R22" i="10"/>
  <c r="Q22" i="10"/>
  <c r="P22" i="10"/>
  <c r="V21" i="10"/>
  <c r="U21" i="10"/>
  <c r="T21" i="10"/>
  <c r="S21" i="10"/>
  <c r="R21" i="10"/>
  <c r="Q21" i="10"/>
  <c r="P21" i="10"/>
  <c r="V19" i="10"/>
  <c r="U19" i="10"/>
  <c r="T19" i="10"/>
  <c r="S19" i="10"/>
  <c r="R19" i="10"/>
  <c r="Q19" i="10"/>
  <c r="P19" i="10"/>
  <c r="V18" i="10"/>
  <c r="U18" i="10"/>
  <c r="T18" i="10"/>
  <c r="S18" i="10"/>
  <c r="R18" i="10"/>
  <c r="Q18" i="10"/>
  <c r="P18" i="10"/>
  <c r="V16" i="10"/>
  <c r="U16" i="10"/>
  <c r="T16" i="10"/>
  <c r="S16" i="10"/>
  <c r="R16" i="10"/>
  <c r="Q16" i="10"/>
  <c r="P16" i="10"/>
  <c r="V15" i="10"/>
  <c r="U15" i="10"/>
  <c r="T15" i="10"/>
  <c r="S15" i="10"/>
  <c r="R15" i="10"/>
  <c r="Q15" i="10"/>
  <c r="P15" i="10"/>
  <c r="V13" i="10"/>
  <c r="U13" i="10"/>
  <c r="T13" i="10"/>
  <c r="S13" i="10"/>
  <c r="R13" i="10"/>
  <c r="Q13" i="10"/>
  <c r="P13" i="10"/>
  <c r="V12" i="10"/>
  <c r="U12" i="10"/>
  <c r="T12" i="10"/>
  <c r="S12" i="10"/>
  <c r="R12" i="10"/>
  <c r="Q12" i="10"/>
  <c r="P12" i="10"/>
  <c r="P8" i="10"/>
  <c r="Q8" i="10"/>
  <c r="R8" i="10"/>
  <c r="S8" i="10"/>
  <c r="T8" i="10"/>
  <c r="U8" i="10"/>
  <c r="V8" i="10"/>
  <c r="P9" i="10"/>
  <c r="Q9" i="10"/>
  <c r="R9" i="10"/>
  <c r="S9" i="10"/>
  <c r="T9" i="10"/>
  <c r="U9" i="10"/>
  <c r="V9" i="10"/>
  <c r="W90" i="8" l="1"/>
  <c r="O90" i="8" s="1"/>
  <c r="W70" i="10"/>
  <c r="O70" i="10" s="1"/>
  <c r="W36" i="10"/>
  <c r="O36" i="10" s="1"/>
  <c r="W91" i="8"/>
  <c r="O91" i="8" s="1"/>
  <c r="W63" i="8"/>
  <c r="O63" i="8" s="1"/>
  <c r="W72" i="10"/>
  <c r="O72" i="10" s="1"/>
  <c r="W71" i="10"/>
  <c r="O71" i="10" s="1"/>
  <c r="W39" i="10"/>
  <c r="O39" i="10" s="1"/>
  <c r="W46" i="10"/>
  <c r="O46" i="10" s="1"/>
  <c r="W19" i="8"/>
  <c r="O19" i="8" s="1"/>
  <c r="W92" i="8"/>
  <c r="O92" i="8" s="1"/>
  <c r="W25" i="8"/>
  <c r="O25" i="8" s="1"/>
  <c r="W83" i="8"/>
  <c r="O83" i="8" s="1"/>
  <c r="W71" i="8"/>
  <c r="O71" i="8" s="1"/>
  <c r="W11" i="8"/>
  <c r="O11" i="8" s="1"/>
  <c r="W114" i="8"/>
  <c r="O114" i="8" s="1"/>
  <c r="W100" i="8"/>
  <c r="O100" i="8" s="1"/>
  <c r="W26" i="8"/>
  <c r="O26" i="8" s="1"/>
  <c r="W48" i="8"/>
  <c r="O48" i="8" s="1"/>
  <c r="W102" i="8"/>
  <c r="O102" i="8" s="1"/>
  <c r="W50" i="8"/>
  <c r="O50" i="8" s="1"/>
  <c r="W28" i="8"/>
  <c r="O28" i="8" s="1"/>
  <c r="W92" i="10"/>
  <c r="O92" i="10" s="1"/>
  <c r="W42" i="8"/>
  <c r="O42" i="8" s="1"/>
  <c r="W31" i="8"/>
  <c r="O31" i="8" s="1"/>
  <c r="W43" i="10"/>
  <c r="O43" i="10" s="1"/>
  <c r="W101" i="8"/>
  <c r="O101" i="8" s="1"/>
  <c r="W82" i="8"/>
  <c r="O82" i="8" s="1"/>
  <c r="W51" i="8"/>
  <c r="O51" i="8" s="1"/>
  <c r="W16" i="10"/>
  <c r="O16" i="10" s="1"/>
  <c r="W85" i="8"/>
  <c r="O85" i="8" s="1"/>
  <c r="W45" i="8"/>
  <c r="O45" i="8" s="1"/>
  <c r="W22" i="8"/>
  <c r="O22" i="8" s="1"/>
  <c r="W17" i="8"/>
  <c r="O17" i="8" s="1"/>
  <c r="W13" i="10"/>
  <c r="O13" i="10" s="1"/>
  <c r="W82" i="10"/>
  <c r="O82" i="10" s="1"/>
  <c r="W99" i="8"/>
  <c r="O99" i="8" s="1"/>
  <c r="W73" i="8"/>
  <c r="O73" i="8" s="1"/>
  <c r="W43" i="8"/>
  <c r="O43" i="8" s="1"/>
  <c r="W36" i="8"/>
  <c r="O36" i="8" s="1"/>
  <c r="W32" i="8"/>
  <c r="O32" i="8" s="1"/>
  <c r="W20" i="8"/>
  <c r="O20" i="8" s="1"/>
  <c r="W61" i="10"/>
  <c r="O61" i="10" s="1"/>
  <c r="W115" i="8"/>
  <c r="O115" i="8" s="1"/>
  <c r="W68" i="10"/>
  <c r="O68" i="10" s="1"/>
  <c r="W108" i="8"/>
  <c r="O108" i="8" s="1"/>
  <c r="W96" i="8"/>
  <c r="O96" i="8" s="1"/>
  <c r="W70" i="8"/>
  <c r="O70" i="8" s="1"/>
  <c r="W57" i="8"/>
  <c r="O57" i="8" s="1"/>
  <c r="W40" i="8"/>
  <c r="O40" i="8" s="1"/>
  <c r="W10" i="8"/>
  <c r="O10" i="8" s="1"/>
  <c r="W106" i="8"/>
  <c r="O106" i="8" s="1"/>
  <c r="W27" i="8"/>
  <c r="O27" i="8" s="1"/>
  <c r="W67" i="10"/>
  <c r="O67" i="10" s="1"/>
  <c r="W80" i="8"/>
  <c r="O80" i="8" s="1"/>
  <c r="W68" i="8"/>
  <c r="O68" i="8" s="1"/>
  <c r="W56" i="8"/>
  <c r="O56" i="8" s="1"/>
  <c r="W103" i="8"/>
  <c r="O103" i="8" s="1"/>
  <c r="W12" i="10"/>
  <c r="O12" i="10" s="1"/>
  <c r="W38" i="10"/>
  <c r="O38" i="10" s="1"/>
  <c r="W64" i="10"/>
  <c r="O64" i="10" s="1"/>
  <c r="W81" i="10"/>
  <c r="O81" i="10" s="1"/>
  <c r="W107" i="8"/>
  <c r="O107" i="8" s="1"/>
  <c r="W22" i="10"/>
  <c r="O22" i="10" s="1"/>
  <c r="W57" i="10"/>
  <c r="O57" i="10" s="1"/>
  <c r="W69" i="10"/>
  <c r="O69" i="10" s="1"/>
  <c r="W95" i="10"/>
  <c r="O95" i="10" s="1"/>
  <c r="W30" i="8"/>
  <c r="O30" i="8" s="1"/>
  <c r="W88" i="8"/>
  <c r="O88" i="8" s="1"/>
  <c r="W76" i="8"/>
  <c r="O76" i="8" s="1"/>
  <c r="W64" i="8"/>
  <c r="O64" i="8" s="1"/>
  <c r="W52" i="8"/>
  <c r="O52" i="8" s="1"/>
  <c r="W46" i="8"/>
  <c r="O46" i="8" s="1"/>
  <c r="W34" i="8"/>
  <c r="O34" i="8" s="1"/>
  <c r="W13" i="8"/>
  <c r="O13" i="8" s="1"/>
  <c r="W79" i="8"/>
  <c r="O79" i="8" s="1"/>
  <c r="W39" i="8"/>
  <c r="O39" i="8" s="1"/>
  <c r="W33" i="8"/>
  <c r="O33" i="8" s="1"/>
  <c r="W23" i="8"/>
  <c r="O23" i="8" s="1"/>
  <c r="W93" i="8"/>
  <c r="O93" i="8" s="1"/>
  <c r="W67" i="8"/>
  <c r="O67" i="8" s="1"/>
  <c r="W55" i="8"/>
  <c r="O55" i="8" s="1"/>
  <c r="W47" i="8"/>
  <c r="O47" i="8" s="1"/>
  <c r="W35" i="8"/>
  <c r="O35" i="8" s="1"/>
  <c r="W16" i="8"/>
  <c r="O16" i="8" s="1"/>
  <c r="W75" i="8"/>
  <c r="O75" i="8" s="1"/>
  <c r="W19" i="17"/>
  <c r="O19" i="17" s="1"/>
  <c r="W38" i="8"/>
  <c r="O38" i="8" s="1"/>
  <c r="W9" i="8"/>
  <c r="O9" i="8" s="1"/>
  <c r="W60" i="8"/>
  <c r="O60" i="8" s="1"/>
  <c r="W44" i="8"/>
  <c r="O44" i="8" s="1"/>
  <c r="W15" i="8"/>
  <c r="O15" i="8" s="1"/>
  <c r="W111" i="8"/>
  <c r="O111" i="8" s="1"/>
  <c r="W59" i="8"/>
  <c r="O59" i="8" s="1"/>
  <c r="W9" i="17"/>
  <c r="O9" i="17" s="1"/>
  <c r="W10" i="17"/>
  <c r="O10" i="17" s="1"/>
  <c r="W14" i="17"/>
  <c r="O14" i="17" s="1"/>
  <c r="W11" i="17"/>
  <c r="O11" i="17" s="1"/>
  <c r="W12" i="17"/>
  <c r="O12" i="17" s="1"/>
  <c r="W13" i="17"/>
  <c r="O13" i="17" s="1"/>
  <c r="W17" i="17"/>
  <c r="O17" i="17" s="1"/>
  <c r="W15" i="17"/>
  <c r="O15" i="17" s="1"/>
  <c r="W16" i="17"/>
  <c r="O16" i="17" s="1"/>
  <c r="W8" i="17"/>
  <c r="O8" i="17" s="1"/>
  <c r="W18" i="17"/>
  <c r="O18" i="17" s="1"/>
  <c r="W112" i="8"/>
  <c r="O112" i="8" s="1"/>
  <c r="W113" i="8"/>
  <c r="O113" i="8" s="1"/>
  <c r="W110" i="8"/>
  <c r="O110" i="8" s="1"/>
  <c r="W109" i="8"/>
  <c r="O109" i="8" s="1"/>
  <c r="W105" i="8"/>
  <c r="O105" i="8" s="1"/>
  <c r="W104" i="8"/>
  <c r="O104" i="8" s="1"/>
  <c r="W97" i="8"/>
  <c r="O97" i="8" s="1"/>
  <c r="W98" i="8"/>
  <c r="O98" i="8" s="1"/>
  <c r="W95" i="8"/>
  <c r="O95" i="8" s="1"/>
  <c r="W94" i="8"/>
  <c r="O94" i="8" s="1"/>
  <c r="W86" i="8"/>
  <c r="O86" i="8" s="1"/>
  <c r="W84" i="8"/>
  <c r="O84" i="8" s="1"/>
  <c r="W89" i="8"/>
  <c r="O89" i="8" s="1"/>
  <c r="W87" i="8"/>
  <c r="O87" i="8" s="1"/>
  <c r="W81" i="8"/>
  <c r="O81" i="8" s="1"/>
  <c r="W78" i="8"/>
  <c r="O78" i="8" s="1"/>
  <c r="W74" i="8"/>
  <c r="O74" i="8" s="1"/>
  <c r="W77" i="8"/>
  <c r="O77" i="8" s="1"/>
  <c r="W72" i="8"/>
  <c r="O72" i="8" s="1"/>
  <c r="W69" i="8"/>
  <c r="O69" i="8" s="1"/>
  <c r="W58" i="8"/>
  <c r="O58" i="8" s="1"/>
  <c r="W61" i="8"/>
  <c r="O61" i="8" s="1"/>
  <c r="W65" i="8"/>
  <c r="O65" i="8" s="1"/>
  <c r="W62" i="8"/>
  <c r="O62" i="8" s="1"/>
  <c r="W66" i="8"/>
  <c r="O66" i="8" s="1"/>
  <c r="W54" i="8"/>
  <c r="O54" i="8" s="1"/>
  <c r="W53" i="8"/>
  <c r="O53" i="8" s="1"/>
  <c r="W49" i="8"/>
  <c r="O49" i="8" s="1"/>
  <c r="W41" i="8"/>
  <c r="O41" i="8" s="1"/>
  <c r="W37" i="8"/>
  <c r="O37" i="8" s="1"/>
  <c r="W29" i="8"/>
  <c r="O29" i="8" s="1"/>
  <c r="W24" i="8"/>
  <c r="O24" i="8" s="1"/>
  <c r="W21" i="8"/>
  <c r="O21" i="8" s="1"/>
  <c r="W18" i="8"/>
  <c r="O18" i="8" s="1"/>
  <c r="W14" i="8"/>
  <c r="O14" i="8" s="1"/>
  <c r="W12" i="8"/>
  <c r="O12" i="8" s="1"/>
  <c r="W8" i="8"/>
  <c r="O8" i="8" s="1"/>
  <c r="W11" i="9"/>
  <c r="O11" i="9" s="1"/>
  <c r="W66" i="10"/>
  <c r="O66" i="10" s="1"/>
  <c r="W15" i="10"/>
  <c r="O15" i="10" s="1"/>
  <c r="W48" i="10"/>
  <c r="O48" i="10" s="1"/>
  <c r="W29" i="10"/>
  <c r="O29" i="10" s="1"/>
  <c r="W60" i="10"/>
  <c r="O60" i="10" s="1"/>
  <c r="W84" i="10"/>
  <c r="O84" i="10" s="1"/>
  <c r="W91" i="10"/>
  <c r="O91" i="10" s="1"/>
  <c r="W17" i="9"/>
  <c r="O17" i="9" s="1"/>
  <c r="W51" i="10"/>
  <c r="O51" i="10" s="1"/>
  <c r="W97" i="10"/>
  <c r="O97" i="10" s="1"/>
  <c r="W18" i="10"/>
  <c r="O18" i="10" s="1"/>
  <c r="W34" i="10"/>
  <c r="O34" i="10" s="1"/>
  <c r="W76" i="10"/>
  <c r="O76" i="10" s="1"/>
  <c r="W87" i="10"/>
  <c r="O87" i="10" s="1"/>
  <c r="W65" i="10"/>
  <c r="O65" i="10" s="1"/>
  <c r="W21" i="10"/>
  <c r="O21" i="10" s="1"/>
  <c r="W53" i="10"/>
  <c r="O53" i="10" s="1"/>
  <c r="W62" i="10"/>
  <c r="O62" i="10" s="1"/>
  <c r="W78" i="10"/>
  <c r="O78" i="10" s="1"/>
  <c r="W10" i="9"/>
  <c r="O10" i="9" s="1"/>
  <c r="W20" i="9"/>
  <c r="O20" i="9" s="1"/>
  <c r="W58" i="10"/>
  <c r="O58" i="10" s="1"/>
  <c r="W14" i="9"/>
  <c r="O14" i="9" s="1"/>
  <c r="W23" i="10"/>
  <c r="O23" i="10" s="1"/>
  <c r="W50" i="10"/>
  <c r="O50" i="10" s="1"/>
  <c r="W75" i="10"/>
  <c r="O75" i="10" s="1"/>
  <c r="W94" i="10"/>
  <c r="O94" i="10" s="1"/>
  <c r="W85" i="10"/>
  <c r="O85" i="10" s="1"/>
  <c r="W18" i="9"/>
  <c r="O18" i="9" s="1"/>
  <c r="W30" i="10"/>
  <c r="O30" i="10" s="1"/>
  <c r="W19" i="10"/>
  <c r="O19" i="10" s="1"/>
  <c r="W77" i="10"/>
  <c r="O77" i="10" s="1"/>
  <c r="W98" i="10"/>
  <c r="O98" i="10" s="1"/>
  <c r="W9" i="10"/>
  <c r="O9" i="10" s="1"/>
  <c r="W8" i="10"/>
  <c r="O8" i="10" s="1"/>
  <c r="M51" i="10" l="1" a="1"/>
  <c r="M51" i="10" s="1"/>
  <c r="X51" i="10" s="1"/>
  <c r="M50" i="10" a="1"/>
  <c r="M50" i="10" s="1"/>
  <c r="X50" i="10" s="1"/>
  <c r="V49" i="10"/>
  <c r="U49" i="10"/>
  <c r="T49" i="10"/>
  <c r="S49" i="10"/>
  <c r="R49" i="10"/>
  <c r="Q49" i="10"/>
  <c r="P49" i="10"/>
  <c r="M49" i="10" a="1"/>
  <c r="M49" i="10" s="1"/>
  <c r="X49" i="10" s="1"/>
  <c r="W49" i="10" l="1"/>
  <c r="O49" i="10" s="1"/>
  <c r="V7" i="8"/>
  <c r="U7" i="8"/>
  <c r="T7" i="8"/>
  <c r="S7" i="8"/>
  <c r="R7" i="8"/>
  <c r="Q7" i="8"/>
  <c r="P7" i="8"/>
  <c r="M8" i="8" a="1"/>
  <c r="M8" i="8" s="1"/>
  <c r="X8" i="8" s="1"/>
  <c r="M9" i="8" a="1"/>
  <c r="M9" i="8" s="1"/>
  <c r="X9" i="8" s="1"/>
  <c r="M10" i="8" a="1"/>
  <c r="M10" i="8" s="1"/>
  <c r="X10" i="8" s="1"/>
  <c r="M11" i="8" a="1"/>
  <c r="M11" i="8" s="1"/>
  <c r="X11" i="8" s="1"/>
  <c r="M12" i="8" a="1"/>
  <c r="M12" i="8" s="1"/>
  <c r="X12" i="8" s="1"/>
  <c r="M13" i="8" a="1"/>
  <c r="M13" i="8" s="1"/>
  <c r="X13" i="8" s="1"/>
  <c r="M14" i="8" a="1"/>
  <c r="M14" i="8" s="1"/>
  <c r="X14" i="8" s="1"/>
  <c r="M15" i="8" a="1"/>
  <c r="M15" i="8" s="1"/>
  <c r="X15" i="8" s="1"/>
  <c r="M16" i="8" a="1"/>
  <c r="M16" i="8" s="1"/>
  <c r="X16" i="8" s="1"/>
  <c r="M17" i="8" a="1"/>
  <c r="M17" i="8" s="1"/>
  <c r="X17" i="8" s="1"/>
  <c r="M18" i="8" a="1"/>
  <c r="M18" i="8" s="1"/>
  <c r="X18" i="8" s="1"/>
  <c r="M19" i="8" a="1"/>
  <c r="M19" i="8" s="1"/>
  <c r="X19" i="8" s="1"/>
  <c r="M20" i="8" a="1"/>
  <c r="M20" i="8" s="1"/>
  <c r="X20" i="8" s="1"/>
  <c r="M21" i="8" a="1"/>
  <c r="M21" i="8" s="1"/>
  <c r="X21" i="8" s="1"/>
  <c r="M22" i="8" a="1"/>
  <c r="M22" i="8" s="1"/>
  <c r="X22" i="8" s="1"/>
  <c r="M23" i="8" a="1"/>
  <c r="M23" i="8" s="1"/>
  <c r="X23" i="8" s="1"/>
  <c r="M24" i="8" a="1"/>
  <c r="M24" i="8" s="1"/>
  <c r="X24" i="8" s="1"/>
  <c r="M25" i="8" a="1"/>
  <c r="M25" i="8" s="1"/>
  <c r="X25" i="8" s="1"/>
  <c r="M26" i="8" a="1"/>
  <c r="M26" i="8" s="1"/>
  <c r="X26" i="8" s="1"/>
  <c r="M27" i="8" a="1"/>
  <c r="M27" i="8" s="1"/>
  <c r="X27" i="8" s="1"/>
  <c r="M28" i="8" a="1"/>
  <c r="M28" i="8" s="1"/>
  <c r="X28" i="8" s="1"/>
  <c r="M29" i="8" a="1"/>
  <c r="M29" i="8" s="1"/>
  <c r="X29" i="8" s="1"/>
  <c r="M30" i="8" a="1"/>
  <c r="M30" i="8" s="1"/>
  <c r="X30" i="8" s="1"/>
  <c r="M31" i="8" a="1"/>
  <c r="M31" i="8" s="1"/>
  <c r="X31" i="8" s="1"/>
  <c r="M32" i="8" a="1"/>
  <c r="M32" i="8" s="1"/>
  <c r="X32" i="8" s="1"/>
  <c r="M33" i="8" a="1"/>
  <c r="M33" i="8" s="1"/>
  <c r="X33" i="8" s="1"/>
  <c r="M50" i="8" a="1"/>
  <c r="M50" i="8" s="1"/>
  <c r="X50" i="8" s="1"/>
  <c r="M34" i="8" a="1"/>
  <c r="M34" i="8" s="1"/>
  <c r="X34" i="8" s="1"/>
  <c r="M35" i="8" a="1"/>
  <c r="M35" i="8" s="1"/>
  <c r="X35" i="8" s="1"/>
  <c r="M36" i="8" a="1"/>
  <c r="M36" i="8" s="1"/>
  <c r="X36" i="8" s="1"/>
  <c r="M37" i="8" a="1"/>
  <c r="M37" i="8" s="1"/>
  <c r="X37" i="8" s="1"/>
  <c r="M38" i="8" a="1"/>
  <c r="M38" i="8" s="1"/>
  <c r="X38" i="8" s="1"/>
  <c r="M39" i="8" a="1"/>
  <c r="M39" i="8" s="1"/>
  <c r="X39" i="8" s="1"/>
  <c r="M40" i="8" a="1"/>
  <c r="M40" i="8" s="1"/>
  <c r="X40" i="8" s="1"/>
  <c r="M41" i="8" a="1"/>
  <c r="M41" i="8" s="1"/>
  <c r="X41" i="8" s="1"/>
  <c r="M42" i="8" a="1"/>
  <c r="M42" i="8" s="1"/>
  <c r="X42" i="8" s="1"/>
  <c r="M43" i="8" a="1"/>
  <c r="M43" i="8" s="1"/>
  <c r="X43" i="8" s="1"/>
  <c r="M44" i="8" a="1"/>
  <c r="M44" i="8" s="1"/>
  <c r="X44" i="8" s="1"/>
  <c r="M45" i="8" a="1"/>
  <c r="M45" i="8" s="1"/>
  <c r="X45" i="8" s="1"/>
  <c r="M46" i="8" a="1"/>
  <c r="M46" i="8" s="1"/>
  <c r="X46" i="8" s="1"/>
  <c r="M47" i="8" a="1"/>
  <c r="M47" i="8" s="1"/>
  <c r="X47" i="8" s="1"/>
  <c r="M48" i="8" a="1"/>
  <c r="M48" i="8" s="1"/>
  <c r="X48" i="8" s="1"/>
  <c r="M49" i="8" a="1"/>
  <c r="M49" i="8" s="1"/>
  <c r="X49" i="8" s="1"/>
  <c r="M51" i="8" a="1"/>
  <c r="M51" i="8" s="1"/>
  <c r="X51" i="8" s="1"/>
  <c r="M52" i="8" a="1"/>
  <c r="M52" i="8" s="1"/>
  <c r="X52" i="8" s="1"/>
  <c r="M53" i="8" a="1"/>
  <c r="M53" i="8" s="1"/>
  <c r="X53" i="8" s="1"/>
  <c r="M54" i="8" a="1"/>
  <c r="M54" i="8" s="1"/>
  <c r="X54" i="8" s="1"/>
  <c r="M55" i="8" a="1"/>
  <c r="M55" i="8" s="1"/>
  <c r="X55" i="8" s="1"/>
  <c r="M56" i="8" a="1"/>
  <c r="M56" i="8" s="1"/>
  <c r="X56" i="8" s="1"/>
  <c r="M57" i="8" a="1"/>
  <c r="M57" i="8" s="1"/>
  <c r="X57" i="8" s="1"/>
  <c r="M58" i="8" a="1"/>
  <c r="M58" i="8" s="1"/>
  <c r="X58" i="8" s="1"/>
  <c r="M59" i="8" a="1"/>
  <c r="M59" i="8" s="1"/>
  <c r="X59" i="8" s="1"/>
  <c r="M60" i="8" a="1"/>
  <c r="M60" i="8" s="1"/>
  <c r="X60" i="8" s="1"/>
  <c r="M61" i="8" a="1"/>
  <c r="M61" i="8" s="1"/>
  <c r="X61" i="8" s="1"/>
  <c r="M62" i="8" a="1"/>
  <c r="M62" i="8" s="1"/>
  <c r="X62" i="8" s="1"/>
  <c r="M64" i="8" a="1"/>
  <c r="M64" i="8" s="1"/>
  <c r="X64" i="8" s="1"/>
  <c r="M65" i="8" a="1"/>
  <c r="M65" i="8" s="1"/>
  <c r="X65" i="8" s="1"/>
  <c r="M66" i="8" a="1"/>
  <c r="M66" i="8" s="1"/>
  <c r="X66" i="8" s="1"/>
  <c r="M67" i="8" a="1"/>
  <c r="M67" i="8" s="1"/>
  <c r="X67" i="8" s="1"/>
  <c r="M68" i="8" a="1"/>
  <c r="M68" i="8" s="1"/>
  <c r="X68" i="8" s="1"/>
  <c r="M69" i="8" a="1"/>
  <c r="M69" i="8" s="1"/>
  <c r="X69" i="8" s="1"/>
  <c r="M70" i="8" a="1"/>
  <c r="M70" i="8" s="1"/>
  <c r="X70" i="8" s="1"/>
  <c r="M71" i="8" a="1"/>
  <c r="M71" i="8" s="1"/>
  <c r="X71" i="8" s="1"/>
  <c r="M72" i="8" a="1"/>
  <c r="M72" i="8" s="1"/>
  <c r="X72" i="8" s="1"/>
  <c r="M73" i="8" a="1"/>
  <c r="M73" i="8" s="1"/>
  <c r="X73" i="8" s="1"/>
  <c r="M74" i="8" a="1"/>
  <c r="M74" i="8" s="1"/>
  <c r="X74" i="8" s="1"/>
  <c r="M75" i="8" a="1"/>
  <c r="M75" i="8" s="1"/>
  <c r="X75" i="8" s="1"/>
  <c r="M76" i="8" a="1"/>
  <c r="M76" i="8" s="1"/>
  <c r="X76" i="8" s="1"/>
  <c r="M77" i="8" a="1"/>
  <c r="M77" i="8" s="1"/>
  <c r="X77" i="8" s="1"/>
  <c r="M78" i="8" a="1"/>
  <c r="M78" i="8" s="1"/>
  <c r="X78" i="8" s="1"/>
  <c r="M79" i="8" a="1"/>
  <c r="M79" i="8" s="1"/>
  <c r="X79" i="8" s="1"/>
  <c r="M80" i="8" a="1"/>
  <c r="M80" i="8" s="1"/>
  <c r="X80" i="8" s="1"/>
  <c r="M81" i="8" a="1"/>
  <c r="M81" i="8" s="1"/>
  <c r="X81" i="8" s="1"/>
  <c r="M82" i="8" a="1"/>
  <c r="M82" i="8" s="1"/>
  <c r="X82" i="8" s="1"/>
  <c r="M83" i="8" a="1"/>
  <c r="M83" i="8" s="1"/>
  <c r="X83" i="8" s="1"/>
  <c r="M84" i="8" a="1"/>
  <c r="M84" i="8" s="1"/>
  <c r="X84" i="8" s="1"/>
  <c r="M85" i="8" a="1"/>
  <c r="M85" i="8" s="1"/>
  <c r="X85" i="8" s="1"/>
  <c r="M86" i="8" a="1"/>
  <c r="M86" i="8" s="1"/>
  <c r="X86" i="8" s="1"/>
  <c r="M87" i="8" a="1"/>
  <c r="M87" i="8" s="1"/>
  <c r="X87" i="8" s="1"/>
  <c r="M88" i="8" a="1"/>
  <c r="M88" i="8" s="1"/>
  <c r="X88" i="8" s="1"/>
  <c r="M89" i="8" a="1"/>
  <c r="M89" i="8" s="1"/>
  <c r="X89" i="8" s="1"/>
  <c r="M93" i="8" a="1"/>
  <c r="M93" i="8" s="1"/>
  <c r="X93" i="8" s="1"/>
  <c r="M94" i="8" a="1"/>
  <c r="M94" i="8" s="1"/>
  <c r="X94" i="8" s="1"/>
  <c r="M95" i="8" a="1"/>
  <c r="M95" i="8" s="1"/>
  <c r="X95" i="8" s="1"/>
  <c r="M96" i="8" a="1"/>
  <c r="M96" i="8" s="1"/>
  <c r="X96" i="8" s="1"/>
  <c r="M97" i="8" a="1"/>
  <c r="M97" i="8" s="1"/>
  <c r="X97" i="8" s="1"/>
  <c r="M98" i="8" a="1"/>
  <c r="M98" i="8" s="1"/>
  <c r="X98" i="8" s="1"/>
  <c r="M99" i="8" a="1"/>
  <c r="M99" i="8" s="1"/>
  <c r="X99" i="8" s="1"/>
  <c r="M100" i="8" a="1"/>
  <c r="M100" i="8" s="1"/>
  <c r="X100" i="8" s="1"/>
  <c r="M101" i="8" a="1"/>
  <c r="M101" i="8" s="1"/>
  <c r="X101" i="8" s="1"/>
  <c r="M102" i="8" a="1"/>
  <c r="M102" i="8" s="1"/>
  <c r="X102" i="8" s="1"/>
  <c r="M103" i="8" a="1"/>
  <c r="M103" i="8" s="1"/>
  <c r="X103" i="8" s="1"/>
  <c r="M104" i="8" a="1"/>
  <c r="M104" i="8" s="1"/>
  <c r="X104" i="8" s="1"/>
  <c r="M105" i="8" a="1"/>
  <c r="M105" i="8" s="1"/>
  <c r="X105" i="8" s="1"/>
  <c r="M106" i="8" a="1"/>
  <c r="M106" i="8" s="1"/>
  <c r="X106" i="8" s="1"/>
  <c r="M107" i="8" a="1"/>
  <c r="M107" i="8" s="1"/>
  <c r="X107" i="8" s="1"/>
  <c r="M108" i="8" a="1"/>
  <c r="M108" i="8" s="1"/>
  <c r="X108" i="8" s="1"/>
  <c r="M109" i="8" a="1"/>
  <c r="M109" i="8" s="1"/>
  <c r="X109" i="8" s="1"/>
  <c r="M110" i="8" a="1"/>
  <c r="M110" i="8" s="1"/>
  <c r="X110" i="8" s="1"/>
  <c r="M111" i="8" a="1"/>
  <c r="M111" i="8" s="1"/>
  <c r="X111" i="8" s="1"/>
  <c r="M112" i="8" a="1"/>
  <c r="M112" i="8" s="1"/>
  <c r="X112" i="8" s="1"/>
  <c r="M113" i="8" a="1"/>
  <c r="M113" i="8" s="1"/>
  <c r="M114" i="8" a="1"/>
  <c r="M114" i="8" s="1"/>
  <c r="M115" i="8" a="1"/>
  <c r="M115" i="8" s="1"/>
  <c r="M7" i="8" a="1"/>
  <c r="M7" i="8" s="1"/>
  <c r="X7" i="8" s="1"/>
  <c r="U14" i="10"/>
  <c r="V14" i="10"/>
  <c r="T14" i="10"/>
  <c r="V17" i="10"/>
  <c r="V96" i="10"/>
  <c r="U96" i="10"/>
  <c r="T96" i="10"/>
  <c r="S96" i="10"/>
  <c r="R96" i="10"/>
  <c r="Q96" i="10"/>
  <c r="P96" i="10"/>
  <c r="V86" i="10"/>
  <c r="U86" i="10"/>
  <c r="T86" i="10"/>
  <c r="S86" i="10"/>
  <c r="R86" i="10"/>
  <c r="Q86" i="10"/>
  <c r="P86" i="10"/>
  <c r="V74" i="10"/>
  <c r="U74" i="10"/>
  <c r="T74" i="10"/>
  <c r="S74" i="10"/>
  <c r="R74" i="10"/>
  <c r="Q74" i="10"/>
  <c r="P74" i="10"/>
  <c r="V37" i="10"/>
  <c r="U37" i="10"/>
  <c r="T37" i="10"/>
  <c r="S37" i="10"/>
  <c r="R37" i="10"/>
  <c r="Q37" i="10"/>
  <c r="P37" i="10"/>
  <c r="M98" i="10" a="1"/>
  <c r="M98" i="10" s="1"/>
  <c r="X98" i="10" s="1"/>
  <c r="M91" i="10" a="1"/>
  <c r="M91" i="10" s="1"/>
  <c r="X91" i="10" s="1"/>
  <c r="M87" i="10" a="1"/>
  <c r="M87" i="10" s="1"/>
  <c r="X87" i="10" s="1"/>
  <c r="M84" i="10" a="1"/>
  <c r="M84" i="10" s="1"/>
  <c r="X84" i="10" s="1"/>
  <c r="M78" i="10" a="1"/>
  <c r="M78" i="10" s="1"/>
  <c r="X78" i="10" s="1"/>
  <c r="M77" i="10" a="1"/>
  <c r="M77" i="10" s="1"/>
  <c r="X77" i="10" s="1"/>
  <c r="M76" i="10" a="1"/>
  <c r="M76" i="10" s="1"/>
  <c r="X76" i="10" s="1"/>
  <c r="M75" i="10" a="1"/>
  <c r="M75" i="10" s="1"/>
  <c r="X75" i="10" s="1"/>
  <c r="M74" i="10" a="1"/>
  <c r="M74" i="10" s="1"/>
  <c r="X74" i="10" s="1"/>
  <c r="M66" i="10" a="1"/>
  <c r="M66" i="10" s="1"/>
  <c r="X66" i="10" s="1"/>
  <c r="M64" i="10" a="1"/>
  <c r="M64" i="10" s="1"/>
  <c r="X64" i="10" s="1"/>
  <c r="M57" i="10" a="1"/>
  <c r="M57" i="10" s="1"/>
  <c r="X57" i="10" s="1"/>
  <c r="M38" i="10" a="1"/>
  <c r="M38" i="10" s="1"/>
  <c r="X38" i="10" s="1"/>
  <c r="M29" i="10" a="1"/>
  <c r="M29" i="10" s="1"/>
  <c r="X29" i="10" s="1"/>
  <c r="M21" i="10" a="1"/>
  <c r="M21" i="10" s="1"/>
  <c r="X21" i="10" s="1"/>
  <c r="M19" i="10" a="1"/>
  <c r="M19" i="10" s="1"/>
  <c r="X19" i="10" s="1"/>
  <c r="V7" i="10"/>
  <c r="U7" i="10"/>
  <c r="T7" i="10"/>
  <c r="S7" i="10"/>
  <c r="R7" i="10"/>
  <c r="Q7" i="10"/>
  <c r="P7" i="10"/>
  <c r="M9" i="10" a="1"/>
  <c r="M9" i="10" s="1"/>
  <c r="X9" i="10" s="1"/>
  <c r="M8" i="10" a="1"/>
  <c r="M8" i="10" s="1"/>
  <c r="X8" i="10" s="1"/>
  <c r="M7" i="10" a="1"/>
  <c r="M7" i="10" s="1"/>
  <c r="X7" i="10" s="1"/>
  <c r="X113" i="8" l="1"/>
  <c r="X115" i="8"/>
  <c r="X114" i="8"/>
  <c r="B91" i="13" s="1"/>
  <c r="W7" i="10"/>
  <c r="O7" i="10" s="1"/>
  <c r="W7" i="8"/>
  <c r="O7" i="8" s="1"/>
  <c r="W86" i="10"/>
  <c r="O86" i="10" s="1"/>
  <c r="W74" i="10"/>
  <c r="O74" i="10" s="1"/>
  <c r="W37" i="10"/>
  <c r="O37" i="10" s="1"/>
  <c r="W96" i="10"/>
  <c r="O96" i="10" s="1"/>
  <c r="B97" i="13" l="1"/>
  <c r="B103" i="13" s="1"/>
  <c r="C42" i="11" s="1"/>
  <c r="C95" i="13"/>
  <c r="B96" i="13"/>
  <c r="D90" i="13"/>
  <c r="B88" i="13"/>
  <c r="C97" i="13"/>
  <c r="D91" i="13"/>
  <c r="D97" i="13"/>
  <c r="C88" i="13"/>
  <c r="D96" i="13"/>
  <c r="B90" i="13"/>
  <c r="D89" i="13"/>
  <c r="C91" i="13"/>
  <c r="C89" i="13"/>
  <c r="C96" i="13"/>
  <c r="C90" i="13"/>
  <c r="D88" i="13"/>
  <c r="D95" i="13"/>
  <c r="B89" i="13"/>
  <c r="C101" i="13" l="1"/>
  <c r="D40" i="11" s="1"/>
  <c r="D103" i="13"/>
  <c r="E42" i="11" s="1"/>
  <c r="B102" i="13"/>
  <c r="C41" i="11" s="1"/>
  <c r="D102" i="13"/>
  <c r="E41" i="11" s="1"/>
  <c r="M32" i="13"/>
  <c r="C103" i="13"/>
  <c r="D42" i="11" s="1"/>
  <c r="L32" i="13"/>
  <c r="K32" i="13"/>
  <c r="J32" i="13"/>
  <c r="C102" i="13"/>
  <c r="D41" i="11" s="1"/>
  <c r="D101" i="13"/>
  <c r="E40" i="11" s="1"/>
  <c r="M43" i="10" a="1"/>
  <c r="M43" i="10" s="1"/>
  <c r="X43" i="10" s="1"/>
  <c r="V42" i="10"/>
  <c r="U42" i="10"/>
  <c r="T42" i="10"/>
  <c r="S42" i="10"/>
  <c r="R42" i="10"/>
  <c r="Q42" i="10"/>
  <c r="P42" i="10"/>
  <c r="M42" i="10" a="1"/>
  <c r="M42" i="10" s="1"/>
  <c r="X42" i="10" s="1"/>
  <c r="M48" i="10" a="1"/>
  <c r="M48" i="10" s="1"/>
  <c r="X48" i="10" s="1"/>
  <c r="V47" i="10"/>
  <c r="U47" i="10"/>
  <c r="T47" i="10"/>
  <c r="S47" i="10"/>
  <c r="R47" i="10"/>
  <c r="Q47" i="10"/>
  <c r="P47" i="10"/>
  <c r="M47" i="10" a="1"/>
  <c r="M47" i="10" s="1"/>
  <c r="X47" i="10" s="1"/>
  <c r="M37" i="10" a="1"/>
  <c r="M37" i="10" s="1"/>
  <c r="X37" i="10" s="1"/>
  <c r="M14" i="9" a="1"/>
  <c r="M14" i="9" s="1"/>
  <c r="X14" i="9" s="1"/>
  <c r="V13" i="9"/>
  <c r="U13" i="9"/>
  <c r="T13" i="9"/>
  <c r="S13" i="9"/>
  <c r="R13" i="9"/>
  <c r="Q13" i="9"/>
  <c r="P13" i="9"/>
  <c r="M13" i="9" a="1"/>
  <c r="M13" i="9" s="1"/>
  <c r="X13" i="9" s="1"/>
  <c r="V89" i="10"/>
  <c r="U89" i="10"/>
  <c r="T89" i="10"/>
  <c r="S89" i="10"/>
  <c r="R89" i="10"/>
  <c r="Q89" i="10"/>
  <c r="P89" i="10"/>
  <c r="M89" i="10" a="1"/>
  <c r="M89" i="10" s="1"/>
  <c r="X89" i="10" s="1"/>
  <c r="V88" i="10"/>
  <c r="U88" i="10"/>
  <c r="T88" i="10"/>
  <c r="S88" i="10"/>
  <c r="R88" i="10"/>
  <c r="Q88" i="10"/>
  <c r="P88" i="10"/>
  <c r="M88" i="10" a="1"/>
  <c r="M88" i="10" s="1"/>
  <c r="X88" i="10" s="1"/>
  <c r="V73" i="10"/>
  <c r="U73" i="10"/>
  <c r="T73" i="10"/>
  <c r="S73" i="10"/>
  <c r="R73" i="10"/>
  <c r="Q73" i="10"/>
  <c r="P73" i="10"/>
  <c r="M73" i="10" a="1"/>
  <c r="M73" i="10" s="1"/>
  <c r="X73" i="10" s="1"/>
  <c r="M68" i="10" a="1"/>
  <c r="M68" i="10" s="1"/>
  <c r="X68" i="10" s="1"/>
  <c r="M67" i="10" a="1"/>
  <c r="M67" i="10" s="1"/>
  <c r="X67" i="10" s="1"/>
  <c r="M60" i="10" a="1"/>
  <c r="M60" i="10" s="1"/>
  <c r="X60" i="10" s="1"/>
  <c r="V32" i="10"/>
  <c r="U32" i="10"/>
  <c r="T32" i="10"/>
  <c r="S32" i="10"/>
  <c r="R32" i="10"/>
  <c r="Q32" i="10"/>
  <c r="P32" i="10"/>
  <c r="M32" i="10" a="1"/>
  <c r="M32" i="10" s="1"/>
  <c r="X32" i="10" s="1"/>
  <c r="V23" i="9"/>
  <c r="U23" i="9"/>
  <c r="T23" i="9"/>
  <c r="S23" i="9"/>
  <c r="R23" i="9"/>
  <c r="Q23" i="9"/>
  <c r="P23" i="9"/>
  <c r="M23" i="9" a="1"/>
  <c r="M23" i="9" s="1"/>
  <c r="X23" i="9" s="1"/>
  <c r="M97" i="10" a="1"/>
  <c r="M97" i="10" s="1"/>
  <c r="X97" i="10" s="1"/>
  <c r="M96" i="10" a="1"/>
  <c r="M96" i="10" s="1"/>
  <c r="X96" i="10" s="1"/>
  <c r="M26" i="10" a="1"/>
  <c r="M26" i="10" s="1"/>
  <c r="X26" i="10" s="1"/>
  <c r="P26" i="10"/>
  <c r="Q26" i="10"/>
  <c r="R26" i="10"/>
  <c r="S26" i="10"/>
  <c r="T26" i="10"/>
  <c r="U26" i="10"/>
  <c r="V26" i="10"/>
  <c r="V63" i="10"/>
  <c r="U63" i="10"/>
  <c r="T63" i="10"/>
  <c r="S63" i="10"/>
  <c r="R63" i="10"/>
  <c r="Q63" i="10"/>
  <c r="P63" i="10"/>
  <c r="M63" i="10" a="1"/>
  <c r="M63" i="10" s="1"/>
  <c r="X63" i="10" s="1"/>
  <c r="V15" i="9"/>
  <c r="U15" i="9"/>
  <c r="T15" i="9"/>
  <c r="S15" i="9"/>
  <c r="R15" i="9"/>
  <c r="Q15" i="9"/>
  <c r="P15" i="9"/>
  <c r="M15" i="9" a="1"/>
  <c r="M15" i="9" s="1"/>
  <c r="X15" i="9" s="1"/>
  <c r="M92" i="10" a="1"/>
  <c r="M92" i="10" s="1"/>
  <c r="X92" i="10" s="1"/>
  <c r="V90" i="10"/>
  <c r="U90" i="10"/>
  <c r="T90" i="10"/>
  <c r="S90" i="10"/>
  <c r="R90" i="10"/>
  <c r="Q90" i="10"/>
  <c r="P90" i="10"/>
  <c r="M90" i="10" a="1"/>
  <c r="M90" i="10" s="1"/>
  <c r="X90" i="10" s="1"/>
  <c r="M82" i="10" a="1"/>
  <c r="M82" i="10" s="1"/>
  <c r="X82" i="10" s="1"/>
  <c r="M81" i="10" a="1"/>
  <c r="M81" i="10" s="1"/>
  <c r="X81" i="10" s="1"/>
  <c r="V80" i="10"/>
  <c r="U80" i="10"/>
  <c r="T80" i="10"/>
  <c r="S80" i="10"/>
  <c r="R80" i="10"/>
  <c r="Q80" i="10"/>
  <c r="P80" i="10"/>
  <c r="M80" i="10" a="1"/>
  <c r="M80" i="10" s="1"/>
  <c r="X80" i="10" s="1"/>
  <c r="V79" i="10"/>
  <c r="U79" i="10"/>
  <c r="T79" i="10"/>
  <c r="S79" i="10"/>
  <c r="R79" i="10"/>
  <c r="Q79" i="10"/>
  <c r="P79" i="10"/>
  <c r="M79" i="10" a="1"/>
  <c r="M79" i="10" s="1"/>
  <c r="X79" i="10" s="1"/>
  <c r="M69" i="10" a="1"/>
  <c r="M69" i="10" s="1"/>
  <c r="X69" i="10" s="1"/>
  <c r="M65" i="10" a="1"/>
  <c r="M65" i="10" s="1"/>
  <c r="X65" i="10" s="1"/>
  <c r="M53" i="10" a="1"/>
  <c r="M53" i="10" s="1"/>
  <c r="X53" i="10" s="1"/>
  <c r="V52" i="10"/>
  <c r="U52" i="10"/>
  <c r="T52" i="10"/>
  <c r="S52" i="10"/>
  <c r="R52" i="10"/>
  <c r="Q52" i="10"/>
  <c r="P52" i="10"/>
  <c r="M52" i="10" a="1"/>
  <c r="M52" i="10" s="1"/>
  <c r="X52" i="10" s="1"/>
  <c r="V45" i="10"/>
  <c r="U45" i="10"/>
  <c r="T45" i="10"/>
  <c r="S45" i="10"/>
  <c r="R45" i="10"/>
  <c r="Q45" i="10"/>
  <c r="P45" i="10"/>
  <c r="M45" i="10" a="1"/>
  <c r="M45" i="10" s="1"/>
  <c r="X45" i="10" s="1"/>
  <c r="V27" i="10"/>
  <c r="U27" i="10"/>
  <c r="T27" i="10"/>
  <c r="S27" i="10"/>
  <c r="R27" i="10"/>
  <c r="Q27" i="10"/>
  <c r="P27" i="10"/>
  <c r="M27" i="10" a="1"/>
  <c r="M27" i="10" s="1"/>
  <c r="X27" i="10" s="1"/>
  <c r="M30" i="10" a="1"/>
  <c r="M30" i="10" s="1"/>
  <c r="X30" i="10" s="1"/>
  <c r="V28" i="10"/>
  <c r="U28" i="10"/>
  <c r="T28" i="10"/>
  <c r="S28" i="10"/>
  <c r="R28" i="10"/>
  <c r="Q28" i="10"/>
  <c r="P28" i="10"/>
  <c r="M28" i="10" a="1"/>
  <c r="M28" i="10" s="1"/>
  <c r="X28" i="10" s="1"/>
  <c r="V10" i="10"/>
  <c r="U10" i="10"/>
  <c r="T10" i="10"/>
  <c r="S10" i="10"/>
  <c r="R10" i="10"/>
  <c r="Q10" i="10"/>
  <c r="P10" i="10"/>
  <c r="M10" i="10" a="1"/>
  <c r="M10" i="10" s="1"/>
  <c r="X10" i="10" l="1"/>
  <c r="W10" i="10"/>
  <c r="O10" i="10" s="1"/>
  <c r="W13" i="9"/>
  <c r="O13" i="9" s="1"/>
  <c r="W47" i="10"/>
  <c r="O47" i="10" s="1"/>
  <c r="W42" i="10"/>
  <c r="O42" i="10" s="1"/>
  <c r="W23" i="9"/>
  <c r="O23" i="9" s="1"/>
  <c r="W88" i="10"/>
  <c r="O88" i="10" s="1"/>
  <c r="W89" i="10"/>
  <c r="O89" i="10" s="1"/>
  <c r="W73" i="10"/>
  <c r="O73" i="10" s="1"/>
  <c r="W32" i="10"/>
  <c r="O32" i="10" s="1"/>
  <c r="B95" i="13"/>
  <c r="B101" i="13" s="1"/>
  <c r="C40" i="11" s="1"/>
  <c r="W26" i="10"/>
  <c r="O26" i="10" s="1"/>
  <c r="W63" i="10"/>
  <c r="O63" i="10" s="1"/>
  <c r="W15" i="9"/>
  <c r="O15" i="9" s="1"/>
  <c r="W90" i="10"/>
  <c r="O90" i="10" s="1"/>
  <c r="W80" i="10"/>
  <c r="O80" i="10" s="1"/>
  <c r="W79" i="10"/>
  <c r="O79" i="10" s="1"/>
  <c r="W52" i="10"/>
  <c r="O52" i="10" s="1"/>
  <c r="W45" i="10"/>
  <c r="O45" i="10" s="1"/>
  <c r="W27" i="10"/>
  <c r="O27" i="10" s="1"/>
  <c r="W28" i="10"/>
  <c r="O28" i="10" s="1"/>
  <c r="C94" i="13" l="1"/>
  <c r="M12" i="10" a="1"/>
  <c r="M12" i="10" s="1"/>
  <c r="X12" i="10" s="1"/>
  <c r="C100" i="13" l="1"/>
  <c r="D39" i="11" s="1"/>
  <c r="L33" i="13"/>
  <c r="L34" i="13" s="1"/>
  <c r="D12" i="11" s="1"/>
  <c r="M85" i="10" a="1"/>
  <c r="M85" i="10" s="1"/>
  <c r="X85" i="10" l="1"/>
  <c r="M58" i="10" a="1"/>
  <c r="M58" i="10" s="1"/>
  <c r="X58" i="10" s="1"/>
  <c r="M11" i="10" a="1"/>
  <c r="M11" i="10" s="1"/>
  <c r="X11" i="10" s="1"/>
  <c r="P11" i="10"/>
  <c r="Q11" i="10"/>
  <c r="R11" i="10"/>
  <c r="S11" i="10"/>
  <c r="T11" i="10"/>
  <c r="U11" i="10"/>
  <c r="V11" i="10"/>
  <c r="M19" i="17" a="1"/>
  <c r="M19" i="17" s="1"/>
  <c r="X19" i="17" s="1"/>
  <c r="M18" i="17" a="1"/>
  <c r="M18" i="17" s="1"/>
  <c r="M17" i="17" a="1"/>
  <c r="M17" i="17" s="1"/>
  <c r="X17" i="17" s="1"/>
  <c r="M16" i="17" a="1"/>
  <c r="M16" i="17" s="1"/>
  <c r="M15" i="17" a="1"/>
  <c r="M15" i="17" s="1"/>
  <c r="X15" i="17" s="1"/>
  <c r="M14" i="17" a="1"/>
  <c r="M14" i="17" s="1"/>
  <c r="X14" i="17" s="1"/>
  <c r="M13" i="17" a="1"/>
  <c r="M13" i="17" s="1"/>
  <c r="X13" i="17" s="1"/>
  <c r="M12" i="17" a="1"/>
  <c r="M12" i="17" s="1"/>
  <c r="X12" i="17" s="1"/>
  <c r="M11" i="17" a="1"/>
  <c r="M11" i="17" s="1"/>
  <c r="X11" i="17" s="1"/>
  <c r="M10" i="17" a="1"/>
  <c r="M10" i="17" s="1"/>
  <c r="M9" i="17" a="1"/>
  <c r="M9" i="17" s="1"/>
  <c r="X9" i="17" s="1"/>
  <c r="M8" i="17" a="1"/>
  <c r="M8" i="17" s="1"/>
  <c r="X8" i="17" s="1"/>
  <c r="V7" i="17"/>
  <c r="U7" i="17"/>
  <c r="T7" i="17"/>
  <c r="S7" i="17"/>
  <c r="R7" i="17"/>
  <c r="Q7" i="17"/>
  <c r="P7" i="17"/>
  <c r="M7" i="17" a="1"/>
  <c r="M7" i="17" s="1"/>
  <c r="X7" i="17" s="1"/>
  <c r="V22" i="9"/>
  <c r="U22" i="9"/>
  <c r="T22" i="9"/>
  <c r="S22" i="9"/>
  <c r="R22" i="9"/>
  <c r="Q22" i="9"/>
  <c r="P22" i="9"/>
  <c r="M22" i="9" a="1"/>
  <c r="M22" i="9" s="1"/>
  <c r="X22" i="9" s="1"/>
  <c r="V21" i="9"/>
  <c r="U21" i="9"/>
  <c r="T21" i="9"/>
  <c r="S21" i="9"/>
  <c r="R21" i="9"/>
  <c r="Q21" i="9"/>
  <c r="P21" i="9"/>
  <c r="M21" i="9" a="1"/>
  <c r="M21" i="9" s="1"/>
  <c r="X21" i="9" s="1"/>
  <c r="M20" i="9" a="1"/>
  <c r="M20" i="9" s="1"/>
  <c r="X20" i="9" s="1"/>
  <c r="V19" i="9"/>
  <c r="U19" i="9"/>
  <c r="T19" i="9"/>
  <c r="S19" i="9"/>
  <c r="R19" i="9"/>
  <c r="Q19" i="9"/>
  <c r="P19" i="9"/>
  <c r="M19" i="9" a="1"/>
  <c r="M19" i="9" s="1"/>
  <c r="X19" i="9" s="1"/>
  <c r="M18" i="9" a="1"/>
  <c r="M18" i="9" s="1"/>
  <c r="X18" i="9" s="1"/>
  <c r="M17" i="9" a="1"/>
  <c r="M17" i="9" s="1"/>
  <c r="X17" i="9" s="1"/>
  <c r="V16" i="9"/>
  <c r="U16" i="9"/>
  <c r="T16" i="9"/>
  <c r="S16" i="9"/>
  <c r="R16" i="9"/>
  <c r="Q16" i="9"/>
  <c r="P16" i="9"/>
  <c r="M16" i="9" a="1"/>
  <c r="M16" i="9" s="1"/>
  <c r="X16" i="9" s="1"/>
  <c r="V12" i="9"/>
  <c r="U12" i="9"/>
  <c r="T12" i="9"/>
  <c r="S12" i="9"/>
  <c r="R12" i="9"/>
  <c r="Q12" i="9"/>
  <c r="P12" i="9"/>
  <c r="M12" i="9" a="1"/>
  <c r="M12" i="9" s="1"/>
  <c r="X12" i="9" s="1"/>
  <c r="M11" i="9" a="1"/>
  <c r="M11" i="9" s="1"/>
  <c r="X11" i="9" s="1"/>
  <c r="M10" i="9" a="1"/>
  <c r="M10" i="9" s="1"/>
  <c r="X10" i="9" s="1"/>
  <c r="V9" i="9"/>
  <c r="U9" i="9"/>
  <c r="T9" i="9"/>
  <c r="S9" i="9"/>
  <c r="R9" i="9"/>
  <c r="Q9" i="9"/>
  <c r="P9" i="9"/>
  <c r="M9" i="9" a="1"/>
  <c r="M9" i="9" s="1"/>
  <c r="X9" i="9" s="1"/>
  <c r="V8" i="9"/>
  <c r="U8" i="9"/>
  <c r="T8" i="9"/>
  <c r="S8" i="9"/>
  <c r="R8" i="9"/>
  <c r="Q8" i="9"/>
  <c r="P8" i="9"/>
  <c r="M8" i="9" a="1"/>
  <c r="M8" i="9" s="1"/>
  <c r="X8" i="9" s="1"/>
  <c r="V7" i="9"/>
  <c r="U7" i="9"/>
  <c r="T7" i="9"/>
  <c r="S7" i="9"/>
  <c r="R7" i="9"/>
  <c r="Q7" i="9"/>
  <c r="P7" i="9"/>
  <c r="M7" i="9" a="1"/>
  <c r="M7" i="9" s="1"/>
  <c r="X7" i="9" s="1"/>
  <c r="V99" i="10"/>
  <c r="U99" i="10"/>
  <c r="T99" i="10"/>
  <c r="S99" i="10"/>
  <c r="R99" i="10"/>
  <c r="Q99" i="10"/>
  <c r="P99" i="10"/>
  <c r="M99" i="10" a="1"/>
  <c r="M99" i="10" s="1"/>
  <c r="X99" i="10" s="1"/>
  <c r="M95" i="10" a="1"/>
  <c r="M95" i="10" s="1"/>
  <c r="M94" i="10" a="1"/>
  <c r="M94" i="10" s="1"/>
  <c r="X94" i="10" s="1"/>
  <c r="V93" i="10"/>
  <c r="U93" i="10"/>
  <c r="T93" i="10"/>
  <c r="S93" i="10"/>
  <c r="R93" i="10"/>
  <c r="Q93" i="10"/>
  <c r="P93" i="10"/>
  <c r="M93" i="10" a="1"/>
  <c r="M93" i="10" s="1"/>
  <c r="X93" i="10" s="1"/>
  <c r="M86" i="10" a="1"/>
  <c r="M86" i="10" s="1"/>
  <c r="X86" i="10" s="1"/>
  <c r="V83" i="10"/>
  <c r="U83" i="10"/>
  <c r="T83" i="10"/>
  <c r="S83" i="10"/>
  <c r="R83" i="10"/>
  <c r="Q83" i="10"/>
  <c r="P83" i="10"/>
  <c r="M83" i="10" a="1"/>
  <c r="M83" i="10" s="1"/>
  <c r="X83" i="10" s="1"/>
  <c r="M62" i="10" a="1"/>
  <c r="M62" i="10" s="1"/>
  <c r="X62" i="10" s="1"/>
  <c r="M61" i="10" a="1"/>
  <c r="M61" i="10" s="1"/>
  <c r="X61" i="10" s="1"/>
  <c r="V59" i="10"/>
  <c r="U59" i="10"/>
  <c r="T59" i="10"/>
  <c r="S59" i="10"/>
  <c r="R59" i="10"/>
  <c r="Q59" i="10"/>
  <c r="P59" i="10"/>
  <c r="M59" i="10" a="1"/>
  <c r="M59" i="10" s="1"/>
  <c r="X59" i="10" s="1"/>
  <c r="V56" i="10"/>
  <c r="U56" i="10"/>
  <c r="T56" i="10"/>
  <c r="S56" i="10"/>
  <c r="R56" i="10"/>
  <c r="Q56" i="10"/>
  <c r="P56" i="10"/>
  <c r="M56" i="10" a="1"/>
  <c r="M56" i="10" s="1"/>
  <c r="X56" i="10" s="1"/>
  <c r="V55" i="10"/>
  <c r="U55" i="10"/>
  <c r="T55" i="10"/>
  <c r="S55" i="10"/>
  <c r="R55" i="10"/>
  <c r="Q55" i="10"/>
  <c r="P55" i="10"/>
  <c r="M55" i="10" a="1"/>
  <c r="M55" i="10" s="1"/>
  <c r="X55" i="10" s="1"/>
  <c r="V54" i="10"/>
  <c r="U54" i="10"/>
  <c r="T54" i="10"/>
  <c r="S54" i="10"/>
  <c r="R54" i="10"/>
  <c r="Q54" i="10"/>
  <c r="P54" i="10"/>
  <c r="M54" i="10" a="1"/>
  <c r="M54" i="10" s="1"/>
  <c r="X54" i="10" s="1"/>
  <c r="V44" i="10"/>
  <c r="U44" i="10"/>
  <c r="T44" i="10"/>
  <c r="S44" i="10"/>
  <c r="R44" i="10"/>
  <c r="Q44" i="10"/>
  <c r="P44" i="10"/>
  <c r="M44" i="10" a="1"/>
  <c r="M44" i="10" s="1"/>
  <c r="X44" i="10" s="1"/>
  <c r="V41" i="10"/>
  <c r="U41" i="10"/>
  <c r="T41" i="10"/>
  <c r="S41" i="10"/>
  <c r="R41" i="10"/>
  <c r="Q41" i="10"/>
  <c r="P41" i="10"/>
  <c r="M41" i="10" a="1"/>
  <c r="M41" i="10" s="1"/>
  <c r="X41" i="10" s="1"/>
  <c r="V40" i="10"/>
  <c r="U40" i="10"/>
  <c r="T40" i="10"/>
  <c r="S40" i="10"/>
  <c r="R40" i="10"/>
  <c r="Q40" i="10"/>
  <c r="P40" i="10"/>
  <c r="M40" i="10" a="1"/>
  <c r="M40" i="10" s="1"/>
  <c r="X40" i="10" s="1"/>
  <c r="V35" i="10"/>
  <c r="U35" i="10"/>
  <c r="T35" i="10"/>
  <c r="S35" i="10"/>
  <c r="R35" i="10"/>
  <c r="Q35" i="10"/>
  <c r="P35" i="10"/>
  <c r="M35" i="10" a="1"/>
  <c r="M35" i="10" s="1"/>
  <c r="X35" i="10" s="1"/>
  <c r="M34" i="10" a="1"/>
  <c r="M34" i="10" s="1"/>
  <c r="X34" i="10" s="1"/>
  <c r="V33" i="10"/>
  <c r="U33" i="10"/>
  <c r="T33" i="10"/>
  <c r="S33" i="10"/>
  <c r="R33" i="10"/>
  <c r="Q33" i="10"/>
  <c r="P33" i="10"/>
  <c r="M33" i="10" a="1"/>
  <c r="M33" i="10" s="1"/>
  <c r="X33" i="10" s="1"/>
  <c r="V31" i="10"/>
  <c r="U31" i="10"/>
  <c r="T31" i="10"/>
  <c r="S31" i="10"/>
  <c r="R31" i="10"/>
  <c r="Q31" i="10"/>
  <c r="P31" i="10"/>
  <c r="M31" i="10" a="1"/>
  <c r="M31" i="10" s="1"/>
  <c r="X31" i="10" s="1"/>
  <c r="V25" i="10"/>
  <c r="U25" i="10"/>
  <c r="T25" i="10"/>
  <c r="S25" i="10"/>
  <c r="R25" i="10"/>
  <c r="Q25" i="10"/>
  <c r="P25" i="10"/>
  <c r="M25" i="10" a="1"/>
  <c r="M25" i="10" s="1"/>
  <c r="X25" i="10" s="1"/>
  <c r="V24" i="10"/>
  <c r="U24" i="10"/>
  <c r="T24" i="10"/>
  <c r="S24" i="10"/>
  <c r="R24" i="10"/>
  <c r="Q24" i="10"/>
  <c r="P24" i="10"/>
  <c r="M24" i="10" a="1"/>
  <c r="M24" i="10" s="1"/>
  <c r="X24" i="10" s="1"/>
  <c r="M23" i="10" a="1"/>
  <c r="M23" i="10" s="1"/>
  <c r="X23" i="10" s="1"/>
  <c r="M22" i="10" a="1"/>
  <c r="M22" i="10" s="1"/>
  <c r="X22" i="10" s="1"/>
  <c r="V20" i="10"/>
  <c r="U20" i="10"/>
  <c r="T20" i="10"/>
  <c r="S20" i="10"/>
  <c r="R20" i="10"/>
  <c r="Q20" i="10"/>
  <c r="P20" i="10"/>
  <c r="M20" i="10" a="1"/>
  <c r="M20" i="10" s="1"/>
  <c r="X20" i="10" s="1"/>
  <c r="M18" i="10" a="1"/>
  <c r="M18" i="10" s="1"/>
  <c r="X18" i="10" s="1"/>
  <c r="U17" i="10"/>
  <c r="T17" i="10"/>
  <c r="S17" i="10"/>
  <c r="R17" i="10"/>
  <c r="Q17" i="10"/>
  <c r="P17" i="10"/>
  <c r="M17" i="10" a="1"/>
  <c r="M17" i="10" s="1"/>
  <c r="X17" i="10" s="1"/>
  <c r="M16" i="10" a="1"/>
  <c r="M16" i="10" s="1"/>
  <c r="X16" i="10" s="1"/>
  <c r="M15" i="10" a="1"/>
  <c r="M15" i="10" s="1"/>
  <c r="X15" i="10" s="1"/>
  <c r="S14" i="10"/>
  <c r="R14" i="10"/>
  <c r="Q14" i="10"/>
  <c r="P14" i="10"/>
  <c r="M14" i="10" a="1"/>
  <c r="M14" i="10" s="1"/>
  <c r="X14" i="10" s="1"/>
  <c r="M13" i="10" a="1"/>
  <c r="M13" i="10" s="1"/>
  <c r="X13" i="10" s="1"/>
  <c r="N8" i="15"/>
  <c r="O8" i="15" s="1" a="1"/>
  <c r="O8" i="15" s="1"/>
  <c r="B78" i="13" l="1"/>
  <c r="C78" i="13"/>
  <c r="D78" i="13"/>
  <c r="B79" i="13"/>
  <c r="C79" i="13"/>
  <c r="D79" i="13"/>
  <c r="D77" i="13"/>
  <c r="C77" i="13"/>
  <c r="B77" i="13"/>
  <c r="B73" i="13"/>
  <c r="C73" i="13"/>
  <c r="C83" i="13" s="1"/>
  <c r="D33" i="11" s="1"/>
  <c r="D73" i="13"/>
  <c r="B74" i="13"/>
  <c r="C74" i="13"/>
  <c r="D74" i="13"/>
  <c r="D72" i="13"/>
  <c r="C72" i="13"/>
  <c r="B72" i="13"/>
  <c r="X10" i="17"/>
  <c r="X16" i="17"/>
  <c r="X95" i="10"/>
  <c r="X18" i="17"/>
  <c r="W14" i="10"/>
  <c r="O14" i="10" s="1"/>
  <c r="W17" i="10"/>
  <c r="O17" i="10" s="1"/>
  <c r="W22" i="9"/>
  <c r="O22" i="9" s="1"/>
  <c r="W8" i="9"/>
  <c r="O8" i="9" s="1"/>
  <c r="W19" i="9"/>
  <c r="O19" i="9" s="1"/>
  <c r="W7" i="9"/>
  <c r="O7" i="9" s="1"/>
  <c r="W16" i="9"/>
  <c r="O16" i="9" s="1"/>
  <c r="W12" i="9"/>
  <c r="O12" i="9" s="1"/>
  <c r="W21" i="9"/>
  <c r="O21" i="9" s="1"/>
  <c r="W9" i="9"/>
  <c r="O9" i="9" s="1"/>
  <c r="W7" i="17"/>
  <c r="O7" i="17" s="1"/>
  <c r="W11" i="10"/>
  <c r="O11" i="10" s="1"/>
  <c r="W20" i="10"/>
  <c r="O20" i="10" s="1"/>
  <c r="B94" i="13"/>
  <c r="D94" i="13"/>
  <c r="W83" i="10"/>
  <c r="O83" i="10" s="1"/>
  <c r="W35" i="10"/>
  <c r="O35" i="10" s="1"/>
  <c r="W31" i="10"/>
  <c r="O31" i="10" s="1"/>
  <c r="W24" i="10"/>
  <c r="O24" i="10" s="1"/>
  <c r="W59" i="10"/>
  <c r="O59" i="10" s="1"/>
  <c r="W41" i="10"/>
  <c r="O41" i="10" s="1"/>
  <c r="W56" i="10"/>
  <c r="O56" i="10" s="1"/>
  <c r="W44" i="10"/>
  <c r="O44" i="10" s="1"/>
  <c r="W54" i="10"/>
  <c r="O54" i="10" s="1"/>
  <c r="W93" i="10"/>
  <c r="O93" i="10" s="1"/>
  <c r="W99" i="10"/>
  <c r="O99" i="10" s="1"/>
  <c r="W33" i="10"/>
  <c r="O33" i="10" s="1"/>
  <c r="W40" i="10"/>
  <c r="O40" i="10" s="1"/>
  <c r="W55" i="10"/>
  <c r="O55" i="10" s="1"/>
  <c r="W25" i="10"/>
  <c r="O25" i="10" s="1"/>
  <c r="D83" i="13" l="1"/>
  <c r="E33" i="11" s="1"/>
  <c r="B83" i="13"/>
  <c r="C33" i="11" s="1"/>
  <c r="H33" i="13"/>
  <c r="C84" i="13"/>
  <c r="D34" i="11" s="1"/>
  <c r="B84" i="13"/>
  <c r="C34" i="11" s="1"/>
  <c r="D84" i="13"/>
  <c r="E34" i="11" s="1"/>
  <c r="I33" i="13"/>
  <c r="B50" i="13"/>
  <c r="C50" i="13"/>
  <c r="D50" i="13"/>
  <c r="B51" i="13"/>
  <c r="C51" i="13"/>
  <c r="D51" i="13"/>
  <c r="B52" i="13"/>
  <c r="C52" i="13"/>
  <c r="D52" i="13"/>
  <c r="B53" i="13"/>
  <c r="C53" i="13"/>
  <c r="D53" i="13"/>
  <c r="B54" i="13"/>
  <c r="C54" i="13"/>
  <c r="D54" i="13"/>
  <c r="B55" i="13"/>
  <c r="C55" i="13"/>
  <c r="D55" i="13"/>
  <c r="B56" i="13"/>
  <c r="C56" i="13"/>
  <c r="D56" i="13"/>
  <c r="B57" i="13"/>
  <c r="C57" i="13"/>
  <c r="D57" i="13"/>
  <c r="D49" i="13"/>
  <c r="C49" i="13"/>
  <c r="B49" i="13"/>
  <c r="B39" i="13"/>
  <c r="C39" i="13"/>
  <c r="D39" i="13"/>
  <c r="B40" i="13"/>
  <c r="C40" i="13"/>
  <c r="D40" i="13"/>
  <c r="B41" i="13"/>
  <c r="C41" i="13"/>
  <c r="D41" i="13"/>
  <c r="B42" i="13"/>
  <c r="C42" i="13"/>
  <c r="D42" i="13"/>
  <c r="B43" i="13"/>
  <c r="C43" i="13"/>
  <c r="D43" i="13"/>
  <c r="B44" i="13"/>
  <c r="C44" i="13"/>
  <c r="D44" i="13"/>
  <c r="B45" i="13"/>
  <c r="C45" i="13"/>
  <c r="D45" i="13"/>
  <c r="B46" i="13"/>
  <c r="C46" i="13"/>
  <c r="D46" i="13"/>
  <c r="D38" i="13"/>
  <c r="C38" i="13"/>
  <c r="B38" i="13"/>
  <c r="C114" i="13"/>
  <c r="D114" i="13"/>
  <c r="B114" i="13"/>
  <c r="C113" i="13"/>
  <c r="D113" i="13"/>
  <c r="B113" i="13"/>
  <c r="D112" i="13"/>
  <c r="C112" i="13"/>
  <c r="B112" i="13"/>
  <c r="B108" i="13"/>
  <c r="C108" i="13"/>
  <c r="D108" i="13"/>
  <c r="B109" i="13"/>
  <c r="C109" i="13"/>
  <c r="D109" i="13"/>
  <c r="D107" i="13"/>
  <c r="C107" i="13"/>
  <c r="B107" i="13"/>
  <c r="D100" i="13"/>
  <c r="E39" i="11" s="1"/>
  <c r="M33" i="13"/>
  <c r="M34" i="13" s="1"/>
  <c r="E12" i="11" s="1"/>
  <c r="B100" i="13"/>
  <c r="C39" i="11" s="1"/>
  <c r="K33" i="13"/>
  <c r="K34" i="13" s="1"/>
  <c r="C12" i="11" s="1"/>
  <c r="J33" i="13"/>
  <c r="J34" i="13" s="1"/>
  <c r="G32" i="13"/>
  <c r="F32" i="13"/>
  <c r="B82" i="13"/>
  <c r="C32" i="11" s="1"/>
  <c r="H32" i="13"/>
  <c r="H34" i="13" s="1"/>
  <c r="D11" i="11" s="1"/>
  <c r="C82" i="13"/>
  <c r="D32" i="11" s="1"/>
  <c r="I32" i="13"/>
  <c r="D82" i="13"/>
  <c r="E32" i="11" s="1"/>
  <c r="G33" i="13"/>
  <c r="F33" i="13"/>
  <c r="D119" i="13" l="1"/>
  <c r="E49" i="11" s="1"/>
  <c r="D67" i="13"/>
  <c r="E25" i="11" s="1"/>
  <c r="D63" i="13"/>
  <c r="E21" i="11" s="1"/>
  <c r="C119" i="13"/>
  <c r="D49" i="11" s="1"/>
  <c r="B62" i="13"/>
  <c r="C20" i="11" s="1"/>
  <c r="B66" i="13"/>
  <c r="C24" i="11" s="1"/>
  <c r="C65" i="13"/>
  <c r="D23" i="11" s="1"/>
  <c r="C67" i="13"/>
  <c r="D25" i="11" s="1"/>
  <c r="C63" i="13"/>
  <c r="D21" i="11" s="1"/>
  <c r="P33" i="13"/>
  <c r="Q33" i="13"/>
  <c r="B119" i="13"/>
  <c r="C49" i="11" s="1"/>
  <c r="D118" i="13"/>
  <c r="E48" i="11" s="1"/>
  <c r="C118" i="13"/>
  <c r="D48" i="11" s="1"/>
  <c r="B118" i="13"/>
  <c r="C48" i="11" s="1"/>
  <c r="I34" i="13"/>
  <c r="E11" i="11" s="1"/>
  <c r="D68" i="13"/>
  <c r="E26" i="11" s="1"/>
  <c r="C68" i="13"/>
  <c r="D26" i="11" s="1"/>
  <c r="B68" i="13"/>
  <c r="C26" i="11" s="1"/>
  <c r="C64" i="13"/>
  <c r="D22" i="11" s="1"/>
  <c r="D33" i="13"/>
  <c r="E33" i="13"/>
  <c r="B67" i="13"/>
  <c r="C25" i="11" s="1"/>
  <c r="B63" i="13"/>
  <c r="C21" i="11" s="1"/>
  <c r="D66" i="13"/>
  <c r="E24" i="11" s="1"/>
  <c r="D64" i="13"/>
  <c r="E22" i="11" s="1"/>
  <c r="B64" i="13"/>
  <c r="C22" i="11" s="1"/>
  <c r="C66" i="13"/>
  <c r="D24" i="11" s="1"/>
  <c r="C62" i="13"/>
  <c r="D20" i="11" s="1"/>
  <c r="D65" i="13"/>
  <c r="E23" i="11" s="1"/>
  <c r="D61" i="13"/>
  <c r="E19" i="11" s="1"/>
  <c r="C61" i="13"/>
  <c r="D19" i="11" s="1"/>
  <c r="B65" i="13"/>
  <c r="C23" i="11" s="1"/>
  <c r="B61" i="13"/>
  <c r="C19" i="11" s="1"/>
  <c r="C32" i="13"/>
  <c r="B32" i="13"/>
  <c r="B60" i="13"/>
  <c r="C18" i="11" s="1"/>
  <c r="D32" i="13"/>
  <c r="C60" i="13"/>
  <c r="D18" i="11" s="1"/>
  <c r="E32" i="13"/>
  <c r="D60" i="13"/>
  <c r="E18" i="11" s="1"/>
  <c r="C33" i="13"/>
  <c r="B33" i="13"/>
  <c r="D62" i="13"/>
  <c r="E20" i="11" s="1"/>
  <c r="O32" i="13"/>
  <c r="N32" i="13"/>
  <c r="B117" i="13"/>
  <c r="C47" i="11" s="1"/>
  <c r="P32" i="13"/>
  <c r="C117" i="13"/>
  <c r="D47" i="11" s="1"/>
  <c r="Q32" i="13"/>
  <c r="D117" i="13"/>
  <c r="E47" i="11" s="1"/>
  <c r="O33" i="13"/>
  <c r="N33" i="13"/>
  <c r="F34" i="13"/>
  <c r="G34" i="13"/>
  <c r="C11" i="11" s="1"/>
  <c r="Q34" i="13" l="1"/>
  <c r="E13" i="11" s="1"/>
  <c r="P34" i="13"/>
  <c r="D13" i="11" s="1"/>
  <c r="D34" i="13"/>
  <c r="D10" i="11" s="1"/>
  <c r="E34" i="13"/>
  <c r="E10" i="11" s="1"/>
  <c r="B34" i="13"/>
  <c r="C34" i="13"/>
  <c r="C10" i="11" s="1"/>
  <c r="N34" i="13"/>
  <c r="O34" i="13"/>
  <c r="C13" i="11"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<sst xmlns="http://schemas.openxmlformats.org/spreadsheetml/2006/main" count="3162" uniqueCount="1528">
  <si>
    <t>Joint Deliverable for HORIZON–CL6-2021-ZEROPOLLUTION-01-07</t>
  </si>
  <si>
    <t>NAVIGATION</t>
  </si>
  <si>
    <t>System Level Assessment</t>
  </si>
  <si>
    <t>ReadMe System Level</t>
  </si>
  <si>
    <t>Standard_Setting</t>
  </si>
  <si>
    <t>Assurance</t>
  </si>
  <si>
    <t>INTRODUCTION</t>
  </si>
  <si>
    <t>Traceability_Claims</t>
  </si>
  <si>
    <t>Governance_Management</t>
  </si>
  <si>
    <t>Results_SystemLevel</t>
  </si>
  <si>
    <r>
      <t xml:space="preserve">The BMT is organized into three levels of analysis:
• </t>
    </r>
    <r>
      <rPr>
        <b/>
        <sz val="11"/>
        <color theme="1"/>
        <rFont val="Calibri"/>
        <family val="2"/>
        <scheme val="minor"/>
      </rPr>
      <t>System Leve</t>
    </r>
    <r>
      <rPr>
        <sz val="11"/>
        <color theme="1"/>
        <rFont val="Calibri"/>
        <family val="2"/>
        <scheme val="minor"/>
      </rPr>
      <t xml:space="preserve">l (led by STAR4BBS) – Assesses governance, transparency, traceability, and assurance mechanisms to evaluate the overall robustness of CSLs. 
• </t>
    </r>
    <r>
      <rPr>
        <b/>
        <sz val="11"/>
        <color theme="1"/>
        <rFont val="Calibri"/>
        <family val="2"/>
        <scheme val="minor"/>
      </rPr>
      <t>Content Level</t>
    </r>
    <r>
      <rPr>
        <sz val="11"/>
        <color theme="1"/>
        <rFont val="Calibri"/>
        <family val="2"/>
        <scheme val="minor"/>
      </rPr>
      <t xml:space="preserve"> (led by SUSTCERT4BIOBASED) – Reviews the sustainability and circularity requirements set by CSLs for certified operators, providing an assessment of their comprehensiveness. 
• </t>
    </r>
    <r>
      <rPr>
        <b/>
        <sz val="11"/>
        <color theme="1"/>
        <rFont val="Calibri"/>
        <family val="2"/>
        <scheme val="minor"/>
      </rPr>
      <t xml:space="preserve">Outcome Level </t>
    </r>
    <r>
      <rPr>
        <sz val="11"/>
        <color theme="1"/>
        <rFont val="Calibri"/>
        <family val="2"/>
        <scheme val="minor"/>
      </rPr>
      <t>(led by HARMONITOR) - Examines the evidence of performance and impacts associated with CSL implementation, offering insights into the effectiveness of the schemes. 
This multi-level approach provides a holistic framework for assessing and enhancing the role of certification schemes in supporting the biobased economy.</t>
    </r>
  </si>
  <si>
    <t>Content Level Assessment</t>
  </si>
  <si>
    <t>Pre-assessment</t>
  </si>
  <si>
    <t>Environment</t>
  </si>
  <si>
    <t>Circularity</t>
  </si>
  <si>
    <t>Social</t>
  </si>
  <si>
    <t>Economic</t>
  </si>
  <si>
    <t>How to Use This Tool</t>
  </si>
  <si>
    <t>Results</t>
  </si>
  <si>
    <t>1.	Start with the ReadMe tab of the level you wish to assess (System, Content, or Outcome) to review detailed instructions.
2.	Complete the assessment by following the guidance provided in the corresponding level-specific ReadMe tab.
3.	View the results in the Results tab, where results are visualized for easy interpretation.</t>
  </si>
  <si>
    <t>Glossary</t>
  </si>
  <si>
    <t>Outcome Level Assessment</t>
  </si>
  <si>
    <t>Disclaimer</t>
  </si>
  <si>
    <t>InitialAssessment</t>
  </si>
  <si>
    <t>ImpactMonitoringIndicators</t>
  </si>
  <si>
    <t>LiteratureReview</t>
  </si>
  <si>
    <t>Results_OutcomeLevel</t>
  </si>
  <si>
    <t>Column explanation</t>
  </si>
  <si>
    <t>Category</t>
  </si>
  <si>
    <t>Principles</t>
  </si>
  <si>
    <t>Criteria</t>
  </si>
  <si>
    <t>Requirements (including guidance notes)</t>
  </si>
  <si>
    <t>Response options</t>
  </si>
  <si>
    <t>Scoring</t>
  </si>
  <si>
    <t>Requirement fulfilled</t>
  </si>
  <si>
    <t>Points received</t>
  </si>
  <si>
    <t>% of Requirement fulfilled</t>
  </si>
  <si>
    <t>% of points per Principle</t>
  </si>
  <si>
    <t>Justification</t>
  </si>
  <si>
    <t>Feedback from tester</t>
  </si>
  <si>
    <r>
      <rPr>
        <sz val="11"/>
        <color theme="1"/>
        <rFont val="Calibri"/>
        <family val="2"/>
        <scheme val="minor"/>
      </rPr>
      <t>Key Area/Topic</t>
    </r>
    <r>
      <rPr>
        <sz val="11"/>
        <color theme="1"/>
        <rFont val="Calibri"/>
        <family val="2"/>
        <scheme val="minor"/>
      </rPr>
      <t xml:space="preserve">
</t>
    </r>
    <r>
      <rPr>
        <b/>
        <sz val="11"/>
        <color rgb="FF000000"/>
        <rFont val="Calibri"/>
        <family val="2"/>
      </rPr>
      <t xml:space="preserve">
</t>
    </r>
    <r>
      <rPr>
        <i/>
        <sz val="11"/>
        <color rgb="FF000000"/>
        <rFont val="Calibri"/>
        <family val="2"/>
      </rPr>
      <t>Assurance</t>
    </r>
  </si>
  <si>
    <r>
      <t xml:space="preserve">Represent a specific focus within the category.
</t>
    </r>
    <r>
      <rPr>
        <i/>
        <sz val="11"/>
        <color rgb="FF000000"/>
        <rFont val="Calibri"/>
        <family val="2"/>
      </rPr>
      <t>Auditing</t>
    </r>
  </si>
  <si>
    <r>
      <rPr>
        <sz val="11"/>
        <color theme="1"/>
        <rFont val="Calibri"/>
        <family val="2"/>
        <scheme val="minor"/>
      </rPr>
      <t xml:space="preserve">The specific aspect of the principle being assessed. </t>
    </r>
    <r>
      <rPr>
        <sz val="11"/>
        <color theme="1"/>
        <rFont val="Calibri"/>
        <family val="2"/>
        <scheme val="minor"/>
      </rPr>
      <t xml:space="preserve">
</t>
    </r>
    <r>
      <rPr>
        <i/>
        <sz val="11"/>
        <color rgb="FF000000"/>
        <rFont val="Calibri"/>
        <family val="2"/>
      </rPr>
      <t xml:space="preserve">
The scheme owner defines the type of activities CABs are required to undertake during a full audit.</t>
    </r>
  </si>
  <si>
    <r>
      <t xml:space="preserve">Describes what is expected from the certification scheme/label regarding this criterion. It specifies how the scheme owner should define the requested indicator. It also provides context and example to help the evaluator understand the requirements of the pertaining criterion.
</t>
    </r>
    <r>
      <rPr>
        <i/>
        <sz val="11"/>
        <color rgb="FF000000"/>
        <rFont val="Calibri"/>
        <family val="2"/>
      </rPr>
      <t>The scheme owner defines this requirement in certification requirements/methodologies, or in the contract/agreement between the scheme owner and the AB, or in a separate accreditation manual.</t>
    </r>
  </si>
  <si>
    <r>
      <t xml:space="preserve">These are possible responses for evaluating whether the certification scheme meets the requirement. 
</t>
    </r>
    <r>
      <rPr>
        <i/>
        <sz val="11"/>
        <color rgb="FF000000"/>
        <rFont val="Calibri"/>
        <family val="2"/>
      </rPr>
      <t>Field visit (incl. office visit &amp; doc. review)</t>
    </r>
    <r>
      <rPr>
        <i/>
        <sz val="11"/>
        <color rgb="FF000000"/>
        <rFont val="Calibri"/>
        <family val="2"/>
      </rPr>
      <t xml:space="preserve">
Document review (off-site or onsite) only</t>
    </r>
    <r>
      <rPr>
        <i/>
        <sz val="11"/>
        <color rgb="FF000000"/>
        <rFont val="Calibri"/>
        <family val="2"/>
      </rPr>
      <t xml:space="preserve">
No</t>
    </r>
    <r>
      <rPr>
        <i/>
        <sz val="11"/>
        <color rgb="FF000000"/>
        <rFont val="Calibri"/>
        <family val="2"/>
      </rPr>
      <t xml:space="preserve">
Not applicable</t>
    </r>
  </si>
  <si>
    <r>
      <t xml:space="preserve">This column provides a numeric evaluation based on the response options. Higher scores indicate better compliance with the requirements. 
</t>
    </r>
    <r>
      <rPr>
        <i/>
        <sz val="11"/>
        <color rgb="FF000000"/>
        <rFont val="Calibri"/>
        <family val="2"/>
      </rPr>
      <t>In this case, 2 points for field visits (most comprehensive), 1 for document review, and 0 for no action.</t>
    </r>
  </si>
  <si>
    <t>This column indicates whether the specific requirement (from the criterion being evaluated) has been met by the certification scheme. It could be answered as "Yes" or "No" or "Not Applicable".</t>
  </si>
  <si>
    <t>Reflects the score awarded based on the level of compliance. This would follow the defined scoring system (e.g., 2, 1, 0, or N/A depending on the response option).</t>
  </si>
  <si>
    <t>This column shows the percentage of how much the requirement is met, based on the points received.</t>
  </si>
  <si>
    <t>Indicates what percentage of points the scheme has obtained out of the total possible points for that principle.</t>
  </si>
  <si>
    <t xml:space="preserve"> Provides reasoning or evidence supporting the points received and whether the requirement is fulfilled. This could involve referring to documents, procedures, or other relevant data obtained by the evaluator.</t>
  </si>
  <si>
    <t>This section would include any observations, suggestions, or comments from the evaluator. It provides an opportunity to give qualitative feedback on how the indicator could potentially be improved.</t>
  </si>
  <si>
    <t>Yes, fully</t>
  </si>
  <si>
    <t>Yes, partially</t>
  </si>
  <si>
    <t>No</t>
  </si>
  <si>
    <t>N/A</t>
  </si>
  <si>
    <t>Not Applicable</t>
  </si>
  <si>
    <t>Code</t>
  </si>
  <si>
    <t xml:space="preserve">Standard setting </t>
  </si>
  <si>
    <t>Standards content</t>
  </si>
  <si>
    <t>SS-SS-1</t>
  </si>
  <si>
    <t xml:space="preserve">The scheme owner makes final versions of its standards freely available and easily accessible in the scheme’s official languages.  </t>
  </si>
  <si>
    <t>Either of the following:
- The standard document is freely available for download on the scheme owner's website, incl. all criteria and correspponding accompanying documents to support consistent interpretation.
- An online statement that the standard is made available to any interested party on request free of charge
- Available only for members or for a fee 
- Not available</t>
  </si>
  <si>
    <t>Yes (publicly, on request (no fee))
Yes, for a fee
No</t>
  </si>
  <si>
    <t>2
1
0</t>
  </si>
  <si>
    <t>SS-SS-2</t>
  </si>
  <si>
    <t>The scheme owner ensures that guidance is in place to support consistent interpretation of the standard.</t>
  </si>
  <si>
    <t>The standard and/or separate guidance documents for interpretation shall be formulated in a comprehensive and binding way, so that each individual criterion can be assessed consistently and thoroughly by third parties. 
- The standard and/or guidance documents shall
specify necessary evidence for each criterion.</t>
  </si>
  <si>
    <t>Yes
No</t>
  </si>
  <si>
    <t>1
0</t>
  </si>
  <si>
    <t>Standard-setting process</t>
  </si>
  <si>
    <t>SS-SP-1</t>
  </si>
  <si>
    <t xml:space="preserve">The scheme owner reviews and revises the standards at least once every 5 years.
</t>
  </si>
  <si>
    <t>The scheme owner reviews standards at least once every five years for continued relevance and for effectiveness in meeting their stated objectives and, if necessary, revises them in a timely manner.</t>
  </si>
  <si>
    <t>SS-SP-2</t>
  </si>
  <si>
    <t>The scheme owner makes publicly available a summary that includes the decision-making procedures of how decisions are made and who makes them.</t>
  </si>
  <si>
    <t xml:space="preserve">The procedures for decision-making, including decision-making roles and responsibilities, are documented. 
The documentation includes the bodies involved in the standard-setting process and their respective roles and decision-making functions. </t>
  </si>
  <si>
    <t>Yes, publicly
Yes (on request)
No</t>
  </si>
  <si>
    <t>2 
1
0</t>
  </si>
  <si>
    <t>Standards consultation</t>
  </si>
  <si>
    <t>SS-SC-1</t>
  </si>
  <si>
    <t>The scheme owner subjects the development of new standards and the revision of existing standards to public consultation.</t>
  </si>
  <si>
    <t>The scheme provides sufficient time and opportunity for stakeholders to participate in the consultation. 
The ISEAL Code recommends:
- at least two rounds of input on initial standards development; and
- at least one round of input on standards revision.
60 days and 30 days have generally been considered adequate time to submit comments in first and second rounds of consultation, respectively.</t>
  </si>
  <si>
    <t>Yes, specified number of rounds
Yes, unspecified
No</t>
  </si>
  <si>
    <t>SS-SC-2</t>
  </si>
  <si>
    <t xml:space="preserve">The scheme owner shall ensure that participation in the consultation process is open to all stakeholders.
</t>
  </si>
  <si>
    <t>Interested parties can participate in the consultation process, through a consultation forum or stakeholders are made aware of alternative mechanisms by which they can participate.</t>
  </si>
  <si>
    <t>Yes, possible
No</t>
  </si>
  <si>
    <t>SS-SC-3</t>
  </si>
  <si>
    <t>The scheme owner proactively encourages participation in standard-setting of all stakeholders directly affected.</t>
  </si>
  <si>
    <t xml:space="preserve">There should be evidence of identification and documentation outlining how stakeholders are directly affected by implementation of the scheme or by the sector the scheme seeks to impact, and records of activities set by the scheme to proactively reach out to these stakeholders and encourage their participation in standard setting.
</t>
  </si>
  <si>
    <t>SS-SC-4</t>
  </si>
  <si>
    <t>The scheme owner ensures balanced participation of stakeholder interests in the consultation and decision-making processes.</t>
  </si>
  <si>
    <t>The scheme owner ensures participation by independent technical experts and encourages balanced participation by stakeholders in the standard development, revision, and approval process.
Documented information on the voting procedure of the highest decision-making body responsible for the standard setting process specifies that all categories of stakeholders are represented. 
The procedure shall also ensure that one stakeholder category is not able to dominate decision-making.</t>
  </si>
  <si>
    <t>SS-SC-5</t>
  </si>
  <si>
    <t>The scheme owner allows for adaptation or interpretation of the standard to regional contexts based on multistakeholder consultation processes.</t>
  </si>
  <si>
    <t>There are procedures and guidance in place to ensure that any adaptations of a scheme’s standard (e.g., for national or regional relevance, scale of enterprise, or for specific products or sectors) is developed through a multistakeholder consultation process.
→ Not applicable for schemes that develop product-specific standards based on a life-cycle and multi-criteria approach (ISO type I labels) as said approach does not allow for the recognition of local contexts.
Either of the following:
- Information in the standard about how each of
the requirements can be interpreted for application at a local level
- Procedure for development of a local adaptation of the standard including stakeholder consultation measures.
- The standard organization has country-specific
standards</t>
  </si>
  <si>
    <t>Yes
No
Not applicable</t>
  </si>
  <si>
    <t>1
0
-</t>
  </si>
  <si>
    <t>SS-SC-6</t>
  </si>
  <si>
    <t>The scheme owner provides information on the input received from stakeholder consultations and how it was used.</t>
  </si>
  <si>
    <t>The scheme owner makes publicly available the comments received during the consultations or, at a minimum, accurate summaries of these comments, along with explanations of how the comments were considered, through:
• documentation of collected feedback from previous public consultations
• a statement on how the collected feedback was used for the setting or revision of the Standard.</t>
  </si>
  <si>
    <t>Yes, comments and explanations
Yes, comments only 
No</t>
  </si>
  <si>
    <t>Assurance system</t>
  </si>
  <si>
    <t>AS-AS-1</t>
  </si>
  <si>
    <t>The scheme owner ensures that there is a publicly available description of the consistent methodology used to assess compliance with the standard.</t>
  </si>
  <si>
    <t>Certification processes are conducted according to consistent methodologies.
Refers to the summary of assessment process undertaken in granting or denying licence or certificate to operating unit: 
- type(s) of assessment employed 
- how clients are assessed, how often and by whom, and the basis for decisions
- scoring system, applicability of criteria, etc.</t>
  </si>
  <si>
    <t>AS-AS-2</t>
  </si>
  <si>
    <t>The scheme owner ensures that summary certification/verification reports are made available.</t>
  </si>
  <si>
    <t>The scheme owner defines this requirement in certification requirements/methodologies, or in the contract/agreement between the scheme owner and the Accreditation Body (AB), or in a separate accreditation manual. The report should be made available in a UN and local language.
At least basic information about the results of assessments of clients and assurance providers, that includes, at a minimum, information about the client's assurance status should be provided. 
For schemes where assessment reports are not publicly available online, summary reports are available from Conformity Assessment Bodies (CABs) upon request (request to verify availability). If assessment reports cannot be shared by the scheme or by CABs due to confidentiality, it is "confidential". If no assessment reports are written at all, it is "No, no reports".</t>
  </si>
  <si>
    <t>Yes, publicly
Yes (on request)
/ Confidential
No, no reports</t>
  </si>
  <si>
    <t>2
1
0</t>
  </si>
  <si>
    <t>Conformity assessment</t>
  </si>
  <si>
    <t>AS-CA-1</t>
  </si>
  <si>
    <t>Minimum level of conformity assessment required by the scheme owner.</t>
  </si>
  <si>
    <t xml:space="preserve">The most independent level is the 3rd party audit (independent from the client). The 1st party is a self-assessment and the 2nd party is done by an interested stakeholder (e.g. an industry or trade association or NGO).
The scheme owner defines this requirement in certification requirements/methodologies, or in the contract/agreement between the scheme owner and the AB, or in a separate accreditation manual. 
</t>
  </si>
  <si>
    <t>3rd party
2nd party or 1st
party</t>
  </si>
  <si>
    <t>AS-CA-2</t>
  </si>
  <si>
    <t>The scheme owner requires CABs to have a procedure in place for how clients are required to address non-conformities, including when a certificate or license is suspended or revoked.</t>
  </si>
  <si>
    <r>
      <t>The scheme owner defines this requirement in certification requirements/methodologies, or in the contract/agreement between the scheme owner and the AB, or in a separate accreditation manual
- The procedure specifies how different degrees of non-conformity (if applicable) are to be addressed and remediated, verifying corrective actions arising from non-compliances and allowing for appeals of non-compliances, in order to support consistency between CABs.</t>
    </r>
    <r>
      <rPr>
        <strike/>
        <sz val="11"/>
        <color rgb="FF000000"/>
        <rFont val="Calibri"/>
        <family val="2"/>
      </rPr>
      <t xml:space="preserve">
</t>
    </r>
    <r>
      <rPr>
        <sz val="11"/>
        <color theme="1"/>
        <rFont val="Calibri"/>
        <family val="2"/>
        <scheme val="minor"/>
      </rPr>
      <t>- The procedure also specifies the conditions under which certification / the licence may be suspended or withdrawn, partially or in total, for all or part of the scope of certification / the licence.</t>
    </r>
  </si>
  <si>
    <t>Conformity assessment bodies</t>
  </si>
  <si>
    <t>AS-CB-1</t>
  </si>
  <si>
    <t>The scheme owner requires CABs to be compliant with and accredited according to ISO/IEC 17065, ISO/IEC 17021, ISO/IEC 17020, or equivalent.</t>
  </si>
  <si>
    <t>The scheme owner defines quality requirements: 
• in certification requirements/methodologies, or 
• in the contract/agreement between the scheme owner and the CAB, or 
• in a separate accreditation manual.</t>
  </si>
  <si>
    <t>AS-CB-2</t>
  </si>
  <si>
    <t>The scheme owner makes public a list of all accredited/approved CABs.</t>
  </si>
  <si>
    <t>A system to list all CABs accepted by the scheme or accredited by respective ABs is publicly available, up-to-date and complete.</t>
  </si>
  <si>
    <t>2
1
0</t>
  </si>
  <si>
    <t>AS-CB-3</t>
  </si>
  <si>
    <t xml:space="preserve">The scheme owner requires specific qualifications and competencies for auditors of conformity assessment bodies (CABs).
</t>
  </si>
  <si>
    <t>The scheme owner has guidance specifying qualifications and competence criteria for CABs or requires that CABs have these set out.
The scheme owner should also perform examinations for auditors, or trainings and other forms of professional development practices.</t>
  </si>
  <si>
    <t>Yes, examination or training included
Yes, no examination or training
No</t>
  </si>
  <si>
    <t>2
1
0</t>
  </si>
  <si>
    <t>AS-CB-4</t>
  </si>
  <si>
    <t>The scheme owner maintains or requires CABs to maintain a publicly accessible list of certified products/product groups.</t>
  </si>
  <si>
    <t>A system to show the enterprises producing certified/ verified products is publicly available (for example in a database or by uploaded lists).
This system shall be up-to-date and complete (managed by the scheme owner or outsourced to the ABs or CABs), including the scope of certificate/license. If the management system is outsourced to the ABs or CABs, this is required and described in the contract/agreement between the scheme owner and the AB/CAB, in a separate accreditation manual or for example in certification requirements/methodologies. As a minimum, the certification body shall provide information, upon request, about the validity of a given certification.</t>
  </si>
  <si>
    <t>Yes, incl. scope of certificate/license
Yes
No</t>
  </si>
  <si>
    <t>AS-CB-5</t>
  </si>
  <si>
    <t>The scheme owner requires CABs to have a documented, and publicly available, mechanism for clients who want to appeal compliance decisions.</t>
  </si>
  <si>
    <t>The procedure defines:
- clear instructions for how clients should submit their request to reconsider the compliance decision; and 
- and overview of the appeal process by which the CAB will assess the request, including timelines.</t>
  </si>
  <si>
    <t>Yes, with an appeal overview
Yes, only submission instructions
No</t>
  </si>
  <si>
    <t>Auditing</t>
  </si>
  <si>
    <t>AS-AU-1</t>
  </si>
  <si>
    <t>The scheme owner has or requires CABs to have documented procedures for reliable auditing methods.</t>
  </si>
  <si>
    <t>The scheme owner/CAB shall have clear procedures that describe how audits are planned, conducted and reported on.
Examples of evidence:
- requirements in the contract/agreement between the Scheme Owner and the certification body, in a separate accreditation manual or for e.g. in certification requirements/methodologies.
- guidance interpretation specifying auditing methods and risk factors, in order to support consistency between certification bodies.</t>
  </si>
  <si>
    <t>AS-AU-2</t>
  </si>
  <si>
    <t>The scheme owner defines or requires CABs to state frequency of surveillance audits.</t>
  </si>
  <si>
    <t>The scheme owner/CAB defines this requirement in certification requirements/methodologies, or in the contract/agreement between the scheme owner and the AB, or in a separate accreditation manual.</t>
  </si>
  <si>
    <t xml:space="preserve">Yes
No
</t>
  </si>
  <si>
    <t xml:space="preserve">1
0
</t>
  </si>
  <si>
    <t>AS-AU-3</t>
  </si>
  <si>
    <t>The scheme owner defines the type of activities CABs are required to undertake during an initial audit.</t>
  </si>
  <si>
    <t>The scheme owner has to clarify whether CABs are required to perform onsite visits for the initial audit, including premises visit and documents review, or an off-site (remote) documentation review would suffice.
The scheme owner defines this requirement in certification requirements/methodologies, or in the contract/agreement between the scheme owner and the AB, or in a separate accreditation manual.</t>
  </si>
  <si>
    <t>Yes, onsite
Yes, fully or partly remote
No</t>
  </si>
  <si>
    <t xml:space="preserve">2
1
0
</t>
  </si>
  <si>
    <t>AS-AU-4</t>
  </si>
  <si>
    <t>The scheme owner requires or allows CABs to do unscheduled audits.</t>
  </si>
  <si>
    <t>The Scheme Owner defines this requirement for certification bodies to conduct unscheduled (without significant advance warning) or surprise audits.
The scheme owner/CAB defines this requirement in certification requirements/methodologies, or in the contract/agreement between the scheme owner and the AB, or in a separate accreditation manual.</t>
  </si>
  <si>
    <t>Yes, required
Yes, allowed
No</t>
  </si>
  <si>
    <t>AS-AU-5</t>
  </si>
  <si>
    <t xml:space="preserve">The scheme owner ensures or requires CABs to ensure consistency in audit report formats. </t>
  </si>
  <si>
    <t>The scheme owner/CAB defines this requirement with a system for quality control.
Possible sources of evidence:
- guidance specifying formats for audit reports and reporting, mandatory audit templates;
- review of the online audit reports for consistency of report format and reporting, or the scheme's quality management system.</t>
  </si>
  <si>
    <t>Oversight mechanism</t>
  </si>
  <si>
    <t>AS-OM-1</t>
  </si>
  <si>
    <t>The scheme owner has defined an approach to oversight of assurance activities and assurance providers.</t>
  </si>
  <si>
    <t>The scheme has documented its oversight mechanism, that is independent of the assurance programme, and that evaluates implementation of that programme to ensure its consistent and competent implementation. These can include, but not restricted to: the roles and responsibilities for different oversight functions; the frequency of oversight activities; the oversight procedures to be followed; the process that oversight bodies should follow for assessing the performance of assurance providers.
The externality of the Oversight Body ensures independence of the oversight function from assurance.
Information on the oversight mechanism may be found in a contract/agreement between the scheme owner and an Accreditation Body or another Oversight Body, in a separate Oversight manual or for example in certification requirements/methodologies.
'Not Applicable' if it is a government-owned scheme.</t>
  </si>
  <si>
    <t>Yes, external Oversight Body
Yes, internal Oversight Body
No
Not applicable</t>
  </si>
  <si>
    <t>2
1
0
-</t>
  </si>
  <si>
    <t>AS-OM-2</t>
  </si>
  <si>
    <t>The scheme owner requires oversight bodies to have a documented, and publicly available, mechanism on the escalation of appeals for compliance decisions.</t>
  </si>
  <si>
    <t>The documentation should include:
- instructions for how clients should submit the request to reconsider a compliance decision to the oversight mechanism; and 
- an overview of the process that the oversight body will follow to assess the appeal and make a decision on the request. 
'Not Applicable' if there is no Oversight mechanism (government-owned scheme).</t>
  </si>
  <si>
    <t>Traceability and claims</t>
  </si>
  <si>
    <t>CoC traceability system</t>
  </si>
  <si>
    <t>TC-CT-1</t>
  </si>
  <si>
    <t>The scheme owner has a documented Chain of Custody (CoC) standard or other traceability requirements for checking product flow between links of the supply chain.</t>
  </si>
  <si>
    <t>Either of the following:
- A CoC standard document which provides a description of its chain of custody approach
- A description of other measures to collect and analyze data from suppliers in order to trace back different certified inputs across different supply chain entities (e.g. data sheets).</t>
  </si>
  <si>
    <t xml:space="preserve">Yes, publicly
Yes, on request
No
</t>
  </si>
  <si>
    <t xml:space="preserve">2
1
0
</t>
  </si>
  <si>
    <t>TC-CT-2</t>
  </si>
  <si>
    <t>The scheme owner requires all enterprises that are physically handling the certified feedstock/product to undergo a CoC audit if intended to be sold as a certified, labeled product.</t>
  </si>
  <si>
    <t>All enterprises that physically handle and have legal ownership of the certified feedstock or product are to undergo a CoC audit. 
This shall be in the form of a written requirement as part of the certification requirements. Possibly review scope of certificates, if available online. 
→ Only applicable if claims are made regarding the origin of certain ingredients or products (CoC is required; applicable to certain CoC models).</t>
  </si>
  <si>
    <t>TC-CT-3</t>
  </si>
  <si>
    <t>The scheme owner defines procedures for CoC certification of multiple sites of one or several legal entities.</t>
  </si>
  <si>
    <t>The scheme owner defines procedures for multi-sites (under control of one or more entities) and requirements for internal control management system. Those procedures ensure that all sites comply with the CoC certification requirements, and that they undergo a CoC audit. 
Control can include direct ownership, franchises, or where the entity has a signed agreement or contract with each site. 
Examples of evidence:
- CoC standard, guidance or checklist specifying procedure and internal control system.
→ Only applicable if there is multiple-site CoC certification, OR if the scheme owner allows Chain of Custody of multi-sites.</t>
  </si>
  <si>
    <t>TC-CT-4</t>
  </si>
  <si>
    <t xml:space="preserve">The scheme owner requires subcontractors to meet the CoC requirements.
</t>
  </si>
  <si>
    <t>The scheme owner ensures that certified entity takes full responsibility that all subcontractors fully meet CoC requirements and has a system to demonstrate this.
Examples of evidence:
- Sub-contract agreements, internal audits. 
If there is no sub-contracting then this criterion is “Not Applicable”.</t>
  </si>
  <si>
    <t>TC-CT-5</t>
  </si>
  <si>
    <t>The scheme owner allows different chain of custody models as traceability systems.</t>
  </si>
  <si>
    <t>In case of identification and separation of certified and non-certified products, Identity Preserved or Segragated are allowed as models. 
In case mixing is allowed, applicable system is Mass Balance.
If no model is stated or if the model includes decoupling of the claim from the certified product (e.g. Certificate trading, or Book and claim), then it is a "No".
Examples of evidence:
- Chain of Custody standards, audit checklists, certification
requirements/methodologies specifying requirement.
- Chain of Custody audit reports</t>
  </si>
  <si>
    <t>Yes, Identity Preservation or Segregation model
Yes, Mass Balance 
No, no specific model or Book and claim</t>
  </si>
  <si>
    <t>2
1
0</t>
  </si>
  <si>
    <t>TC-CT-6</t>
  </si>
  <si>
    <t>The scheme provides a clear statement on the handling of certified and uncertified inputs in its traceability system.</t>
  </si>
  <si>
    <t xml:space="preserve">Schemes that prohibit mixing and have a clear statement on it receive the highest score, reflecting their stronger traceability and robustness. Schemes that do allow mixing but transparently disclose this, acknowledge their effort to ensure traceability while recognizing that mixing introduces a weaker control system. Finally, if there is a mixing but there is no evidence of a written statement this shall be “No” .
“Not applicable” if it is a product label (ISO type I label, e.g. Blue Angel).
</t>
  </si>
  <si>
    <t>Yes, prohibits mixing
Yes, allows mixing but with statement
No
Not applicable</t>
  </si>
  <si>
    <t>2
1
0
-</t>
  </si>
  <si>
    <t>ISO type I label, so not applicable.</t>
  </si>
  <si>
    <t>TC-CT-7</t>
  </si>
  <si>
    <t>The scheme owner requires or asks CABs to verify that all enterprises within the supply chain maintain and keep accurate and accessible traceability records.</t>
  </si>
  <si>
    <t>The Scheme Owner defines the requirement that all entities within the supply chain, including those which may not undergo a Chain of Custody audit, maintain up to date, complete and accessible records that may provide a tool to trace products through the supply chain. These include all records relating to shipment, receipt and invoicing.
Examples of evidence:
- Chain of Custody standard.
- contract/agreement between the Scheme Owner and the certification body, accreditation/certification requirements/methodologies specifying criteria for document control and maintenance, and retention.
- auditor checklists or guidance interpretation.
→ Only applicable if claims are made regarding the origin of certain ingredients or products (CoC is required)</t>
  </si>
  <si>
    <t xml:space="preserve">Claims and products labelling policy </t>
  </si>
  <si>
    <t>TC-CP-1</t>
  </si>
  <si>
    <t>The scheme owner provides description of its specific policies for products labelling and claims use.</t>
  </si>
  <si>
    <t>Refers to the standard system's specific policies for product labeling. There should be rules and procedures for client use of claims (e.g., claims and logo use guide).
Example:
- A policy document on how to use symbols, logos and claims</t>
  </si>
  <si>
    <t>TC-CP-2</t>
  </si>
  <si>
    <t>Claims and labelling requirements ensure that claims or logos clearly indicate to what they apply.</t>
  </si>
  <si>
    <t>A clear indication to what the claim/label applies, e.g. the complete product, a product component, packaging, service, for promotional use, etc.</t>
  </si>
  <si>
    <t>TC-CP-3</t>
  </si>
  <si>
    <t>The scheme requires the use of honest marketing and advertising techniques.</t>
  </si>
  <si>
    <t xml:space="preserve">The scheme specifies clear rules for on-product and off-product communication, including the use of certification claims in marketing and promotional materials. </t>
  </si>
  <si>
    <t>TC-CP-4</t>
  </si>
  <si>
    <t>The label is accompanied by an explanatory text claim or a link to further information.</t>
  </si>
  <si>
    <t>Refers to either of the following:
• A short text next to the logo explaining some detail about the label
• A QR code, link or any other form of additional information which helps to understand the label
Criterion “Not applicable” if no graphic labels are used.</t>
  </si>
  <si>
    <t>TC-CP-5</t>
  </si>
  <si>
    <t>Claims and label users are required to use unique license numbers or other tracking mechanisms.</t>
  </si>
  <si>
    <t>Refers to a visible mechanism to be used by label and claims users which provides the ability to trace back the product to its origins. 
Example of evidence: 
COC-numbers to be applied on claims and logo license numbers to be applied when labels are used.
→ Only applicable if claims are made regarding the origin of certain ingredients or products (CoC is required)</t>
  </si>
  <si>
    <t>TC-CP-6</t>
  </si>
  <si>
    <t>Claims requirements specify the types of claims that can be made for different types of CoC models, where the scheme owner allows for more than one model.</t>
  </si>
  <si>
    <t>The scheme provides a publicly available overview of differences in claims, depending on the types of CoC used. These claims shall accurately reflect the type of CoC. 
For example:
• Claims on origin can only be made under Identity Preservation model.
• Claims on 100% certified material require Segregation model.
• When Mass Balance or Controlled Blending models are used, claims need to show that mixing is allowed.
• When Certificate Trading (Book &amp; Claim) model is allowed, "supports sustainable production" (or similar) is an adequate claim.
"Not applicable" if: 
• It is a product label  (ISO type I label, e.g. Blue Angel)
• Only use of one CoC model.</t>
  </si>
  <si>
    <t>This requirement is considered as Not Applicable as it is a product label  (ISO type I label).</t>
  </si>
  <si>
    <t>Consequences of misuse of claims</t>
  </si>
  <si>
    <t>TC-CM-1</t>
  </si>
  <si>
    <t xml:space="preserve">The scheme owner has a procedure in place that defines specific consequences of misuse of claims.
</t>
  </si>
  <si>
    <t xml:space="preserve">This question also relates to fraudulent claim use.
Either of the following:
-A statement/policy that defines what happens if misuse is discovered.
- A described procedure for suspending or withdrawing permissions to use claims, including monitoring that suspended or former clients have stopped making claims.
 </t>
  </si>
  <si>
    <t>TC-CM-2</t>
  </si>
  <si>
    <t>The scheme owner requires surveillance of the accurate use of claims and labels in the market.</t>
  </si>
  <si>
    <t>Either of the following:
- Clearly defined activities pursued to make sure labels and claims are used accurately
- A complaints mechanism that allows stakeholders to report the false use of labels and claims</t>
  </si>
  <si>
    <t>Minimum percentage claims</t>
  </si>
  <si>
    <t>TC-CM-3</t>
  </si>
  <si>
    <t>The scheme owner defines the minimum percentage of a certified / verified input in a single ingredient product for a claim to be allowed for that product.</t>
  </si>
  <si>
    <t>Refers to a public written statement on the minimum percentage requirements in a single-ingredient product.
Different schemes permit different percentages. Stating the percentages provides transparency and informed decision making. 
'No' if:
- No evidence of minimum percentages even though mixing is allowed.
'Not Applicable' if:
- Claim does not refer to product inputs/single ingredients but to the whole/ final product or if % claims are not included in system.</t>
  </si>
  <si>
    <t>More or equal 75%
Less than 75%
No
Not applicable</t>
  </si>
  <si>
    <t>2
1
0
-</t>
  </si>
  <si>
    <t>TC-CM-4</t>
  </si>
  <si>
    <t>The scheme owner defines the minimum percentage of certified / verified material in a composite product for a claim to be allowed for that product.</t>
  </si>
  <si>
    <t>Refers to a public written statement on the minimum percentage requirements in a composite product.
'No' if:
- No evidence of minimum percentages even though mixing is allowed.
'Not applicable' if:
- Claim does not refer to product inputs/single ingredients
but to the whole/final product or if % claims are not included in system.</t>
  </si>
  <si>
    <t>More or equal 50%
Less than 50%
No
Not applicable</t>
  </si>
  <si>
    <t>Governance and Scheme management</t>
  </si>
  <si>
    <t>Scheme scope and objectives</t>
  </si>
  <si>
    <t>GM-SO-1</t>
  </si>
  <si>
    <t>The scheme has a clearly defined scope of its certification programme.</t>
  </si>
  <si>
    <t>The scheme clearly defines the scope of its certification programme in terms of sector coverage, feedstock type, geography, value chain segment, subject of certification, and sustainability dimensions.
Possible source of evidence:
- standard document
- certification requirements (scope definition)
- compliance assessment methodology</t>
  </si>
  <si>
    <t>GM-SO-2</t>
  </si>
  <si>
    <t>The scheme makes explicit its sustainability-defined goals and objectives.</t>
  </si>
  <si>
    <r>
      <t>The scheme owner explicitly defines scheme's objectives and overall goals it intends to achieve.</t>
    </r>
    <r>
      <rPr>
        <strike/>
        <sz val="11"/>
        <color rgb="FF000000"/>
        <rFont val="Calibri"/>
        <family val="2"/>
      </rPr>
      <t xml:space="preserve">
</t>
    </r>
    <r>
      <rPr>
        <sz val="11"/>
        <color theme="1"/>
        <rFont val="Calibri"/>
        <family val="2"/>
        <scheme val="minor"/>
      </rPr>
      <t xml:space="preserve">
The scheme should strive to provide a detailed explanation of how its different strategies and activities contribute to those intended goals.
The objectives should be sustainability-defined, promoting responsible use of resources and improving environmental and/or socio-economic impacts.
Possible source of evidence:
- scheme website
- strategy document
- Theory of Change</t>
    </r>
  </si>
  <si>
    <t>Yes, with a link between strategies and goals
Yes, just citing the goals
No</t>
  </si>
  <si>
    <t>GM-SO-3</t>
  </si>
  <si>
    <t>The scheme has procedures for taking into account the special circumstances of smallholders' operations.</t>
  </si>
  <si>
    <t xml:space="preserve">The Scheme Owner processes and policies reduce barriers or promote more access of smallholders. This may include specific standards or exemptions that do not lower the requirements of the standards themselves.
Examples of evidence:
- separate specific standard for smallholders
- requirements for smallholder certification
- programs such as capacity building and access to finance targeted to smallholders. </t>
  </si>
  <si>
    <t>Governance structure</t>
  </si>
  <si>
    <t>GM-GS-1</t>
  </si>
  <si>
    <t>The scheme owner is a legal entity, or an organization that is a partnership of legal entities, or a government or inter-governmental agency.</t>
  </si>
  <si>
    <t>Information showing the legal status of the organization, often also listed in publicly available commercial registers (commonly also for non-commercial organisations).</t>
  </si>
  <si>
    <t>GM-GS-2</t>
  </si>
  <si>
    <t>The scheme owner make its organizational structure available.</t>
  </si>
  <si>
    <t xml:space="preserve">Refers to an overview of the different governance bodies that manage and govern the scheme (i.e. board, advisory board, board of trustees, etc.). 
This can be in the form of an organizational chart or narrative document. </t>
  </si>
  <si>
    <t>GM-GS-3</t>
  </si>
  <si>
    <t>The top decision-making body members are accountable to all stakeholders.</t>
  </si>
  <si>
    <t>A clear accountability mechanism (e.g. elections with voting members, accountability through deeds of trust, appointment by boards that are in turn elected, stakeholder advisory body).
Stakeholders in this case mean any parties who are directly or indirectly affected by the decisions of the top-decision making body (e.g. producers, consumer organizations, members, etc.).</t>
  </si>
  <si>
    <t>GM-GS-4</t>
  </si>
  <si>
    <t>The scheme owner has a clear statement in case of a mutual recognition agreement with at least one other scheme.</t>
  </si>
  <si>
    <t>The mutual recognition conditions should be stated if the scheme owner recognizes an existing standard as partially or fully equivalent to its standard (referring to e.g. harmonized standards content or assessment of client performance). The accepted schemes are the ones approved by the European Commission.
Please note: national vis-a-vis international standards of the same scheme owner are not eligible for a 'Yes'.</t>
  </si>
  <si>
    <t>GM-GS-5</t>
  </si>
  <si>
    <t>The scheme owner makes quantitative information on the income sources or financing structure of the scheme available.</t>
  </si>
  <si>
    <t>An overview of quantitative information on the income sources or financing structure of the scheme (e.g. potentially including type of funding (i.e. financial, assets, manpower, etc), name of funders, amount or %-distribution of income sources). 
This could be provided in the form of an annex to annual reports.</t>
  </si>
  <si>
    <t>Yes, publicly
No</t>
  </si>
  <si>
    <t>Stakeholder participation</t>
  </si>
  <si>
    <t>GM-SP-1</t>
  </si>
  <si>
    <t>Stakeholders have the possibility to participate in or contribute formal input on the scheme's governance.</t>
  </si>
  <si>
    <t xml:space="preserve">The scheme owner provides stakeholders the opportunity to easily contribute input to the governance structures, scheme's intended strategies and impacts, unintended effects, assessment of clients' performance or conformity, and on claims that the scheme makes and allows clients to make. 
The scheme owner informs stakeholders about these opportunities and how their input will be taken into account. 
Examples of evidence:
-online process document for submission of input, governance body selection process and stakeholder composition, review of previous stakeholder inputs. </t>
  </si>
  <si>
    <t>GM-SP-2</t>
  </si>
  <si>
    <t>The procedures of the top decision-making body ensure that there is a balanced representation of stakeholder interests, where no single interest predominates.</t>
  </si>
  <si>
    <t>Enough information on the voting procedure to be sure that there is a balanced representation of stakeholder interests. The procedure shall also assure that no single interest predominates.
Examples of evidence:
-internal procedure documents, revision and approval processes that describe achieved balance, such as through stakeholder mapping, announcements and invitation.</t>
  </si>
  <si>
    <t>GM-SP-3</t>
  </si>
  <si>
    <t>The scheme owner supports participation of under-represented stakeholders when seeking input from stakeholders.</t>
  </si>
  <si>
    <t xml:space="preserve">The scheme owner proactively seeks contributions of under-engaged and under-represented stakeholders to the scheme's strategies and impacts, unintended effects, assessment of clients' performance or conformity, and on claims that the scheme makes and allows clients to make.
It is highly recommended that the scheme owner considers how best to seek input from women. This can be done through for e.g. providing funding or standardisation training to targeted actors, such as SMEs, consumer organizations or environmental groups. </t>
  </si>
  <si>
    <t>GM-SP-4</t>
  </si>
  <si>
    <t>The scheme owner ensures that clients and implementing partners have adequate time and notice to comply with new requirements.</t>
  </si>
  <si>
    <t>The scheme has procedures that set out when changes will come into effect and how the changes will be communicated to those affected, allowing adequate time for stakeholders to comply. 
Changes might relate to changes in scheme requirements or the requirements in the standard.</t>
  </si>
  <si>
    <t>Due diligence</t>
  </si>
  <si>
    <t>GM-DD-1</t>
  </si>
  <si>
    <t xml:space="preserve">
The scheme recognises due diligence as ongoing process to be undertaken by operators.</t>
  </si>
  <si>
    <t>The scheme owner encourages operators to proactively carry out due diligence and to react to changes of circumstances and risks in the supply chain.
This can be in form of due diligence policies or procedures, implementation activities, add-on modules, formation of expert working groups, offering trainings on due diligence.</t>
  </si>
  <si>
    <t>GM-DD-2</t>
  </si>
  <si>
    <t>The scheme expects operators’ due diligence activities to be guided by their own risk assessments.</t>
  </si>
  <si>
    <t>The scheme requires adequate measures for risk assessment and risk mitigation, to ascertain that products are deforestation-free and produced in accordance with relevant legislation in the country of production.</t>
  </si>
  <si>
    <t>Complaints and dispute resolution mechanism</t>
  </si>
  <si>
    <t>GM-CD-1</t>
  </si>
  <si>
    <t xml:space="preserve">The scheme owner has a open and accessible dispute resolution system to facilitate the impartial handling of complaints and grievances. </t>
  </si>
  <si>
    <t>The system should be open and accessible to all stakeholders.
At a minimum, the system accepts complaints and grievances related to standards development and maintenance, assurance processes and decisions, codes of conduct or policies of association for clients or members, and claims processes and controlled claims.  
Requests by clients to re-consider compliance decisions are not considered complaints but appeals. 
Possible sources of evidence:
- complaints policy
- grievance policy
- impartiality policy
- safeguarding policy
- whistleblower protection policy</t>
  </si>
  <si>
    <t>Overall score</t>
  </si>
  <si>
    <t>CATEGORY</t>
  </si>
  <si>
    <t>% OF POINTS RECEIVED</t>
  </si>
  <si>
    <t>All categories</t>
  </si>
  <si>
    <t>Average of assessed CSLs</t>
  </si>
  <si>
    <t>Standard Setting</t>
  </si>
  <si>
    <t>Traceability and Claims</t>
  </si>
  <si>
    <t>Governance and Management</t>
  </si>
  <si>
    <t>Principle</t>
  </si>
  <si>
    <t>Percentage of points received</t>
  </si>
  <si>
    <t>Standards content and structure</t>
  </si>
  <si>
    <t>How to use this tool</t>
  </si>
  <si>
    <t>Criterion</t>
  </si>
  <si>
    <t>Requirements</t>
  </si>
  <si>
    <t>Requirement fulfilled Yes/No</t>
  </si>
  <si>
    <t>Examples and context</t>
  </si>
  <si>
    <t>Requirement level</t>
  </si>
  <si>
    <t>Applicable feedstock(s)</t>
  </si>
  <si>
    <t>Applicable value chain phase(s)</t>
  </si>
  <si>
    <t>Source Reference</t>
  </si>
  <si>
    <t>% of requirements fulfilled</t>
  </si>
  <si>
    <t>% of points received per principle</t>
  </si>
  <si>
    <t>Calibrated points received per principle</t>
  </si>
  <si>
    <t>Max. Calibrated points per principle</t>
  </si>
  <si>
    <r>
      <t xml:space="preserve">Theme/Topic 
</t>
    </r>
    <r>
      <rPr>
        <i/>
        <sz val="11"/>
        <color theme="1"/>
        <rFont val="Calibri"/>
        <family val="2"/>
        <scheme val="minor"/>
      </rPr>
      <t xml:space="preserve">
Climate change management</t>
    </r>
  </si>
  <si>
    <r>
      <t xml:space="preserve">Criterion code
</t>
    </r>
    <r>
      <rPr>
        <i/>
        <sz val="11"/>
        <color rgb="FF000000"/>
        <rFont val="Calibri"/>
        <family val="2"/>
        <scheme val="minor"/>
      </rPr>
      <t xml:space="preserve">
EN-CC-1</t>
    </r>
  </si>
  <si>
    <r>
      <t xml:space="preserve">
Criterion for what the scheme requires from the organisations it certifies.
</t>
    </r>
    <r>
      <rPr>
        <i/>
        <sz val="11"/>
        <color theme="1"/>
        <rFont val="Calibri"/>
        <family val="2"/>
        <scheme val="minor"/>
      </rPr>
      <t>The scheme requires activities that reduce GHG emissions.</t>
    </r>
  </si>
  <si>
    <r>
      <rPr>
        <sz val="11"/>
        <color rgb="FF000000"/>
        <rFont val="Calibri"/>
        <family val="2"/>
        <scheme val="minor"/>
      </rPr>
      <t>Requirements can be understood as sub-criterias. They outline in more detail the ways in which the scheme should meet the criteria.</t>
    </r>
    <r>
      <rPr>
        <i/>
        <sz val="11"/>
        <color rgb="FF000000"/>
        <rFont val="Calibri"/>
        <family val="2"/>
        <scheme val="minor"/>
      </rPr>
      <t xml:space="preserve">
i. Adoption of GHG emissions reduction activities is demonstrated.</t>
    </r>
  </si>
  <si>
    <r>
      <rPr>
        <b/>
        <sz val="11"/>
        <color rgb="FF000000"/>
        <rFont val="Calibri"/>
        <family val="2"/>
        <scheme val="minor"/>
      </rPr>
      <t xml:space="preserve">This is a column where the assessor should fill in. 
</t>
    </r>
    <r>
      <rPr>
        <sz val="11"/>
        <color rgb="FF000000"/>
        <rFont val="Calibri"/>
        <family val="2"/>
        <scheme val="minor"/>
      </rPr>
      <t xml:space="preserve">
The assessor check the requirement in the adjacent cell and selects either "Yes" or "No" from the drop-down menu in this column for each requirement. "Yes" means that the scheme fulfils the requirement, "No" that it does not, and blank (available in the drop-down menu) means that the requirement has not yet been assessed. 
! No other comments or wording should be written in this cell ! Please use the dropdown menu to plug in your response, or copy-paste it from a cell that has used the dropdown menu selection. If there is, for example, an additional empty space in the cell, the Excel will not be able to analyse it correctly.</t>
    </r>
  </si>
  <si>
    <r>
      <rPr>
        <b/>
        <sz val="11"/>
        <color rgb="FF000000"/>
        <rFont val="Calibri"/>
        <family val="2"/>
        <scheme val="minor"/>
      </rPr>
      <t xml:space="preserve">This is a column where the assessor should fill in. </t>
    </r>
    <r>
      <rPr>
        <sz val="11"/>
        <color rgb="FF000000"/>
        <rFont val="Calibri"/>
        <family val="2"/>
        <scheme val="minor"/>
      </rPr>
      <t xml:space="preserve">
 If the requirement is fulfilled, the assessor provides justification in this column refering to scheme standard documents.</t>
    </r>
  </si>
  <si>
    <r>
      <t>Examples and context helps the reader understand the requirements of the criterion and to give the assessor examples of how the criterion might be met. They are not be considered as requirements.</t>
    </r>
    <r>
      <rPr>
        <i/>
        <sz val="11"/>
        <color theme="1"/>
        <rFont val="Calibri"/>
        <family val="2"/>
        <scheme val="minor"/>
      </rPr>
      <t xml:space="preserve">
i. GHG emissions reductions activities can include, for example, increasing the use of renewable energy; increasing energy efficiency; increasing/stock soil carbon content; promoting activities such as forest restoration on working land.</t>
    </r>
  </si>
  <si>
    <r>
      <t xml:space="preserve">A requirement is either mandatory, basic, or advanced. See definitions in ''Guidance document''.
</t>
    </r>
    <r>
      <rPr>
        <i/>
        <sz val="11"/>
        <color rgb="FF000000"/>
        <rFont val="Calibri"/>
        <family val="2"/>
        <scheme val="minor"/>
      </rPr>
      <t>Mandatory</t>
    </r>
  </si>
  <si>
    <r>
      <t xml:space="preserve">Some criteria are only applicable to some feedstocks. This  column determines if the criterion is only applicable to a certain feedstock or all.
</t>
    </r>
    <r>
      <rPr>
        <i/>
        <sz val="11"/>
        <color rgb="FF000000"/>
        <rFont val="Calibri"/>
        <family val="2"/>
        <scheme val="minor"/>
      </rPr>
      <t>Agrarian and forestry residues;Crop;Forest;Waste and residues</t>
    </r>
  </si>
  <si>
    <r>
      <t xml:space="preserve">Some criteria are only applicable to some phases of the value chain. This  column determines if the criterion is only applicable to a certain phase of the value chain or all.
</t>
    </r>
    <r>
      <rPr>
        <i/>
        <sz val="11"/>
        <color rgb="FF000000"/>
        <rFont val="Calibri"/>
        <family val="2"/>
        <scheme val="minor"/>
      </rPr>
      <t>Biomass producer;Industrial processor;Final product manufacturer</t>
    </r>
  </si>
  <si>
    <r>
      <rPr>
        <b/>
        <sz val="11"/>
        <color rgb="FF000000"/>
        <rFont val="Calibri"/>
        <family val="2"/>
        <scheme val="minor"/>
      </rPr>
      <t xml:space="preserve">This is a column where the assessor should fill in. </t>
    </r>
    <r>
      <rPr>
        <sz val="11"/>
        <color rgb="FF000000"/>
        <rFont val="Calibri"/>
        <family val="2"/>
        <scheme val="minor"/>
      </rPr>
      <t xml:space="preserve">
The assessor provides references to the standard documents used in making the assessment and providing the justification.</t>
    </r>
  </si>
  <si>
    <t>Shows what percetage of the criterion's requirements have been met, based on what has been inputted in column "Requirement fulfilled Yes/No".</t>
  </si>
  <si>
    <t>Shows what percentage of the points of the principle in question the scheme has received.</t>
  </si>
  <si>
    <t>Shows how many points the scheme has received for a certain principle, calibrated based on the principle neutrality principle.</t>
  </si>
  <si>
    <t xml:space="preserve">Shows how many calibrated points are available for the principle in question. </t>
  </si>
  <si>
    <t xml:space="preserve">Where to start? </t>
  </si>
  <si>
    <t>1. Open the "Pre-assessment" tab.</t>
  </si>
  <si>
    <t>2. Fill in the name of the scheme being assessed.</t>
  </si>
  <si>
    <t>3. Choose the feedstock applicable to the scheme. If all four feedstock listed in the drop-down menu are applicable, select one for each empty cell with a drop-down menu (if not already selected). If not all are applicable, only select the applicable ones and change the non-applicable feedstock cells to blank cells (available in drop-down menu).</t>
  </si>
  <si>
    <t>4. Choose the value chain phases applicable to the scheme. If all three value chain phases listed in the drop-down menu are applicable, select one for each empty cell with a drop-down menu (if not already selected). If not all are applicable, only select the applicable ones and change the non-applicable value chain phases cells to blank cells (available in drop-down menu).</t>
  </si>
  <si>
    <t>5. Choose whether all the principles are relevant to your scheme. The assumption should be that all principles are relevant, unless explicitly justified by the scheme. When first starting an assessment, it is recommended to keep all of these as "Yes", unless a scheme, in later phases on the process, justifies non-applicability of a principle. When this happens, you can check "No", and the results will automatically be modified.</t>
  </si>
  <si>
    <t>6. Start with the "Minimum backstop" tab. After that, you can continue with any of the following tabs: Environment, Circularity, Social, or Economic. Go requirement by requirement, selecting "Yes" or "No" from the drop-down menu for each requirement.</t>
  </si>
  <si>
    <t>7.As an assessor, you only need the following columns to conduct your analysis: Principle, Code, Criterion, Requirements, Requirements fulfilled, Examples and context. Other columns are informative when assessing the results.</t>
  </si>
  <si>
    <t>8.The "Results" tab will update automatically as you go along.</t>
  </si>
  <si>
    <t xml:space="preserve"> </t>
  </si>
  <si>
    <t>Name of scheme</t>
  </si>
  <si>
    <t>Applicable feedstock 1</t>
  </si>
  <si>
    <t>Applicable feedstock 2</t>
  </si>
  <si>
    <t>Applicable feedstock 3</t>
  </si>
  <si>
    <t>Applicable feedstock 4</t>
  </si>
  <si>
    <t>Crop</t>
  </si>
  <si>
    <t>Forest</t>
  </si>
  <si>
    <t>Agrarian and forestry residues</t>
  </si>
  <si>
    <t>Waste and residues</t>
  </si>
  <si>
    <t>Applicable value chain actor 1</t>
  </si>
  <si>
    <t>Applicable value chain actor 2</t>
  </si>
  <si>
    <t>Applicable value chain actor 3</t>
  </si>
  <si>
    <t>Biomass producer</t>
  </si>
  <si>
    <t>Industrial processor</t>
  </si>
  <si>
    <t>Final product manufacturer</t>
  </si>
  <si>
    <t>Applicable principles (Yes/No)</t>
  </si>
  <si>
    <t>Environmental management</t>
  </si>
  <si>
    <t>Yes</t>
  </si>
  <si>
    <t>Climate change management</t>
  </si>
  <si>
    <t>Sustainable Land Use Management</t>
  </si>
  <si>
    <t>Protection of Biodiversity</t>
  </si>
  <si>
    <t>Chemical Use Management</t>
  </si>
  <si>
    <t>Soil management</t>
  </si>
  <si>
    <t>Air quality</t>
  </si>
  <si>
    <t>Water Quality and Conservation</t>
  </si>
  <si>
    <t>Energy Use &amp; Efficiency</t>
  </si>
  <si>
    <t>Circular resource use</t>
  </si>
  <si>
    <t>Circular design &amp; material cycling</t>
  </si>
  <si>
    <t>Responsible waste management</t>
  </si>
  <si>
    <t>Labour and human rights</t>
  </si>
  <si>
    <t>Healthy and safe working conditions</t>
  </si>
  <si>
    <t>Wellbeing of the local community</t>
  </si>
  <si>
    <t>Wellbeing of consumers</t>
  </si>
  <si>
    <t>Economic and financial viability</t>
  </si>
  <si>
    <t>Fair business practice</t>
  </si>
  <si>
    <t>Risk management</t>
  </si>
  <si>
    <t>Overall minimum backstop</t>
  </si>
  <si>
    <t>Justification for score</t>
  </si>
  <si>
    <t>Source reference</t>
  </si>
  <si>
    <t>Requirement score received</t>
  </si>
  <si>
    <t>Total points available for indicator</t>
  </si>
  <si>
    <t>Total points per indicator received</t>
  </si>
  <si>
    <t>Compliance</t>
  </si>
  <si>
    <t>COMPL-1</t>
  </si>
  <si>
    <t>The scheme requires adherence to all applicable regional, national and international laws, regulations and agreements.</t>
  </si>
  <si>
    <t>i. The scheme requires implementing and maintaining a system to ensure compliance with all relevant international, national, and regional laws and regulations.</t>
  </si>
  <si>
    <t>Agrarian and forestry residues;Crop;Forest;Waste and residues</t>
  </si>
  <si>
    <t>Biomass producer;Industrial processor;Final product manufacturer</t>
  </si>
  <si>
    <t>Total points available per requirement</t>
  </si>
  <si>
    <t>Total points available per requirement 2</t>
  </si>
  <si>
    <t>FEEDSTOCKmatch</t>
  </si>
  <si>
    <t>ACTORmatch</t>
  </si>
  <si>
    <t>APPLICABILITY</t>
  </si>
  <si>
    <t>Principle [HELPER COLUMN]</t>
  </si>
  <si>
    <t>EN-EM-1</t>
  </si>
  <si>
    <t>The scheme a requires an environmental management plan for relevant environmental topics.</t>
  </si>
  <si>
    <t>i. A written environmental management plan is in place that contains measures for biodiversity, soil, water, and air pollution and/or other relevant environmental topics.</t>
  </si>
  <si>
    <t>Mandatory</t>
  </si>
  <si>
    <t>ii. The environmental management plan contains targets for biodiversity, soil, water, and air pollution improvements and/or for other relevant environmental topics.</t>
  </si>
  <si>
    <t>Basic</t>
  </si>
  <si>
    <t>iii. The environmental management plan is updated and progress is monitored regularly.</t>
  </si>
  <si>
    <t>EN-CC-1</t>
  </si>
  <si>
    <t>The scheme requires activities that reduce GHG emissions.</t>
  </si>
  <si>
    <t>i. Adoption of GHG emissions reduction activities is demonstrated.</t>
  </si>
  <si>
    <t>i. GHG emissions reductions activities can include, for example, increasing the use of renewable energy; increasing energy efficiency; increasing/stock soil carbon content; promoting activities such as forest restoration on working land.</t>
  </si>
  <si>
    <t>EN-CC-2</t>
  </si>
  <si>
    <t>The scheme requires quantification and disclosure of the certified product's lifecycle greenhouse gas emissions (GHG).</t>
  </si>
  <si>
    <t>i. The certified product's lifecycle GHG emissions are reported.</t>
  </si>
  <si>
    <t>i. Examples of existing standards and legislation include the EU Product Environmental Footprint.
ii. See glossary for definitions of "lifecycle greenhouse gas emissions", "emission factor", "EU Product Environmental Footprint"</t>
  </si>
  <si>
    <t>ii. The methodology(ies) required by the scheme aligns with existing standards and/or legislation.</t>
  </si>
  <si>
    <t>iii. The methodologies and emission factors used to calculate GHG emissions are disclosed.</t>
  </si>
  <si>
    <t>EN-CC-3</t>
  </si>
  <si>
    <t>The scheme requires quantification and disclosure of the operator's total GHG emissions.</t>
  </si>
  <si>
    <t>i. Scope 1, 2 and 3 GHG emissions are reported.</t>
  </si>
  <si>
    <t>i. Examples of existing standard and legislation include the GHG Protocol, ESRS E1-6
ii. See glossary for definitions of "emission factor", "scope 1", "scope 2" and "scope 3"</t>
  </si>
  <si>
    <t>Advanced</t>
  </si>
  <si>
    <t>EN-CC-4</t>
  </si>
  <si>
    <t>The scheme requires a roadmap for reduction of the certified products' lifecycle GHG emissions.</t>
  </si>
  <si>
    <t>i. A roadmap for lifecycle GHG emission reductions for a product is created with the end goal of achieving carbon neutrality by 2050 the latest.</t>
  </si>
  <si>
    <t>i. An example of interim targets include setting targets, for example, -10% by 2030, -50% by 2040, and -100% by 2050.
ii.See glossary for definitions of "lifecycle greenhouse gas emissions", "carbon neutrality"´.</t>
  </si>
  <si>
    <t>ii. Interim targets for at least every 10 years are set.</t>
  </si>
  <si>
    <t>iii. The interim targets are updated at least every 5 years.</t>
  </si>
  <si>
    <t>EN-CC-5</t>
  </si>
  <si>
    <t>The scheme requires a roadmap for reduction of the total GHG emissions of the operator.</t>
  </si>
  <si>
    <t>i. A roadmap for total GHG emission reduction is set with the end goal of achieving carbon neutrality at latest by 2050.</t>
  </si>
  <si>
    <t>i. See glossary for definition of "carbon neutrality", "scope 1", "scope 2" and "scope 3"</t>
  </si>
  <si>
    <t xml:space="preserve">ii. Targets are set separately for scopes 1, 2 and 3. </t>
  </si>
  <si>
    <t>iii. Interim targets for at least every 10 years are set.</t>
  </si>
  <si>
    <t>iv. The interim targets are updated at least every 5 years.</t>
  </si>
  <si>
    <t>EN-LUM-1</t>
  </si>
  <si>
    <t>The scheme requires that no raw material is obtained from high-carbon stock areas.</t>
  </si>
  <si>
    <t xml:space="preserve">i. Biobased products produced from agricultural biomass shall not be made from raw material obtained from land with high-carbon stock, namely land that had one of the following statuses in January 2008 and no longer has that status: (a) wetlands; (b) continuously forested areas; (c) land spanning more than one hectare with trees higher than five metres and a canopy cover of between 10 % and 30 % </t>
  </si>
  <si>
    <t>i. See glossary for definitions of "High carbon stock areas", "raw material", "wetland", "continuously forested areas", "biomass"</t>
  </si>
  <si>
    <t>EN-LUM-2</t>
  </si>
  <si>
    <t>The scheme prohibits the degradation and/or drainage of peatlands and cultivation expansion into them.</t>
  </si>
  <si>
    <t>i. Raw material (here: agricultural biomass) shall not be obtained from land that was peatland in January 2008, unless evidence is provided that the cultivation and harvesting of that raw material does not involve drainage of previously undrained soil.</t>
  </si>
  <si>
    <t>i. See glossary for definitions of"raw material", "peatland"</t>
  </si>
  <si>
    <t>EN-LUM-3</t>
  </si>
  <si>
    <t xml:space="preserve">The scheme requires a monitoring and enforcement system to ensure the sustainability of harvesting operations. </t>
  </si>
  <si>
    <t>i. The monitoring and enforcement system ensures:
(1) the legality of harvesting operations; 
(2) forest regeneration of harvested areas; 
(3) that areas designated by international or national law or by the relevant competent authority for nature protection purposes are protected; 
(4) that harvesting is carried out considering maintenance of soil quality and biodiversity with the aim of minimising negative impacts; and 
(5) that harvesting maintains or improves the long-term production capacity of the forest</t>
  </si>
  <si>
    <t>EN-LUM-4</t>
  </si>
  <si>
    <t>The scheme requires that procured forest biomass originates from an area with climate plans guided by international agreements.</t>
  </si>
  <si>
    <t>i. The biobased materials are produced from forest biomass originating in a country or regional economic integration organisation that 
(a) is a Party to the Paris Agreement; 
(b) has submitted a nationally determined contribution (NDC) to the United Nations Framework Convention on Climate Change (UNFCCC), covering emissions and removals from agriculture, forestry and land use which ensures that changes in carbon stock associated with biomass harvest are accounted towards the country's commitment to reduce or limit greenhouse gas emissions as specified in the NDC; OR
(c) has national or sub-national laws in place, in accordance with Article 5 of the Paris Agreement, applicable in the area of harvest, to conserve and enhance carbon stocks and sinks, and providing evidence that reported LULUCF-sector emissions do not exceed removals.</t>
  </si>
  <si>
    <t xml:space="preserve">
i. See glossary for definition of "LULUCF", "biomass", "carbon sink, "carbon stock"</t>
  </si>
  <si>
    <t>Industrial processor;Final product manufacturer</t>
  </si>
  <si>
    <t>EN-LUM-5</t>
  </si>
  <si>
    <t>The scheme requires the development, implementation and monitoring of a forest management plan.</t>
  </si>
  <si>
    <t>i. A written forest management plan, which includes a forest resource assessment, is developed.</t>
  </si>
  <si>
    <t>i. The forest management plan can include for example the following: participation and consultation of relevant stakeholders; zoning or stratifying the forest area; calculating sustainable yields.</t>
  </si>
  <si>
    <t>ii. The plan must contain targets for sustainable forest management and a strategy to maintain and improve forest health.</t>
  </si>
  <si>
    <t xml:space="preserve">ii.  The plan is updated and progress is monitored regularly </t>
  </si>
  <si>
    <t>EN-LUM-6</t>
  </si>
  <si>
    <t>The scheme requires that land use management is conducted using a relevant and credible methodology in forested areas.</t>
  </si>
  <si>
    <t>i. Land use management is conducted using a relevant and credible methodology in forested areas.</t>
  </si>
  <si>
    <t xml:space="preserve">i. Examples of recognised methodologies are the High Carbon Stock Approach, Closer to Nature Forest Management, Pro Silva principles
ii. See glossary for definitions for "Land use management" </t>
  </si>
  <si>
    <t>EN-LUM-7</t>
  </si>
  <si>
    <t>The scheme requires agro-ecological/regenerative practices to preserve and promote biodiversity.</t>
  </si>
  <si>
    <t>i. Appropriate regenerative/agro-ecological practices are in place with the goal of preserving and promoting biodiversity.</t>
  </si>
  <si>
    <t>i. Examples of regenerative agro-ecological practices include maintaining crop diversity at a certain percentage of arable land, maintaining permanent grasslands, maintaining cover crops between harvests that promote nutrient cycling/ nitrogen fixing.
ii. Appropriate practices for local circumstances can include considerations regarding soil type and the local climate.
iii. See glossary for definition of "Regenerative agriculture and forestry"</t>
  </si>
  <si>
    <t>Crop;Forest</t>
  </si>
  <si>
    <t>EN-LUM-8</t>
  </si>
  <si>
    <t>The scheme requires that forest regeneration is maintained or strengthened over the long term.</t>
  </si>
  <si>
    <t xml:space="preserve">i. Regeneration methods are used to regenerate vegetation cover to pre-harvesting or more natural conditions. </t>
  </si>
  <si>
    <t>i. The level of harvesting can be sustained through, for example, monitoring and enforcement systems ensuring forest regeneration and long-term production capacity of forests.
ii. See glossary for definition of "natural replenishing rate"</t>
  </si>
  <si>
    <t xml:space="preserve">ii. The level of harvesting is sustained at the level or below the permanent natural replenishing rate of the forest </t>
  </si>
  <si>
    <t>EN-LUM-9</t>
  </si>
  <si>
    <t>The scheme requires that raw material is not obtained or procured from deforested areas.</t>
  </si>
  <si>
    <t>i. Raw material is obtained or procured from land that has not been subject to deforestation, and the wood has been harvested from the forest without inducing forest degradation.</t>
  </si>
  <si>
    <t>i. The EU Deforestation Regulation (EUDR) sets a cut-off date on 31 December 2020, meaning that only products that have been produced on land that has not been subject to deforestation or forest degradation after 31 December 2020 will be allowed on the EU market or to be exported from the EU.
ii. See glossary for "raw material", "forest degradation" and deforestation.</t>
  </si>
  <si>
    <t>Forest;Crop</t>
  </si>
  <si>
    <t>EN-LUM-10</t>
  </si>
  <si>
    <t>The scheme requires that forest biomass produced with regenerative forest practices is prioritised in procurement processes and policies.</t>
  </si>
  <si>
    <t>i. Forest biomass produced through regenerative forestry practices is prioritised in procurement processes and practices over biomass produced through non-regenerative practices.</t>
  </si>
  <si>
    <t>i. See glossary for definition of "regenerative agriculture and forestry", "biomass"</t>
  </si>
  <si>
    <t>EN-LUM-11</t>
  </si>
  <si>
    <t>The scheme requires a management plan and strategies to reach low ILUC risk level.</t>
  </si>
  <si>
    <t>i. An ILUC risk assessment is conducted and documented.</t>
  </si>
  <si>
    <t>i. See glossary for definition of "indirect land use change"</t>
  </si>
  <si>
    <t>ii. A strategy to reach a low ILUC risk level is established.</t>
  </si>
  <si>
    <t>EN-LUM-12</t>
  </si>
  <si>
    <t>The scheme requires that there is low indirect land use change (ILUC) risk.</t>
  </si>
  <si>
    <r>
      <t xml:space="preserve">i.Low ILUC risk is demonstrated by meeting </t>
    </r>
    <r>
      <rPr>
        <u/>
        <sz val="11"/>
        <color theme="1"/>
        <rFont val="Calibri Light"/>
        <family val="2"/>
        <scheme val="major"/>
      </rPr>
      <t>at least one</t>
    </r>
    <r>
      <rPr>
        <sz val="11"/>
        <color theme="1"/>
        <rFont val="Calibri Light"/>
        <family val="2"/>
        <scheme val="major"/>
      </rPr>
      <t xml:space="preserve"> of the following:
a) Additional biomass is produced through an increase in yield without additional land conversion and any yield increase techniques applied do not create negative environmental trade-offs concerning for example soil quality or protection of biodiversity.
b) The biomass used for biobased products production is a waste or a residue with low ILUC risk level.
c) The biomass used for biobased product production is derived from unused, abandoned or severely degraded land.</t>
    </r>
  </si>
  <si>
    <t>i. A yield increase may be a result of improved agricultural practices, such as mechanisation/ automation (precision farming), increase in organic matter content, reduction of soil compaction/erosion, decrease in pests, intercropping or agroforestry, crop rotation, improved pollination, reduction of post-harvest losses etc.
ii. See glossary for definition of "biomass"; "indirect land use change"; "supply chain", "abandoned land", "unused land", "severely degraded land"</t>
  </si>
  <si>
    <t>EN-BD-1</t>
  </si>
  <si>
    <t xml:space="preserve">The scheme requires identification and documentation of the high biodiversity value(s) in or near potential or existing operations. </t>
  </si>
  <si>
    <t>i. The high biodiversity value(s) in or near potential or existing operations are identified and documented.</t>
  </si>
  <si>
    <t>i. High conservation values can be used for identification.
i. See glossary for definitions for  "land with high biodiversity value" and "high conservation value".</t>
  </si>
  <si>
    <t>Agrarian and forestry residues;Crop;Forest</t>
  </si>
  <si>
    <t>EN-BD-2</t>
  </si>
  <si>
    <t>The scheme prohibits cultivation of land with high biodiversity value.</t>
  </si>
  <si>
    <t>i. Biobased products produced from agricultural biomass shall not be made from raw material obtained from land with a high biodiversity value, in or after January 2008</t>
  </si>
  <si>
    <t>i. Land with high biodiversity or conservation value can be used for operations if feedstock production or processing operations are legally authorised as part of the conservation management for the area concerned.
ii. See glossary for definition(s) of  "land with high biodiversity value",  "raw material"</t>
  </si>
  <si>
    <t>EN-BD-3</t>
  </si>
  <si>
    <t>The scheme requires a baseline assessment of biodiversity.</t>
  </si>
  <si>
    <t>i. A baseline biodiversity assessment is conducted at site level.</t>
  </si>
  <si>
    <t>i. A baseline biodiversity assessment can include descriptions of, for example,  the production system, productive land, natural habitats, and presence of native, rare and endangered species.</t>
  </si>
  <si>
    <t>ii. The baseline biodiversity assessment is reconducted regularly to monitor progress.</t>
  </si>
  <si>
    <t>EN-BD-4</t>
  </si>
  <si>
    <t xml:space="preserve">The scheme prohibits the use of fire as a land-clearing method </t>
  </si>
  <si>
    <t>i. Burning is prohibited as a method of land preparation and post-harvest disposal of residues, except in exceptional cases.</t>
  </si>
  <si>
    <t>i. An exception can be granted if (a) there is proof and permission from the competent authority that the use of fire is necessary to enhance or maintain ecosystem services and biodiversity and permitted by a competent authority (b) authority (e.g. local, regional or national) has granted an exemption for plant health reasons.</t>
  </si>
  <si>
    <t>EN-BD-5</t>
  </si>
  <si>
    <t>The scheme requires that field margins, buffer zones, boundaries and waterways are maintained and restored.</t>
  </si>
  <si>
    <t xml:space="preserve">i. Field margins, boundaries and watercourses are maintained and restored to support the conservation of native birds and animals in a way that takes into consideration local conditions. </t>
  </si>
  <si>
    <t>EN-BD-6</t>
  </si>
  <si>
    <t>The scheme requires measures to minimise habitat fragmentation.</t>
  </si>
  <si>
    <t xml:space="preserve">i. Measures to minimise habitat fragmentation are taken. </t>
  </si>
  <si>
    <t>i. Ecological corridors are examples of ways to minimise habitat fragmentation.
Ii. See glossary for definition of "ecological corridor"</t>
  </si>
  <si>
    <t>EN-BD-7</t>
  </si>
  <si>
    <t>The scheme requires careful management of the introduction, cultivation and use of invasive species in case of introduction</t>
  </si>
  <si>
    <t>i. Practices are put in place to avoid invasive genetic variations (contaminants) in biomass planting material.</t>
  </si>
  <si>
    <t>i. Check glossary for definition of "invasive species"</t>
  </si>
  <si>
    <t>ii. An invasive species management plan is established.</t>
  </si>
  <si>
    <t>iii. If using invasive species, due diligence research is to be conducted about the invasiveness of the species.</t>
  </si>
  <si>
    <t>iv. If a species is considered as highly invasive, the species shall not be used.</t>
  </si>
  <si>
    <t>v. In cases where invasive speciess are used, the traceability and proper labeling of these varieties must be ensured.</t>
  </si>
  <si>
    <t>EN-BD-8</t>
  </si>
  <si>
    <t>The scheme requires that genetically modified species are utilised with care and consideration.</t>
  </si>
  <si>
    <t>i. If using genetically modified species, due diligence research is to be conducted about the invasiveness of the species.</t>
  </si>
  <si>
    <t>ii. In cases where genetically modified varieties are used, the traceability and proper labeling of these varieties must be ensured.</t>
  </si>
  <si>
    <t>EN-BD-9</t>
  </si>
  <si>
    <t>The scheme requires measures for enhancing local wild genetic diversity.</t>
  </si>
  <si>
    <t>i  Measures are taken for the enhancement of local wild genetic diversity.</t>
  </si>
  <si>
    <t>EN-BD-10</t>
  </si>
  <si>
    <t xml:space="preserve">The scheme requires maintenance and/or rehabilitation of pollinator habitats </t>
  </si>
  <si>
    <t>i. Measures are taken to maintain and/or rehabilitate pollinator habitats on the premises.</t>
  </si>
  <si>
    <t>EN-CM-1</t>
  </si>
  <si>
    <t>The scheme requires the development, implementation and monitoring of an Integrated Pest Management plan</t>
  </si>
  <si>
    <t>i. A written Integrated Pest Management Plan (IPM) is in place</t>
  </si>
  <si>
    <t>i. See glossary for definition of  "plant protection products"</t>
  </si>
  <si>
    <t>ii. The plan must contain targets for reducing the use of plant protection products.</t>
  </si>
  <si>
    <t xml:space="preserve">iii.  The plan is updated and progress is monitored regularly </t>
  </si>
  <si>
    <t>EN-CM-2</t>
  </si>
  <si>
    <t>The scheme requires proper application of plant protection products and fertiliser as well as appropriate equipment maintenance.</t>
  </si>
  <si>
    <t>i. Records are kept of the application of plant protection products and fertilisers, showing type of chemical, application time, and amount.</t>
  </si>
  <si>
    <t>ii. Only plant protection products that are officially registered and permitted in the production country for the respective crops are used.</t>
  </si>
  <si>
    <t xml:space="preserve">iii. Best practices are respected considering, for example,  (a) the timing and concentration of application; (b) maximum authorised rates of application; (c) restricted entry intervals; and (d) pre-harvest intervals. </t>
  </si>
  <si>
    <t>iv. Maintenance of chemical application equipment is conducted regularly.</t>
  </si>
  <si>
    <t>EN-CM-3</t>
  </si>
  <si>
    <t>The scheme requires safe handling and disposal of substances.</t>
  </si>
  <si>
    <t>i. Storage, handling, use and disposal of substances is conducted based on the manufacturer’s safety instructions.</t>
  </si>
  <si>
    <t>i. See glossary for definition of "procedure": "hazardous substances", "substance"</t>
  </si>
  <si>
    <t>ii. Procedures are in place on how to handle cases of hazardous substance spills.</t>
  </si>
  <si>
    <t>EN-CM-4</t>
  </si>
  <si>
    <t>The scheme prohibits and/or regulates the use of hazardous substances.</t>
  </si>
  <si>
    <t>i. The use of substances addressed by WHO, Rotterdam Convention, or the Stockholm Convention are prohibited.</t>
  </si>
  <si>
    <t>i. Specifically referring to: WHO’s 1a and 1b lists, Annex III of the Rotterdam Convention, Stockholm Convention on Persistent Organic Pollutants, Montreal Protocol on Substances that Deplete the Ozone Layer 
ii. See glossary for definition of "substances of very high concern", "hazardous substances", "substances"; "substances that are carcinogenic, mutagenic or toxic to reproduction"
iii. Criteria laid down in Article 57 can be found at https://reachonline.eu/reach/en/title-vii-chapter-1-article-57.html</t>
  </si>
  <si>
    <t>ii. The use of substances addressed by the Montreal Protocol is prohibited.</t>
  </si>
  <si>
    <t>iii.The use of substances classified as carcinogenic (category 1a or 1b), mutagenic (category 1a or 1b) or reprotoxic (category 1a or 1b) by the Globally Harmonized System of Classification and Labelling of Chemicals (GHS) is prohibited.</t>
  </si>
  <si>
    <t>iv. The use of substances meeting the criteria laid down in Article 57 of the EU REACH regulation, notably substances meeting the criteria for classification as carcinogenic, mutagenic or toxic for reproduction, is prohibited for some or all applications.</t>
  </si>
  <si>
    <t>v. The use of substances identified as "substances of very high concern" under the EU REACH regulation is prohibited.</t>
  </si>
  <si>
    <t>EN-CM-5</t>
  </si>
  <si>
    <t>The scheme requires a plan to phase out hazardous substances.</t>
  </si>
  <si>
    <t>i. A plan to phase out hazardous substances as comprehensively as possible is set out.</t>
  </si>
  <si>
    <t>I. See glossary for "hazardous substances"</t>
  </si>
  <si>
    <t>ii. The plan must contain targets to reduce the use of hazardous substances.</t>
  </si>
  <si>
    <t>iii. The plan is updated and progress is monitored regularly.</t>
  </si>
  <si>
    <t>EN-SM-1</t>
  </si>
  <si>
    <r>
      <t>The scheme requires that the use of agrarian and forestry</t>
    </r>
    <r>
      <rPr>
        <strike/>
        <sz val="11"/>
        <color theme="1"/>
        <rFont val="Calibri Light"/>
        <family val="2"/>
        <scheme val="major"/>
      </rPr>
      <t xml:space="preserve">  </t>
    </r>
    <r>
      <rPr>
        <sz val="11"/>
        <color theme="1"/>
        <rFont val="Calibri Light"/>
        <family val="2"/>
        <scheme val="major"/>
      </rPr>
      <t xml:space="preserve">  residues for biobased products shall not be at the expense of soil quality and soil carbon. </t>
    </r>
  </si>
  <si>
    <t>i. The use of agrarian and forestry residual products does not occur at the expense of the soil nutrient balance, soil organic matter balance or important traditional uses.</t>
  </si>
  <si>
    <t>i. Traditional uses can include fodder, natural fertiliser, material or local fuel.</t>
  </si>
  <si>
    <t>EN-SM-2</t>
  </si>
  <si>
    <t>The scheme requires implementation of practices to maintain or enhance soil quality</t>
  </si>
  <si>
    <t>i. The health and/or quality of soil organic matter is maintained or enhanced through rehabilitation measures.</t>
  </si>
  <si>
    <t>i. Examples of conservation and rehabilitation practices include increased soil coverage, crop diversification, minimum tillage, use of cover crops, increasing organic matter, minimisation of soil disturbance, and protection of soil physical integrity through prevention and minimisation of soil erosion, compaction and drainage.
ii. Examples of measures to prevent water loss and improving soil water holding capacity, proper tillage methods, increased soil organic matter, using cover crops etc.
iii. Analysis of soil organic matter from periodic sampling of soil on the feedstock production site can help evaluate the effect of the soil management plan on the organic matter content.
iv. See glossary for definition of "runoff"</t>
  </si>
  <si>
    <t>ii. Soil structure is maintained or enhanced including the prevention and mitigation of compaction and degradation.</t>
  </si>
  <si>
    <t xml:space="preserve">iii. Samples of soil organic matter are taken and stored on-site in appropriate conditions (e.g. method, temperature, duration). </t>
  </si>
  <si>
    <t>iv. Actions are taken to improve soil water holding capacity with the aim of preventing water loss through runoff or evaporation.</t>
  </si>
  <si>
    <t>v. Measures are taken to maintain and/or improve soil biodiversity.</t>
  </si>
  <si>
    <t>EN-SM-3</t>
  </si>
  <si>
    <t>The scheme requires that measures are taken and cultivation techniques are used to reduce the risk of soil erosion.</t>
  </si>
  <si>
    <t xml:space="preserve">i. Topographic risks are accounted for in soil management and activities are avoided in and around areas where these risks have been identified. </t>
  </si>
  <si>
    <t>EN-SM-4</t>
  </si>
  <si>
    <t>The scheme requires the use of minimal intervention techniques to minimise damages to soil.</t>
  </si>
  <si>
    <t>i. Minimal intervention techniques are used when building and utilising infrastructure.</t>
  </si>
  <si>
    <t xml:space="preserve">i. The impact of heavy machinery and the building of access roads can lead to superficial and deep impacts, such as: soil erosion; soil removal; soil displacement; soil compaction; rutting; puddling and consequent hydromorphology; soil asphyxiation; the stimulation of germination of competing social herbaceous or semi-ligneous species. All these impacts hamper the natural regeneration of forest soil. </t>
  </si>
  <si>
    <t xml:space="preserve">ii. Soil scarification is only used in exceptional cases if required to achieve sufficient regeneration. </t>
  </si>
  <si>
    <t>iii. The lightest appropriate soil scarification method is used to minimise impacts on soil and lichen.</t>
  </si>
  <si>
    <t>EN-SM-5</t>
  </si>
  <si>
    <t>The scheme requires the development, implementation and monitoring of a nutrient management plan.</t>
  </si>
  <si>
    <t>I. A written nutrient management plan is established.</t>
  </si>
  <si>
    <t>i. See glossary for definition of "4R principle for nutrient stewardship"</t>
  </si>
  <si>
    <t>iii. The nutrient management plan is based on the 4Rs principle.</t>
  </si>
  <si>
    <t>EN-AQ-1</t>
  </si>
  <si>
    <t>The scheme requires measures to limit the emission of harmful substances into the air.</t>
  </si>
  <si>
    <t>i. Measures are taken to limit the emission of harmful substances into the air.</t>
  </si>
  <si>
    <t>i. Harmful substances can include carbon monoxide, nitrous oxides (NOx), volatile organic compounds (VOC), particulate matter (PM2.5), sulphur compounds, ozone (O3), sulphur dioxide (SO2), smoke, odors and dioxins.</t>
  </si>
  <si>
    <t>ii. Air quality is measured regularly in the area of operation and analysed.</t>
  </si>
  <si>
    <t>EN-WQ-1</t>
  </si>
  <si>
    <t>The scheme requires that water use does not exceed the natural replenishment rate.</t>
  </si>
  <si>
    <t>i. The water consumption and withdrawals of the operator do not exceed the natural replenishment rate.</t>
  </si>
  <si>
    <t>i. Examples of ways to ensure that water consumption does not exceed natural replenishment capacities include recycling gray water and rain water collection.</t>
  </si>
  <si>
    <t>EN-WQ-2</t>
  </si>
  <si>
    <t>The scheme requires measures for optimising water use efficiency.</t>
  </si>
  <si>
    <t>i. Water is used efficiently and good water management measures are implemented.</t>
  </si>
  <si>
    <t>EN-WQ-3</t>
  </si>
  <si>
    <t>The scheme requires measures for water pollution prevention or minimisation.</t>
  </si>
  <si>
    <t>i. Measures are in place to prevent or minimise point and nonpoint source pollution.</t>
  </si>
  <si>
    <t>i. See glossary for definitions for "point source pollution", "nonpoint source pollution", "sewage", "sludge" and "slurry".</t>
  </si>
  <si>
    <t>ii. The use and discharge of untreated sewage, sludge and slurry of human origin is prohibited.</t>
  </si>
  <si>
    <t>iii. Buffer zones are installed along natural watercourses</t>
  </si>
  <si>
    <t>EN-WQ-4</t>
  </si>
  <si>
    <t>The scheme requires records of water use and quality.</t>
  </si>
  <si>
    <t>i. Water consumption is evidenced by water monitoring records.</t>
  </si>
  <si>
    <t>ii. The quality of water is tested regularly.</t>
  </si>
  <si>
    <t>iii. Water quality is evidenced by water quality monitoring records.</t>
  </si>
  <si>
    <t>EN-EE-1</t>
  </si>
  <si>
    <t>The scheme requires the development, implementation and monitoring of an energy management plan, including energy use reduction and increasing the share of renewable energy.</t>
  </si>
  <si>
    <t>i. A written energy management plan is in place that considers energy use reduction and increasing the share of renewable energy.</t>
  </si>
  <si>
    <t>i. See definition in glossary for "renewable energy"</t>
  </si>
  <si>
    <t>ii. The energy manamagent plan contains targets for energy use reduction and for increasing the share of renewable energy.</t>
  </si>
  <si>
    <t>iii. The energy management plan is updated and progress is monitored regularly.</t>
  </si>
  <si>
    <t>EN-EE-2</t>
  </si>
  <si>
    <t>The scheme requires that a certain percentage of the operator's total direct energy use derives from renewable  energy sources.</t>
  </si>
  <si>
    <t>i. A certain percentage of the operator's total direct energy derives from renewable energy sources.</t>
  </si>
  <si>
    <t>CR-CRU-1</t>
  </si>
  <si>
    <t>The scheme requires the 9R framework and/or the cascading use principle to be the main guiding principle of resource use.</t>
  </si>
  <si>
    <t>i. Measures are taken to apply the 9R framework and/or the cascading use principle.</t>
  </si>
  <si>
    <t>i. See glossary for definitions for "9R framework" and "cascading use principle"</t>
  </si>
  <si>
    <t>CR-CRU-2</t>
  </si>
  <si>
    <t>The scheme requires that virgin biomass is harvested at levels that ensure regeneration.</t>
  </si>
  <si>
    <t>i. Virgin biomass is not harvested at levels above sustainable yields (biomass producer) nor is virgin biomass harvested at levels above sustainable yields procured (industrial processor, final product manufacturer).</t>
  </si>
  <si>
    <t>i. See glossary for definitions for "virgin biomass"</t>
  </si>
  <si>
    <t>CR-CRU-3</t>
  </si>
  <si>
    <t xml:space="preserve">The scheme requires a plan for the improvement of the share of circular inflows in production </t>
  </si>
  <si>
    <t>i. A written plan for the increase of circular inflows is in place.</t>
  </si>
  <si>
    <t>i. The industry average can be calculated using existing test methodologies; or obtained from reference literature.
ii. See glossary for definitions for "circular inflow", "inflow".</t>
  </si>
  <si>
    <t>ii. The plan contains targets for increasing the circular inflows.</t>
  </si>
  <si>
    <t>iii. The plan is updated and progress monitored regularly.</t>
  </si>
  <si>
    <t>CR-CRU-4</t>
  </si>
  <si>
    <t xml:space="preserve">The scheme requires the development and implementation of a circular procurement plan </t>
  </si>
  <si>
    <t>i. A procurement plan is in place with goals and targets to increase the procurement of circular material inflows.</t>
  </si>
  <si>
    <t>i. Circular material inflows are materials that are produced in accordance with the principles of circular economy. These include recycled material and virgin biomass that is regeneratively produced.
ii. See glossary for definitions for "inflow"</t>
  </si>
  <si>
    <t>CR-CD-1</t>
  </si>
  <si>
    <t>The scheme requires re-using or recycling of residual flows in a sustainable manner.</t>
  </si>
  <si>
    <t>i. Residual flows and waste are reused or recycled as extensively as possible.</t>
  </si>
  <si>
    <r>
      <t xml:space="preserve">i. Residual flows and waste can be used for energy generation in certain circumstances </t>
    </r>
    <r>
      <rPr>
        <strike/>
        <sz val="11"/>
        <color rgb="FF000000"/>
        <rFont val="Calibri Light"/>
        <family val="2"/>
        <scheme val="major"/>
      </rPr>
      <t xml:space="preserve"> </t>
    </r>
    <r>
      <rPr>
        <sz val="11"/>
        <color rgb="FF000000"/>
        <rFont val="Calibri Light"/>
        <family val="2"/>
        <scheme val="major"/>
      </rPr>
      <t>where (1) the use for material purposes is not possible (e.g. no market is accessible) and (2) the use provides a greenhouse gas benefit in comparison to the alternative. 
ii. See glossary for "recycling"</t>
    </r>
  </si>
  <si>
    <t xml:space="preserve">ii. Residual flows and waste are used for energy generation only in certain circumstances. </t>
  </si>
  <si>
    <t>CR-CD-2</t>
  </si>
  <si>
    <t xml:space="preserve">The scheme requires measures to increase material efficiency in production processes </t>
  </si>
  <si>
    <t xml:space="preserve">i. Measures are taken to reduce the material intensity of production per unit. </t>
  </si>
  <si>
    <t>CR-CD-3</t>
  </si>
  <si>
    <t>The scheme requires products to be designed for repairability and reusability, when possible.</t>
  </si>
  <si>
    <t xml:space="preserve">i. Product is designed for repairability and reusability. </t>
  </si>
  <si>
    <t>i. Examples of repairability and reusability practices include: (A) Spare parts essential to the functionality of the products are accessible at a reasonable  price;  (B) Designed for easy inspecting, non-destructive dismantling, and replaceability with commonly available tools ; (C) Spare parts are not unnecessarily bundled, (D) Use of standardised components and tools, (E) Access to repair and maintenance manuals and documentation.
ii. Examples of product life extension initiatives  include: (A) product upgrades, (B) repair and maintenance services, (D)  making spare parts available and provides tools for self-repair, (D)  a second-hand, refurbished and/or remanufactured sales program.
iii. Examples of specific products where repairability and reusability design is not appropriate (i.e. not possible) is detergents.</t>
  </si>
  <si>
    <t>ii. Repairability and reusability practices are applied.</t>
  </si>
  <si>
    <t>iii. Product-life extension is facilitated via concrete initiatives.</t>
  </si>
  <si>
    <t>CR-CD-4</t>
  </si>
  <si>
    <t>The scheme requires products to be designed for high-quality recyclability</t>
  </si>
  <si>
    <t>i. Best practices and guidelines on design for high-quality recycling are established and followed.</t>
  </si>
  <si>
    <t>i. See glossary for definition of "high-quality recycling", "recycling", "9R framework"</t>
  </si>
  <si>
    <t>ii. The most desireable next use of the used product is indicated (following the 9R framework).</t>
  </si>
  <si>
    <t>CR-WM-1</t>
  </si>
  <si>
    <t xml:space="preserve">The scheme requires safe and proper storage, transportation and disposal of waste. </t>
  </si>
  <si>
    <t>i. Waste and used containers are stored, transported,and disposed of safely and appropriately.</t>
  </si>
  <si>
    <t>CR-WM-2</t>
  </si>
  <si>
    <t>The scheme does not allow the use of landfills or open-air burning for waste disposal or for burning residues and by-products.</t>
  </si>
  <si>
    <t>i. Landfilling as a waste management practice is prohibited.</t>
  </si>
  <si>
    <t>i. The scheme can allow the following exceptions for instances where open-air burning is acceptable in a limited fashion: health and safety of workers is at risk; there are no viable alternatives in terms of availability or cost; burning may prevent natural fires; OR the cultivation of the crop require regular burning for its long-term viability and there are no equivalent alternatives.
ii. Hazardous substances should never be burned in the open air.</t>
  </si>
  <si>
    <t>ii. Open-air burning as a waste management practice is prohibited.</t>
  </si>
  <si>
    <t>Requirement</t>
  </si>
  <si>
    <t>SOC-LR-1</t>
  </si>
  <si>
    <t>The scheme requires adherence and commitment to the Universal Declaration of Human Rights and the ILO Core Conventions.</t>
  </si>
  <si>
    <t>i. The operator is committed to and adheres to the Universal Declaration of Human Rights</t>
  </si>
  <si>
    <t>i. See glossary for "ILO Core Conventions"</t>
  </si>
  <si>
    <t>ii. The operator is committed to and adheres to the ILO Core Conventions.</t>
  </si>
  <si>
    <t>SOC-LR-2</t>
  </si>
  <si>
    <t>The scheme requires effective management of ILO Core Conventions in its own operations</t>
  </si>
  <si>
    <t xml:space="preserve">i. A policy ensuring ILO labour rights is publicly available, implemented and communicated to all workers. </t>
  </si>
  <si>
    <t>i. See glossary for definition of "ILO Core Conventions"</t>
  </si>
  <si>
    <t>ii. Employee trainings regarding ILO labour rights are organised.</t>
  </si>
  <si>
    <t>iii. Risk assessment on ILO labour rights in own operations are conducted regularly</t>
  </si>
  <si>
    <t>iv. Mitigation measures based on risk assessment for ILO labour rights are identified for own operations</t>
  </si>
  <si>
    <t>v. The progress and effectiveness of the mitigation measures for own operations are monitored at a regular interval.</t>
  </si>
  <si>
    <t xml:space="preserve">vi. Confirmed cases of ILO labour rights violations in the operator's own operations are remediated, protecting the anonymity of the victims and ensuring documentation of processes. </t>
  </si>
  <si>
    <t>SOC-LR-3</t>
  </si>
  <si>
    <t>The scheme requires the operator to ensure that there is no child labour in its own operations. (C138, C182)</t>
  </si>
  <si>
    <t>i. Child labour is prohibited.</t>
  </si>
  <si>
    <t>i. See glossary for definition of "child labour"</t>
  </si>
  <si>
    <t>ii. The applicable minimum age thresholds of employees according ILO C138 are not violated.</t>
  </si>
  <si>
    <t xml:space="preserve">iii. There are restrictions on the hours of work for workers below 18 years. </t>
  </si>
  <si>
    <t>iv. Work does not negatively impact the schooling of workers under the legal school-leaving age. (C182)</t>
  </si>
  <si>
    <t>SOC-LR-4</t>
  </si>
  <si>
    <t>The scheme requires the operator to ensure that there is no forced labour in its own operations (C105, C029)</t>
  </si>
  <si>
    <t>i. Forced or compulsory labor is prohibited.(C105, C029)</t>
  </si>
  <si>
    <t>i. See glossary for definition of "forced labour"</t>
  </si>
  <si>
    <t>SOC-LR-5</t>
  </si>
  <si>
    <t>The scheme requires that the rights of all workers to freedom of association and collective bargaining are respected, free from interference. (C087, C098)</t>
  </si>
  <si>
    <t>i. All workers have the right to form, join or not join a labour union without fear of reprisal, intimidation or harassment. (C087)</t>
  </si>
  <si>
    <t>i. See glossary for definition of "collective bargaining", "freedom of association"</t>
  </si>
  <si>
    <t>ii. All workers have the right to perform collective bargaining. (C098)</t>
  </si>
  <si>
    <t>SOC-LR-6</t>
  </si>
  <si>
    <t>The scheme requires fair remuneration of workers.</t>
  </si>
  <si>
    <t>i. The worker is paid at least a living wage or the wage negotiated through a collective bargaining agreement (whichever is higher).</t>
  </si>
  <si>
    <t>i. Payment based on objective appraisal can be based on, for example, hours worked and volume produced.
ii. See glossary for definition of "collective bargaining", "living wage", "supply chain"
iii. Examples of practices to be limited include employing temporary workers for permanent or ongoing tasks; not compensating curtailed days (by management or due to workplace incidents/injuries) as full days; voluntary wage deductions such as advance payments, union membership, or loans without written or verbal consent from the worker; wage deductions as a disciplinary measure; deductions for work-related to tools, equipment or gear (unless permitted by applicable law); in-kind benefits exceeding 30% of the total remuneration; piece-rate workers not guaranteed at least the minimum wage including benefits for all workers or temporary workers employed inappropriately for permanent or ongoing tasks.</t>
  </si>
  <si>
    <t>ii. Work is compensated based on an objective appraisal of performance (C100)</t>
  </si>
  <si>
    <t>iii. Workers are provided with proof of payment for each paycheck.</t>
  </si>
  <si>
    <t>iv. Measures are taken to limit the reduction of workers’ pay and/or benefits.</t>
  </si>
  <si>
    <t>v. A plan is established  for raising wages to living wage or beyond from members of the direct upstream supply chain</t>
  </si>
  <si>
    <t>SOC-LR-7</t>
  </si>
  <si>
    <t>The scheme requires an effective grievance mechanism to be in place that enables stakeholders to raise concerns related to the operator's activities.</t>
  </si>
  <si>
    <t>i. A grievance mechanism is in place that is easily accessible to all parties who may be adversely impacted by the operations.(R130)</t>
  </si>
  <si>
    <t>i. Complaints can relate to a variety of issues, and may be any measure or situation which concerns the relations between the operator and the worker or which affects or may affect the conditions of employment of one or several workers in the operation when that measure or situation contradicts an applicable collective agreement, law or regulation or otherwise.
ii. The grievance mechanism may be provided by the operator or by a third party.
iii. See glossary for definition of "conflict resolution", "grievance mechanism"</t>
  </si>
  <si>
    <t>ii. All workers are aware of the rules and practices governing the grievance mechanism.</t>
  </si>
  <si>
    <t>iii. Grievances are solved in an effective, timely and appropriate manner, ensuring anonymity and confidentiality of complainants when requested, without risk of reprisal or intimidation.</t>
  </si>
  <si>
    <t>iv. A conflict resolution mechanism is in place that includes the option of access to independent legal and technical advice, the ability for complainants to choose individuals or groups to support them or act as observers, or the option of a third-party mediator. (R130)</t>
  </si>
  <si>
    <t>v. The worker who submitted a grievance is kept informed of the steps being taken under the procedure and the action taken on their grievance. (R130)</t>
  </si>
  <si>
    <t>SOC-LR-8</t>
  </si>
  <si>
    <t>The scheme requires a written disciplinary procedure.</t>
  </si>
  <si>
    <t>i. A written disciplinary procedure is available.</t>
  </si>
  <si>
    <t>i. See glossary for definition of "procedure"</t>
  </si>
  <si>
    <t>ii. Records are kept of disciplinary procedures taken.</t>
  </si>
  <si>
    <t>SOC-LR-9</t>
  </si>
  <si>
    <t>The scheme requires fair contract practices.</t>
  </si>
  <si>
    <t>i. All employees have a written or oral contract.</t>
  </si>
  <si>
    <t xml:space="preserve">i. Contracts can include the following information: 
(a) job duties; 
(b) location of the job; 
(c) working hours; 
(d) pay rate and/or method of calculation; 
(e) overtime pay rate; 
(f) frequency or schedule of payment; 
(g) deductions and benefits provided such as in-kind benefits; 
(h) paid leave; 
(i) medical leave and protections in case of illness, disability or accident; and
(j) notice period for contract termination. </t>
  </si>
  <si>
    <t>ii. The operator keeps records of the contracts.</t>
  </si>
  <si>
    <t xml:space="preserve">iii. All workers understand the content of their employment contracts prior to the start of employment and have ongoing access to their contract. </t>
  </si>
  <si>
    <t>iv. Changes to the contract/employment terms document are recorded, communicated and accepted by the worker.</t>
  </si>
  <si>
    <t>SOC-LR-10</t>
  </si>
  <si>
    <t>The scheme requires the operator to ensure there is no discrimination of any kind, whether in employment or opportunity (C111, C100)</t>
  </si>
  <si>
    <t>i. Work of equal value is remunerated with equal pay without discrimination. (C111, C100)</t>
  </si>
  <si>
    <t>i. See glossary for definition of "discrimination"</t>
  </si>
  <si>
    <t>ii. Workers have equal access to trainings, benefits and opportunities</t>
  </si>
  <si>
    <t>SOC-LR-11</t>
  </si>
  <si>
    <t>The scheme requires the promotion of gender equality.</t>
  </si>
  <si>
    <t>i. There are practices in place to ensure the safety of female workers as well as equality with male workers.</t>
  </si>
  <si>
    <t>i. Examples of policies, processes and practices include records of internal equal opportunity policies; protocols and regulations; records of internal communication; records of worker exposure campaigns, applicable to e.g., recruitment, remuneration, and access to training, promotion and facilities.
ii. See glossary for definition of "gender equality", "skilled positions", "equal opportunity"</t>
  </si>
  <si>
    <t>ii. Recruitment operations to encourage women’s presence across the operations are promoted.</t>
  </si>
  <si>
    <t>iii. An objective is set for female representation in management and skilled positions.</t>
  </si>
  <si>
    <t>SOC-LR-12</t>
  </si>
  <si>
    <t>The scheme requires that workers do not suffer from abuse, harassment, or violence. (C190)</t>
  </si>
  <si>
    <t>i. Practices are in place to prevent all forms of abuse, harassement and violence. (C190)</t>
  </si>
  <si>
    <t>SOC-LR-13</t>
  </si>
  <si>
    <t>The scheme requires that employees are provided with opportunities to increase their skills and knowledge.</t>
  </si>
  <si>
    <t>i. Vocational and/or occupational skills training is provided.</t>
  </si>
  <si>
    <t>i. Under this indicator, H&amp;S training is not considered as vocational and/or occupational skills training.</t>
  </si>
  <si>
    <t>ii. Training time is treated as work time and compensated accordingly.</t>
  </si>
  <si>
    <t>SOC-LR-14</t>
  </si>
  <si>
    <t>The scheme requires that permanent workers are entitled to paid maternity leave, rights and benefits. (C183)</t>
  </si>
  <si>
    <t>i. Right to maternity leave is ensured as defined by ILO C183.</t>
  </si>
  <si>
    <t>ii. Workers that have taken maternity leave can return to their job after leave on the same terms and conditions. (C183)</t>
  </si>
  <si>
    <t>SOC-LR-15</t>
  </si>
  <si>
    <t>The scheme requires provision of social security benefits.</t>
  </si>
  <si>
    <t>i. Workers are provided with information on health topics, medical leave policies, and the availability of primary/maternal/reproductive health services of the operator.</t>
  </si>
  <si>
    <t>ii. Workers' access to social security benefits such as healthcare, sickness benefits, retirement benefits, invalidity and death benefits is ensured.</t>
  </si>
  <si>
    <t>SOC-LR-16</t>
  </si>
  <si>
    <t>The scheme requires that only legitimate employment agencies and subcontractors are used.</t>
  </si>
  <si>
    <t>i. All contracted employment agencies and labour subcontractors used by the operator are legally authorised to operate and registered with labour authorities.</t>
  </si>
  <si>
    <t>SOC-LR-17</t>
  </si>
  <si>
    <t>The scheme requires effective management of 
labour rights for subcontractors and subsidiaries as defined by the  Universal Declaration of Human Rights and the ILO Core Conventions.</t>
  </si>
  <si>
    <t>i. The scheme requires that subsidiaries and subcontractors are contractually required to uphold labor rights.</t>
  </si>
  <si>
    <t>i. See glossary for definition of  "subcontractor", "supply chain", "ILO Core Conventions"</t>
  </si>
  <si>
    <t xml:space="preserve">ii. The subsidiary/subcontractors have a policy on labour rights </t>
  </si>
  <si>
    <t>iii. Risk assessment on labour rights in supply chain is conducted regularly</t>
  </si>
  <si>
    <t>iv. Mitigation measures based on risk assessment for labour rights are identified for supply chain</t>
  </si>
  <si>
    <t>v. The progress and effectiveness of the mitigation measures for the supply chain are monitored at a regular interval.</t>
  </si>
  <si>
    <t>SOC-HS-1</t>
  </si>
  <si>
    <t>The scheme requires effective management and documentation of H&amp;S hazards and risks</t>
  </si>
  <si>
    <t>i. A written H&amp;S management plan is required.</t>
  </si>
  <si>
    <t>i. See glossary for definition of "incident", "lost-time accident", "hazard"
ii. Examples of H&amp;S hazards and risks to be assessed include occupational risks, environmental risks, heat stress, and pre-existing medical, mental and cognitive health issues.
iii. Examples of occupational ill health include acute, recurring, chronic health problems such as muscoskeletal disorders and skin and respiratory diseases.</t>
  </si>
  <si>
    <t>ii. The plan contains targets for improving the H&amp;S of employees.</t>
  </si>
  <si>
    <t>iv. H&amp;S assessments are carried out regularly for all types of work on the premises.</t>
  </si>
  <si>
    <t>v. The results of the H&amp;S assessment are communicated to employees in an accessible manner.</t>
  </si>
  <si>
    <t>vi. Employees are provided with the sufficient training and information to perform their job in a healthy and safe manner.</t>
  </si>
  <si>
    <t>vii. Cases of ill health that employees have developed due to their work tasks are recorded.</t>
  </si>
  <si>
    <t>viii. All incidents, non-fatal injuries and occupational fatalities are recorded.</t>
  </si>
  <si>
    <t>ix. Workers who are exposed to conditions with a heightened H&amp;S risk receive a medical examination at regular intervals.</t>
  </si>
  <si>
    <t>x. Workers have access to the results of their medical examination.</t>
  </si>
  <si>
    <t>xi. The number of lost-time accidents is lower than the sector average or a similar appropriate benchmark.</t>
  </si>
  <si>
    <t>xii. An occupational H&amp;S committee or individual, elected by the workforce, participates in or carries out regular occupational H&amp;S reviews, and its findings and decisions are considered in the updating and implementation of the H&amp;S risk assessment.</t>
  </si>
  <si>
    <t>SOC-HS-2</t>
  </si>
  <si>
    <t>The scheme requires that health and safety are ensured on the work premises</t>
  </si>
  <si>
    <t>i. All workers are provided with required personal protective equipment (PPE) in good condition. (C155)</t>
  </si>
  <si>
    <t>i. See glossary for definition of "personal protective equipment",</t>
  </si>
  <si>
    <t>ii. A system is implemented to enforce the effective use of PPE.</t>
  </si>
  <si>
    <t>iii. Workers may leave situations of imminent danger without being penalized. (C184;C155)</t>
  </si>
  <si>
    <t>iv. Machines have clear instructions on safe usage that can be understood by the workers, and dangerous parts are guarded or encased. (C184)</t>
  </si>
  <si>
    <t>v. Machinery and other equipment are stored safely when not in use. (C184)</t>
  </si>
  <si>
    <t>SOC-HS-3</t>
  </si>
  <si>
    <t>The scheme requires that effective first aid and emergency responses are ensured on the work floor. (C155)</t>
  </si>
  <si>
    <t>i. Injured or ill persons receive medical treatment.</t>
  </si>
  <si>
    <t>ii. A written emergency response procedure is established and communicated to workers in an accessible manner.</t>
  </si>
  <si>
    <t>iii. The accident and emergency procedure includes information on marked fire exits, evacuation maps, and emergency drills.</t>
  </si>
  <si>
    <t>iv. First aid supplies are available in central locations and checked for quality.</t>
  </si>
  <si>
    <t>v. Dedicated personnel are trained to use these first aid supplies, and are present during working hours.</t>
  </si>
  <si>
    <t>vi. There is firefighting equipment and equipment to remediate spillage of materials.</t>
  </si>
  <si>
    <t>vii. Dedicated personnel are trained to use the firefighting and spillage equipment, and are present during working hours.</t>
  </si>
  <si>
    <t>SOC-HS-4</t>
  </si>
  <si>
    <t>The scheme requires that all workers have access to safe water and adequate sanitation facilities</t>
  </si>
  <si>
    <t>i. Free and safe drinking water is provided to all workers.</t>
  </si>
  <si>
    <t>i. See glossary for definition of "safe drinking water"</t>
  </si>
  <si>
    <t>ii. Access is provided to free and safe water for e.g., hand washing, and skin cooling.</t>
  </si>
  <si>
    <t>iii. Access is provided to sufficient, clean and functioning toilet facilities.</t>
  </si>
  <si>
    <t>SOC-HS-5</t>
  </si>
  <si>
    <t xml:space="preserve">The scheme requires that working hours allow the workers to safely and healthily carry out their work. </t>
  </si>
  <si>
    <t>i. Working hours allow the workers to safely carry out their work.</t>
  </si>
  <si>
    <t>i. A way for workers to safely carry out their work includes safe and healthy work operations in accordance with ILO Convention 1.
ii. Adequate rest periods include: short breaks during working hours, sufficient breaks for meals, daily or nightly rest, weekly rest.
iii. Challenging conditions con include night work, adverse weather conditions etc.</t>
  </si>
  <si>
    <t xml:space="preserve">ii. Adequate rest periods are provided (notwithstanding occasional exceptional circumstances) </t>
  </si>
  <si>
    <t>iii. The scheme requires restrictions on hours of work for individuals working in challenging conditions.</t>
  </si>
  <si>
    <t>iv. Overtime is only permitted if it is voluntary and requested in a timely manner</t>
  </si>
  <si>
    <t>v. Overwork is only permitted if the nature of the work and the workload allow work to be carried out without increased risk to safety and health.</t>
  </si>
  <si>
    <t>vi. A record of the number of regular hours and overtime hours of each worker is kept. (R116)</t>
  </si>
  <si>
    <t>vii. Workers have safe transport home after work.</t>
  </si>
  <si>
    <t>SOC-HS-6</t>
  </si>
  <si>
    <t>The scheme requires that if accommodation is provided to workers, it is safe, clean, and satisfies their basic needs</t>
  </si>
  <si>
    <t>i. If accommodation is provided, it meets local sanitary and regulatory standards.</t>
  </si>
  <si>
    <t>i. The requirements stated in ILO R115 can be considered as inspiration. Examples of characteristics of clean, safe accommodation include access to clean food storage areas, designated dining areas, hand washing facilities (including soap), safe, potable water, and hygienic toilets, and where necessary protection (e.g. mosquito nets). Housing should have a sound roof, windows and doors to provide shelter to its residents.</t>
  </si>
  <si>
    <t>ii. If accomodation is provided, it satisfies basic needs  (e.g. shelter, access to drinking water, provision of sanitary, laundry and cooking facilities, possibility for children to attend schools)</t>
  </si>
  <si>
    <t>SOC-WLC-1</t>
  </si>
  <si>
    <t>The scheme requires a substantiated legal and legitimate right to use the land and water.</t>
  </si>
  <si>
    <t>i. Land tenure rights are secure and registered according to legal requirements</t>
  </si>
  <si>
    <t>i. Examples of evidence that the operator may use to demonstrate legal rights and FPIC consultation include geographically referenced lists of participating communities and individuals; documentation of stakeholder consultation process;  reference to land title documents.
ii. Examples of valid dispute of land use rights include cases of past dispossession, forced abandonment or illegal action.
iii. See glossary for definition of "consultation",  "Free, prior and informed consent", "Indigenous", "conflict resolution"</t>
  </si>
  <si>
    <t>ii. Where traditional land and water use rights are applicable, there is documented evidence of a FPIC consultation process.</t>
  </si>
  <si>
    <t>iii. Where traditional land and water use rights are applicable, there is documented evidence of a positive FPIC (i.e approval) from local stakeholders.</t>
  </si>
  <si>
    <t>iv. If the validity of the operator's use of the land and water is disputed, the operator
(a) demonstrates its legitimate right to use the land and water;
(b) conducts and ensures acceptance of a conflict resolution and remediation process; 
(c) engages in good faith in applicable legal processes;
AND
(d)if the dispute involves indigenous peoples and local communities, follows a Free, prior, and informed consent (FPIC) process aligned with the UN Declaration on the Rights of Indigenous People (UNDRIP) or a more ambitious process.</t>
  </si>
  <si>
    <t>SOC-WLC-2</t>
  </si>
  <si>
    <t>The scheme requires stakeholder mapping and establishing a stakeholder engagement plan.</t>
  </si>
  <si>
    <t>i. A stakeholder mapping is conducted, including the identification and prioritisation of stakeholders.</t>
  </si>
  <si>
    <t>i. See glossary for definition of "stakeholder"</t>
  </si>
  <si>
    <t>ii. A written stakeholder engagement plan is established and implemented.</t>
  </si>
  <si>
    <t>iii. The stakeholder engagement plan contains targets and goals.</t>
  </si>
  <si>
    <t>iv. The stakeholder engagement plan is updated and progress is monitored regularly.</t>
  </si>
  <si>
    <t>SOC-WLC-3</t>
  </si>
  <si>
    <t>The scheme requires engagement with nearby communities  that are likely to be affected by operations.</t>
  </si>
  <si>
    <t xml:space="preserve">i. The operator engages with communities within or near the premises that are likely to be affected by operations. </t>
  </si>
  <si>
    <t>ii. Stakeholders' concerns and interests related to operations are identified.</t>
  </si>
  <si>
    <t>iii. Stakeholders are informed about the possibility to file complaints.</t>
  </si>
  <si>
    <t>SOC-WLC-4</t>
  </si>
  <si>
    <t>The scheme requires that impacts on local food security are pre-emptively identified and managed.</t>
  </si>
  <si>
    <t>i. Procedures are in place to identify risks of the direct effects of land use change on local food security.</t>
  </si>
  <si>
    <t>i. See glossary for definition of "food security", "Free, prior and informed consent"</t>
  </si>
  <si>
    <t>ii. Where potential direct effects on local food security from land use change resulting from the operator's operations has been identified, free, prior and informed consent (FPIC) has been sought from local stakeholders.</t>
  </si>
  <si>
    <t>iii. Measures are taken to minimise impact on local food security.</t>
  </si>
  <si>
    <t>iv. Any direct land use change effects and their impact on local food security are documented.</t>
  </si>
  <si>
    <t>SOC-WLC-5</t>
  </si>
  <si>
    <t>The scheme requires identification of potential impacts on water resources in the local community.</t>
  </si>
  <si>
    <t>i. Procedures are in place to identify risks of the direct effects of operations on water availability, quantity, and quality in the local community.</t>
  </si>
  <si>
    <t>i. See glossary for definition of "water security", "Free, prior and informed consent"</t>
  </si>
  <si>
    <t>ii. Where potential direct effects on local water security resulting from the operator's operations has been identified, free, prior and informed consent (FPIC) has been sought from local stakeholders.</t>
  </si>
  <si>
    <t>iii. Any direct effects on local water security are documented.</t>
  </si>
  <si>
    <t>iv. Measures are taken to minimise impact on local water security.</t>
  </si>
  <si>
    <t>SOC-WLC-6</t>
  </si>
  <si>
    <t>The scheme requires supporting local development.</t>
  </si>
  <si>
    <t>i. The operator engages in projects to support the local development of the communities it operates in.</t>
  </si>
  <si>
    <t xml:space="preserve">i. Community development projects to which an organization can contribute can include, for example, (a) creating employment through expanding and diversifying economic activities and technological development; (b) social investments in wealth and income creation through local economic development initiatives; (c) expanding education and skills development programs; (d) promoting and preserving culture and arts; (e) providing and/or promoting community health services; (f) institutional strengthening of the community, its groups and collective forums, cultural, social and environmental programs and local networks involving multiple institutions.
ii. Local development should take place respecting local traditions and culture. </t>
  </si>
  <si>
    <t>ii. Local suppliers are prioritised in the procurement policy when considering other suppliers with similar or equal characteristics.</t>
  </si>
  <si>
    <t>iii. Hiring local candidates is prioritised when considering other candidates with similar skills, profile, and conditions.</t>
  </si>
  <si>
    <t>SOC-WCO-1</t>
  </si>
  <si>
    <t>The scheme requires the operator to ensure that end users can provide feedback about its operations.</t>
  </si>
  <si>
    <t>i. The operator ensures that users can provide feedback about its operations.</t>
  </si>
  <si>
    <t>i. The following evidence can be provided to ensure measures are taken to retrieve feedback from users: (a) evidence that a feedback mechanism is in place; (b) evidence that efforts are made to improve the feedback mechanism; (c) evidence that, if there are surveys related to customers satisfaction, actions are taken in response to the results of these surveys.</t>
  </si>
  <si>
    <t>SOC-WCO-2</t>
  </si>
  <si>
    <t xml:space="preserve">The scheme requires risk assessment calculations of chemicals used in the product to ensure consumer safety. </t>
  </si>
  <si>
    <t>i. Risk assessment calculations are performed for dermal, oral, and inhalative exposure routes.</t>
  </si>
  <si>
    <t>Requirement points available</t>
  </si>
  <si>
    <t>ECO-EF-1</t>
  </si>
  <si>
    <t>The scheme requires a business plan to ensure economic viability.</t>
  </si>
  <si>
    <t>i. A business plan or another document exists articulating the long-term economic viability is established.</t>
  </si>
  <si>
    <t xml:space="preserve">i. Business plans can include the revenue streams, a growth plan, and an operational action plan that projects the generation of financial resources for the future. </t>
  </si>
  <si>
    <t>ECO-EF-2</t>
  </si>
  <si>
    <t>The scheme requires maintaining business records.</t>
  </si>
  <si>
    <t>i. A documentation system exists with information on, for example, production volumes, sales revenues, expenses and profitability.</t>
  </si>
  <si>
    <t>ii. The documentation system is kept up to date and the data is stored for at least five years.</t>
  </si>
  <si>
    <t>ECO-FBP-1</t>
  </si>
  <si>
    <t>The scheme requires fighting against fraudulent, deceptive and dishonest practices within the organization.</t>
  </si>
  <si>
    <t>i. Policies/procedures are established prohibiting and measures are taken to combat fraudulent, deceptive and dishonest practices.</t>
  </si>
  <si>
    <t>i. These fradulent, deceptive and dishonest practices include bribery, corruption, extortion, and embezzlement, including - but not limited to - promising, offering, giving, or accepting any improper incentives, monetary or otherwise. See glossary for definition of "policy", "procedure"</t>
  </si>
  <si>
    <t>ii. Potential risks for fraudulent, deceptive and dishonest practices are systematically identified.</t>
  </si>
  <si>
    <t>iii. Staff training on fair business practices relevant to their work is provided and a record is kept of the trainings.</t>
  </si>
  <si>
    <t>ECO-FBP-2</t>
  </si>
  <si>
    <t>The scheme requires keeping records of any cases of fraudulent, deceptive or dishonest practices.</t>
  </si>
  <si>
    <t>i. Record is kept of any lawsuits and results thereof related to fraudulent, deceptive or dishonest practices that have been brought against the organization or employees of the organization.</t>
  </si>
  <si>
    <t>ii. Record is kept of incidents where employees have been subject to disciplinary measures due to fraudulent, deceptive or dishonest behaviour.</t>
  </si>
  <si>
    <t>iii. Record is kept of incidents where contracts with business contracts were not renewed due to fair business practice breaches.</t>
  </si>
  <si>
    <t>ECO-FBP-3</t>
  </si>
  <si>
    <t>The scheme requires that business relationships are based on written contracts.</t>
  </si>
  <si>
    <t>i. Written contracts or agreements exist of the business relationships with suppliers and buyers.</t>
  </si>
  <si>
    <t>ECO-RM-1</t>
  </si>
  <si>
    <t>The scheme requires management of financial and economic risks.</t>
  </si>
  <si>
    <t>i. Potential financial risks along with measures to address them are systematically identified.</t>
  </si>
  <si>
    <t xml:space="preserve">i. Financial and economic risks could be related to competition, capital availability, or assets of the operator. </t>
  </si>
  <si>
    <t>ECO-RM-2</t>
  </si>
  <si>
    <t>The scheme requires minimising the operator's level of vulnerability.</t>
  </si>
  <si>
    <t>i. Procedures are in place to analyse the level of vulnerability of the operator e.g., to supply shortages, income generation, financial liquidity.</t>
  </si>
  <si>
    <t>i. Examples of strategic measures for supply shortage include maintaining ongoing business relationships with suppliers and ensuring access to alternative procurement channels.
ii. Examples of strategic measures for income generation include diversification of the products and/or services the organization offers where no buyer is responsible for a substantial part of annual income.
iii. Examples of strategic measures for financial liquidity include having sufficient number of (in)formal financing sources to maintain capital flow. (i.e., banks, micro-credit institutions, public social programmes, government transfers of cash). 
iv. See glossary for definition of "liquidity"</t>
  </si>
  <si>
    <t>ii. Measures are taken to minimize the risks described.</t>
  </si>
  <si>
    <t xml:space="preserve">Finding a common language — the circular economy glossary, Ellen MacArthur Foundation ; </t>
  </si>
  <si>
    <t>The Regenerative Forestry Report, Soil Association</t>
  </si>
  <si>
    <t>United Nations (n.d.)</t>
  </si>
  <si>
    <t>International Renewable Energy Agency (n.d.)</t>
  </si>
  <si>
    <t>Overall scoring</t>
  </si>
  <si>
    <t>Very poor</t>
  </si>
  <si>
    <t>Poor</t>
  </si>
  <si>
    <t>Fair</t>
  </si>
  <si>
    <t>Good</t>
  </si>
  <si>
    <t>Excellen</t>
  </si>
  <si>
    <t>Assessment options</t>
  </si>
  <si>
    <t>Principle considered applicable</t>
  </si>
  <si>
    <t>Applicable feedstock</t>
  </si>
  <si>
    <t>Applicable value chain actors</t>
  </si>
  <si>
    <t>OVERALL</t>
  </si>
  <si>
    <t>ENV</t>
  </si>
  <si>
    <t>CIRC</t>
  </si>
  <si>
    <t>SOC</t>
  </si>
  <si>
    <t>EC</t>
  </si>
  <si>
    <t>Total</t>
  </si>
  <si>
    <t>Mand.</t>
  </si>
  <si>
    <t>Sum of points received</t>
  </si>
  <si>
    <t>Sum of points available</t>
  </si>
  <si>
    <t>% of points received</t>
  </si>
  <si>
    <t>ENVIRONMENT</t>
  </si>
  <si>
    <t>MEETS REQUIREMENT</t>
  </si>
  <si>
    <t>Environmental Management</t>
  </si>
  <si>
    <t>TOTAL</t>
  </si>
  <si>
    <t>FRACTION</t>
  </si>
  <si>
    <t>CIRCULARITY</t>
  </si>
  <si>
    <t>SOCIAL</t>
  </si>
  <si>
    <t>ECONOMIC</t>
  </si>
  <si>
    <t>Overall results</t>
  </si>
  <si>
    <t>Scale</t>
  </si>
  <si>
    <t>Minimum backstop activated</t>
  </si>
  <si>
    <t>DIMENSION</t>
  </si>
  <si>
    <t>Fraction of applicable requirements covered</t>
  </si>
  <si>
    <t>Level name</t>
  </si>
  <si>
    <t>Quintile</t>
  </si>
  <si>
    <t>40-60%</t>
  </si>
  <si>
    <t>0-20%</t>
  </si>
  <si>
    <t>PRINCIPLE</t>
  </si>
  <si>
    <t>Term</t>
  </si>
  <si>
    <t>Abbreviation</t>
  </si>
  <si>
    <t>Definition</t>
  </si>
  <si>
    <t>Reference document(s)</t>
  </si>
  <si>
    <t>Link</t>
  </si>
  <si>
    <t>4R principle for nutrient stewardship</t>
  </si>
  <si>
    <t>-</t>
  </si>
  <si>
    <t xml:space="preserve">4Rs; Right source, Right rate, Right time, Right place </t>
  </si>
  <si>
    <t>4R Principles (The Fertilizer Institute)</t>
  </si>
  <si>
    <t>tfi.org</t>
  </si>
  <si>
    <t>9R framework</t>
  </si>
  <si>
    <t>The 9R framework proposes an order of priority among circularity strategies which is best on best environmental outcome. As a rule of thumb, the nine R framework puts foward the following prioritization: refuse, rethink, reduce, reuse, repair, refurbish, remanufacture, repurpose, recycle and recover.</t>
  </si>
  <si>
    <t xml:space="preserve">Potting, José; Worrell, Ernst; Hekkert, M. P. (2017): Circular Economy: Measuring innovation in the product chain. PBL Netherlands Environmental Assessment Agency. The Hague. </t>
  </si>
  <si>
    <t>pbl.nl</t>
  </si>
  <si>
    <t>Abandoned land</t>
  </si>
  <si>
    <t>Unused land, which was used in the past for the cultivation of food and feed crops but where the cultivation of food and feed crops was stopped due to biophysical or socioeconomic constraints</t>
  </si>
  <si>
    <t xml:space="preserve">COMMISSION DELEGATED REGULATION (EU) 2019/807 </t>
  </si>
  <si>
    <t>EUR-LEX</t>
  </si>
  <si>
    <t>Biomass</t>
  </si>
  <si>
    <t>Raw material of biological origin</t>
  </si>
  <si>
    <t>ISO 13065:2014 - Retrieved from ISO14021:1999/Amd1:2011, 3.1.1</t>
  </si>
  <si>
    <t>Carbon neutrality</t>
  </si>
  <si>
    <t>Also called having a "net zero carbon footprint". Refers to achieving net zero carbon emissions by balancing a measured amount of carbon released with an equivalent amount sequestered or offset.</t>
  </si>
  <si>
    <t>UNEP</t>
  </si>
  <si>
    <t>unep.org</t>
  </si>
  <si>
    <t>Carbon sink</t>
  </si>
  <si>
    <t xml:space="preserve">Any process, activity or mechanism which removes a greenhouse gas, an aerosol, or a precursor of a greenhouse gas from the atmosphere. </t>
  </si>
  <si>
    <t>United Nations Framework Convention on Climate Change Article 1.8</t>
  </si>
  <si>
    <t>unfccc.int</t>
  </si>
  <si>
    <t>Carbon stock</t>
  </si>
  <si>
    <t>The absolute quantity of carbon held in a habitat pool at any specified time is the carbon stock or store</t>
  </si>
  <si>
    <t>European Environment Agency</t>
  </si>
  <si>
    <t>EEA.europa.eu</t>
  </si>
  <si>
    <t>Cascading use principle</t>
  </si>
  <si>
    <t>Cascading use of biomass takes place when biomass is processed into a bio-based final product and this final product is utilised at least once more either for material use or energy.</t>
  </si>
  <si>
    <t>Carus, M.; Dammer, L. &amp; Essel, R. (2015): “Quo vadis, cascading use of biomass? Policy paper on background information on the cascading principle"</t>
  </si>
  <si>
    <t>Renewable-carbon.eu</t>
  </si>
  <si>
    <t>Child labour</t>
  </si>
  <si>
    <t>Work that deprives children of their childhood, their potential, and their dignity, and that is harmful to their physical and mental development. Child labour refers to work that is mentally, physically, socially or morally dangerous and harmful to children; and interferes with their schooling by depriving them of the opportunity to attend school; obliging them to leave school prematurely; or requiring them to attempt to combine school attendance with excessively long and heavy work.
International standards set the general minimum age for admission to employment or work at 15 years (13 for light work) and the minimum age for hazardous work at 18 (16 under certain strict conditions). They provide for the possibility of initially setting the general minimum age at 14 (12 for light work) where the economy and educational facilities are insufficiently developed. Children between the ages of 13 and 15 years old may do light work. Light work is defined as work that is not likely to be harmful to a child’s health or development and does not interfere with attendance at school or participation in vocational orientation or training programmes or a child’s capacity to benefit from the instruction received.</t>
  </si>
  <si>
    <t>Accountability Framework Initiative;  ILO Convention 138, Article 7 (1973); ILO Recommendation 190; ISO 13065:2014; ILO Convention 138, Article 7</t>
  </si>
  <si>
    <t>Accountability-framework.org</t>
  </si>
  <si>
    <t>Circular economy</t>
  </si>
  <si>
    <t>A systems solution framework that tackles global challenges like climate change, biodiversity loss, waste, and pollution. It is based on three principles, driven by design: eliminate waste and pollution, circulate products and materials (at their highest value), and regenerate nature. 
It is underpinned by a transition to renewable energy and materials. Transitioning to a circular economy entails decoupling economic activity from the consumption of finite resources. This represents a systemic shift that builds long-term resilience, generates business and economic opportunities, and provides environmental and societal benefits.</t>
  </si>
  <si>
    <t xml:space="preserve">Finding a common language — the circular economy glossary, Ellen MacArthur Foundation </t>
  </si>
  <si>
    <t>Ellenmacarthurfoundation.org</t>
  </si>
  <si>
    <t>Circular inflow</t>
  </si>
  <si>
    <t>Secondary or non-virgin materials and primary or virgin renewable materials that come from regenerative production. Unsustainably managed renewable resources are not considered circular.</t>
  </si>
  <si>
    <t>Circular Transition Indicators v4.0 - Metrics for business, by business, World Business Council for Sustainable Development</t>
  </si>
  <si>
    <t>WBCSD.org</t>
  </si>
  <si>
    <t>Collective bargaining</t>
  </si>
  <si>
    <t>CB</t>
  </si>
  <si>
    <t>All negotiations which take place between an employer, a group of employers or one or more employers’ organisations and one or more workers’ organisations for: (i) determining working conditions and terms of employment; and/or (ii) regulating relations between employers and workers; and/or (iii) regulating relations between employers or their organisations and a workers’ organisation or workers’ organisations.</t>
  </si>
  <si>
    <t>Accountability Framework Initiative</t>
  </si>
  <si>
    <t>Conflict resolution</t>
  </si>
  <si>
    <t>The methods and process of dialogue building which promote the peaceful ending of social conflict in any setting, including between employees and businesses. The broader term “conflict management” involves a kind of proactive-reactive continuum. The proactive end of the spectrum involves fostering productive communication and collaboration among diverse interests, addressing the underlying causes of conflicts in order to prevent conflicts from recurring, developing trust and understanding in order to prevent conflicts. The reactive end of the spectrum includes approaches to managing conflicts that vary, by order of increasing collaborative consensus building level: negotiated rule-making; arbitration; mediation; facilitation; conciliation; and negotiation. The reactive approach of conflict management is used after the conflict has erupted and is referred to as conflict resolution.</t>
  </si>
  <si>
    <t>FAO (2014)</t>
  </si>
  <si>
    <t>FAO.org</t>
  </si>
  <si>
    <t>Consultation</t>
  </si>
  <si>
    <t>Seeking views before making a decision. Consultation can include, for example, engaging health and safety committees and workers’ representatives.</t>
  </si>
  <si>
    <t xml:space="preserve">Bonsucro Production Standard v.5.2 </t>
  </si>
  <si>
    <t>Bonsucro.com</t>
  </si>
  <si>
    <t>Continuously forested areas</t>
  </si>
  <si>
    <t>Land spanning more than one hectares with trees higher than five metres and a canopy cover of more than 30 %, or trees able to reach those thresholds in situ</t>
  </si>
  <si>
    <t xml:space="preserve">DIRECTIVE (EU) 2018/2001 OF THE EUROPEAN PARLIAMENT AND OF THE COUNCIL of 11 December 2018 on the promotion of the use of energy from renewable sources </t>
  </si>
  <si>
    <t>Discrimination</t>
  </si>
  <si>
    <t>The term discrimination includes (a) any distinction, exclusion or preference made on the basis of race, colour, sex, religion, political opinion, national extraction or social origin, which has the effect of nullifying or impairing equality of opportunity or treatment in employment or occupation; (b) such other distinction, exclusion or preference which has the effect of nullifying or impairing equality of opportunity or treatment in employment or occupation as may be determined by the individual concerned after consultation with representative employers’ and workers’ organisations and with other appropriate bodies.
Any distinction, exclusion or preference in respect of a particular job based on the inherent requirements thereof shall not be deemed to be discrimination. Discrimination can be based on race, colour, gender identity, age, language, religion, property/ wealth, nationality, ethnic/social origin, caste, disability, pregnancy, indigeneity, union affiliation, political affiliation, marital/family status, personal relationships, health status, sexual orientation or other non-valid reasons that are irrelevant to the skills, capabilities, qualities and medical fitness for the job.</t>
  </si>
  <si>
    <t>ILO Convention C111, Article 1</t>
  </si>
  <si>
    <t>normlex.ilo.org</t>
  </si>
  <si>
    <t>Ecological corridor</t>
  </si>
  <si>
    <t>Areas of land and water that aim to maintain or restore ecological connectivity by allowing species to move, and natural processes to flow freely. A practical example of an ecological corridor is a a trip of vegetation used by wildlife, allowing movement between two areas.</t>
  </si>
  <si>
    <t>National Program for Ecological Corridors, Parks Canada</t>
  </si>
  <si>
    <t>parks.canada.ca</t>
  </si>
  <si>
    <t>European Environment Agency Glossary</t>
  </si>
  <si>
    <t>Emission factor</t>
  </si>
  <si>
    <t>Rate of emission per unit of activity, output or input. E.g. a particular fossil fuel power plant has a CO2 emission factor of 0.765 kg/kWh generated. </t>
  </si>
  <si>
    <t>IPCC Fourth Assessment Report: Climate Change 2007</t>
  </si>
  <si>
    <t>archive.ipcc.ch</t>
  </si>
  <si>
    <t>Equal opportunity</t>
  </si>
  <si>
    <t>Principle of non-discrimination which emphasizes that opportunities in education, employment, advancement, benefits and resource distribution, and other areas should be freely available to all citizens irrespective of their age, race, sex, religion, political association, ethnic origin, or any other individual or group characteristic unrelated to ability, performance, and qualification.</t>
  </si>
  <si>
    <t>EU Product Environmental Footprint</t>
  </si>
  <si>
    <t>The Product Environmental Footprint (PEF) method is as a common way of measuring environmental performance. The PEF is an EU recommended Life Cycle Assessment (LCA) based method to quantify the environmental impacts of products (goods or services).
The overarching purpose of PEF information is to reduce the environmental impacts of goods, services and organisations by taking into account supply chain activities. This purpose is achieved through the provision of detailed requirements for modelling the environmental impacts of the flows of material/energy and the emissions and waste streams associated with a product or an organisation throughout the life cycle.</t>
  </si>
  <si>
    <t>European Commission</t>
  </si>
  <si>
    <t>green-business.ec.europa.eu</t>
  </si>
  <si>
    <t>epla.jrc.ec.europa.eu</t>
  </si>
  <si>
    <t>Food security</t>
  </si>
  <si>
    <t>Food security is achieved when all people, at all times, have physical, social and economic access to sufficient, safe and nutritious food to meet their dietary needs and food preferences for an active and healthy life. Four dimensions of food security are commonly identified: food availability, food access, utilisation and stability.</t>
  </si>
  <si>
    <t>FAO (1996)</t>
  </si>
  <si>
    <t>Forced labour</t>
  </si>
  <si>
    <t>All work or service that is exacted from any person under the menace of any penalty and for which the said person has not offered themselves voluntarily.</t>
  </si>
  <si>
    <t>ILO Convention 29</t>
  </si>
  <si>
    <t>Forest degradation</t>
  </si>
  <si>
    <t>Structural changes to forest cover, taking the form of the conversion of: (a) primary forests or naturally regenerating forests into plantation forests or into other wooded land; or (b) primary forests into planted forests.</t>
  </si>
  <si>
    <t>EU Deforestation Regulation</t>
  </si>
  <si>
    <t>europarl.europa.eu</t>
  </si>
  <si>
    <t>Free, Prior, Informed Consent</t>
  </si>
  <si>
    <t>FPIC</t>
  </si>
  <si>
    <t>Collective human right of Indigenous Peoples and Local Communities (IP/LC) to give or withhold their consent prior to the commencement of any activity that may affect their rights, land, resources, territories, livelihoods and food security.
- Free: Consent is given by the affected IP/LC voluntarily without coercion, duress or intimidation.
- Prior: The consent is given before the specified activity is authorised or commenced.
- Informed: The consent is given after the IP/LC have received the relevant, timely and culturally appropriate information necessary to make a fully informed decision. Consent: The IP/LC take a collective decision to grant or withhold approval of each activity that may impact IP/LCs.</t>
  </si>
  <si>
    <t>Freedom of association</t>
  </si>
  <si>
    <t xml:space="preserve">The right of workers and employers to create and join organisations of their choice freely and without fear of reprisal or interference. This includes the right to establish and affiliate to confederations and international organisations. </t>
  </si>
  <si>
    <t>ILO Freedom of Association and Development</t>
  </si>
  <si>
    <t>ILO.org</t>
  </si>
  <si>
    <t>Gender equality</t>
  </si>
  <si>
    <t>When women and men enjoy equal rights, opportunities and entitlements in civil and political life.</t>
  </si>
  <si>
    <t>Grievance mechanism</t>
  </si>
  <si>
    <t>Any routinised process through which grievances concerning business-related negative impacts to human rights or the environment can be raised, and remedy can be sought.</t>
  </si>
  <si>
    <t>Accountability Framework Initiative; UN Guiding Principles on Business and Human Rights</t>
  </si>
  <si>
    <t>Hazard</t>
  </si>
  <si>
    <t>A process, phenomenon or human activity that may cause loss of life, injury or other health impacts, property damage, social and economic disruption or environmental degradation.</t>
  </si>
  <si>
    <t>Sendai Framework Terminology on Disaster Risk Reduction (UNDRR)</t>
  </si>
  <si>
    <t>undrr.org</t>
  </si>
  <si>
    <t>Hazardous substances</t>
  </si>
  <si>
    <t xml:space="preserve">Chemicals classified as health hazard statements according to GHS (Globally Harmonized System of Classification and Labelling of Chemicals) </t>
  </si>
  <si>
    <t>National Library of Medicine: GHS Classification (Rev.10, 2023) Summary</t>
  </si>
  <si>
    <t>pubchem.ncbi.nlm.nih.gov</t>
  </si>
  <si>
    <t>High Carbon Stock Approach</t>
  </si>
  <si>
    <t>HCSA</t>
  </si>
  <si>
    <t xml:space="preserve">Methodology that distinguishes forest areas for protection from degraded lands with low carbon and biodiversity values that may be developed. </t>
  </si>
  <si>
    <t>https://highcarbonstock.org/</t>
  </si>
  <si>
    <t>High carbon stock areas</t>
  </si>
  <si>
    <t>Land that had one of the following statuses in January 2008 and no longer has that status:
(a) wetlands, namely land that is covered with or saturated by water permanently or for a significant part of the year;
(b) continuously forested areas, namely land spanning more than one hectare with trees higher than five metres and a canopy cover of more than 30 %, or trees able to reach those thresholds in situ;
(c) land spanning more than one hectare with trees higher than five metres and a canopy cover of between 10 % and 30 %, or trees able to reach those thresholds in situ.</t>
  </si>
  <si>
    <t>DIRECTIVE (EU) 2018/2001 OF THE EUROPEAN PARLIAMENT AND OF THE COUNCIL of 11 December 2018 on the promotion of the use of energy from renewable sources</t>
  </si>
  <si>
    <t>High Conservation Value</t>
  </si>
  <si>
    <t>HCV</t>
  </si>
  <si>
    <t>Biological, ecological, social or cultural values which are considered outstandingly significant or critically important at the national, regional or global level. All natural habitats possess some inherent conservation values, including the presence of rare or endemic species, provision of ecosystem services, sacred sites or resources harvested by local residents. However, some values are more significant or critical than others, and it is the HCV approach which offers an objective way of identifying those values to be maintained or enhanced.
The six High Conservation Values:
(1) HCV 1 Species diversity
(2) HCV 2 Landscape-level ecosystems, ecosystem mosaics and IFL
(3) HCV 3 Ecosystems and habitats
(4) HCV 4 Ecosystem services
(5)HCV 5 Community needs
(6) HCV 6 Cultural valueS</t>
  </si>
  <si>
    <t>HCV Common Guidance for Identification</t>
  </si>
  <si>
    <t>hcvnetwork.org</t>
  </si>
  <si>
    <t>High-quality recycling</t>
  </si>
  <si>
    <t>High-quality recycling preserves the characteristics of materials which make them most useful. This includes consideration of mechanical, chemical and organic recyclability of the bio-based product.  
The idea of ‘quality’ for secondary raw materials is captured by two interlinked concepts: 
(1) ‘Virgin-like’ secondary raw materials – how closely comparable the secondary raw materials from a recycling chain is to the virgin material originally used in the product being recycled. Subsequently, how substitutable the secondary raw materials is for virgin material with little or no detrimental impact on the final product.
(2) ‘High value’ secondary raw materials – the extent to which secondary raw materials produced is of comparable value to virgin polymer, in terms of value to the user, and associated monetary value.</t>
  </si>
  <si>
    <t>Quality of recycling: Towards and operational definition (European Commission)</t>
  </si>
  <si>
    <t>publications.jrc.ec.europa.eu</t>
  </si>
  <si>
    <t>ILO Core Conventions</t>
  </si>
  <si>
    <t>C029 - Forced Labour Convention, 1930 (No. 29)
C087 - Freedom of Association and Protection of the Right to Organise Convention, 1948 (No. 87)
C098 - Right to Organise and Collective Bargaining Convention, 1949 (No. 98)
C100 - Equal Remuneration Convention, 1951 (No. 100)
C105 - Abolition of Forced Labour Convention, 1957 (No. 105)
C111 - Discrimination (Employment and Occupation) Convention, 1958 (No. 111)
C138 - Minimum Age Convention, 1973 (No. 138)
C155 - Occupational Safety and Health Convention, 1981 (No. 155)
C182 - Worst Forms of Child Labour Convention, 1999 (No. 182)
C187 - Promotional Framework for Occupational Safety and Health Convention, 2006 (No. 187)</t>
  </si>
  <si>
    <t>ILO Labour Standards - Conventions</t>
  </si>
  <si>
    <t>Incident</t>
  </si>
  <si>
    <t>An unsafe occurrence arising out of or in the course of work where no personal injury is caused, or where personal injury requires only first-aid treatment.</t>
  </si>
  <si>
    <t>Report V(1): Recording and notifcation of occupational accidents and diseases and ILO list of occupational diseases</t>
  </si>
  <si>
    <t>webapps.ilo.org</t>
  </si>
  <si>
    <t>Indigenous</t>
  </si>
  <si>
    <t>Indigenous signifies someone who is intimately connected with the land where he lives, who has not arrived by immigration or is not in passage. The idea “indigenous” is necessarily relative. It often expresses a cultural or property claim.</t>
  </si>
  <si>
    <t>FAO (2003)</t>
  </si>
  <si>
    <t>fao.org</t>
  </si>
  <si>
    <t>Indirect land use change</t>
  </si>
  <si>
    <t>ILUC</t>
  </si>
  <si>
    <t>Indirect land use change can occur when land previously devoted to food or feed production is converted to produce biofuels, bioliquids and biomass fuels. In that case, food and feed demand still needs to be satisfied, which may lead to the extension of agricultural land into areas with high carbon stock such as forests, wetlands and peat land, causing additional greenhouse gas emissions.</t>
  </si>
  <si>
    <t>European Commission Knowledge for Policy</t>
  </si>
  <si>
    <t>knowledge4policy.ec.europa.eu</t>
  </si>
  <si>
    <t>Inflows</t>
  </si>
  <si>
    <t xml:space="preserve">Resources that enter the company, including materials, parts or products (depending on a company's position within the supply chain). </t>
  </si>
  <si>
    <t>Invasive species</t>
  </si>
  <si>
    <t>Animals and plants that are introduced accidentally or deliberately into a natural environment where they are not normally found, with serious negative consequences for their new environment.</t>
  </si>
  <si>
    <t>Directorate-General for Environment</t>
  </si>
  <si>
    <t>environment.ec.europa.eu</t>
  </si>
  <si>
    <t>Land with high biodiversity value</t>
  </si>
  <si>
    <t>Land that had one of the following statuses in or after January 2008, whether or not the land continues to have that status:
a) primary forest and other wooded land, namely forest and other wooded land of native species, where there is no clearly visible indication of human activity and the ecological processes are not significantly disturbed;
(b) highly biodiverse forest and other wooded land which is species-rich and not degraded, or has been identified as being highly biodiverse by the relevant competent authority, unless evidence is provided that the production of that raw material did not interfere with those nature protection purposes;
(c) areas designated: (i) by law or by the relevant competent authority for nature protection purposes; or (ii) for the protection of rare, threatened or endangered ecosystems or species recognised by international agreements or included in lists drawn up by intergovernmental organisations or the International Union for the Conservation of Nature, unless evidence is provided that the production of that raw material did not interfere with those nature protection purposes;
(d) highly biodiverse grassland spanning more than one hectare that is: (i) natural, namely grassland that would remain grassland in the absence of human intervention and that maintains the natural species composition and ecological characteristics and processes; or (ii) non-natural, namely grassland that would cease to be grassland in the absence of human intervention and that is species-rich and not degraded and has been identified as being highly biodiverse by the relevant competent authority, unless evidence is provided that the harvesting of the raw material is necessary to preserve its status as highly biodiverse grassland.
Nationally, regionally, or internationally legally protected areas including but not limited to those designated by any of the of the following: (a) The World Conservation Union “IUCN” Category I-IV protected areas; (b) Wetlands of International Importance designated under the Ramsar Convention; (c) World Heritage Sites designated under the UNESCO World Heritage Convention; (d) Biosphere Reserves designated under the UNESCO Man and the Biosphere Programme; (e) Other legally protected areas ; (f) Primary Forest, i.e. naturally regenerated forest, where there are no clearly visible indication of human activities and the ecological processes are not significantly disturbed, (g) Natural or non-natural highly biodiverse grassland; (e) Any other defined High Conservation value Area</t>
  </si>
  <si>
    <t>DIRECTIVE (EU) 2018/2001 OF THE EUROPEAN PARLIAMENT AND OF THE COUNCIL of 11 December 2018 on the promotion of the use of energy from renewable sources; Protected Planet; Ramsar; UNESCO</t>
  </si>
  <si>
    <t>https://eur-lex.europa.eu/legal-content/EN/TXT/PDF/?uri=CELEX:32018L2001 ; http://www.protectedplanet.net ; https://www.ramsar.org/ ; Http://whc.unesco.org/en/list ; https://en.unesco.org/biosphere</t>
  </si>
  <si>
    <t>Lifecycle greenhouse gas emissions</t>
  </si>
  <si>
    <t>Product life cycle emissions are all the emissions associated with the production and use of a specific product, from cradle to grave, including emissions from raw materials, manufacture, transport, storage, sale, use and disposal.</t>
  </si>
  <si>
    <t>Greenhouse Gas Protocol</t>
  </si>
  <si>
    <t>ghgprotocol.org</t>
  </si>
  <si>
    <t>Living wage</t>
  </si>
  <si>
    <t>The remuneration received for a standard workweek by a worker, and supplemented by other means of social protection, in a particular place sufficient to afford a decent standard of living for the worker and her or his family. Elements of a decent standard of living include food, water, housing, education, health care, transportation, clothing and other essential needs including provision for unexpected events. In the BMT, the living wage is defined as that determined by the Global Living Wage Coaltion for the region in question.</t>
  </si>
  <si>
    <t>Global Living Wage Coalition</t>
  </si>
  <si>
    <t>globalivingwage.org</t>
  </si>
  <si>
    <t>Lost-time injury</t>
  </si>
  <si>
    <t>When a worker is unable to present for their next scheduled workplace attendance due to a work-related injury.</t>
  </si>
  <si>
    <t>Australian government</t>
  </si>
  <si>
    <t>transparency.gov.au</t>
  </si>
  <si>
    <t>LULUCF</t>
  </si>
  <si>
    <t xml:space="preserve">Land use, land-use change and forestry. Land use and land-use changes can act either as sinks or as emission sources. It is estimated that approximately one-fifth of global emissions result from LULUCF activities. </t>
  </si>
  <si>
    <t>United Nations Framework Convention on Climate Change</t>
  </si>
  <si>
    <t>Natural replenishing rate</t>
  </si>
  <si>
    <t>Replenishment of a natural resource at a rate that is equal to or faster than the rate at which they are consumed.</t>
  </si>
  <si>
    <t>Natural Resources Canada (adjusted)</t>
  </si>
  <si>
    <t>Natural Resourcse Canada</t>
  </si>
  <si>
    <t>Nonpoint source pollution</t>
  </si>
  <si>
    <t>Contamination originated from various sources, including agricultural and stormwater runoff or debris blown into waterways from land.</t>
  </si>
  <si>
    <t>Natural Resources Defense Council</t>
  </si>
  <si>
    <t>nrdc.org</t>
  </si>
  <si>
    <t>Operator</t>
  </si>
  <si>
    <t>Individual or organization that has ownership or control of one or more parts of the supply chain.</t>
  </si>
  <si>
    <t>ISO 13065:2014</t>
  </si>
  <si>
    <t>Peatland</t>
  </si>
  <si>
    <t>Peatlands are wetland ecosystems where soils are dominated by peat. In peatlands net primary production exceeds organic matter decomposition as a result of waterlogged conditions, which leads to the accumulation of peat</t>
  </si>
  <si>
    <t>2019 Refinement to the 2006 IPCC Guidelines for National Greenhouse Gas Inventories</t>
  </si>
  <si>
    <t>ipcc.ch</t>
  </si>
  <si>
    <t>Personal Protective Equipment</t>
  </si>
  <si>
    <t>PPE</t>
  </si>
  <si>
    <t>Products that the user can wear or hold, to be protected against risks either at work, at home or whilst engaging in leisure activities.</t>
  </si>
  <si>
    <t>single-market-economy.ec.europa.eu</t>
  </si>
  <si>
    <t>Plant protection products</t>
  </si>
  <si>
    <t>PPP</t>
  </si>
  <si>
    <t>Plant protection products are 'pesticides' that protect crops or desirable or useful plants. They are primarily used in the agricultural sector but also in forestry, horticulture, amenity areas and in home gardens. They contain at least one active substance and have one of the following functions: (1) Protect plants or plant products against pests/diseases, before or after harvest; (2) influence the life processes of plants (such as substances influencing their growth, excluding nutrients); (3) preserve plant products; (4) destroy or prevent growth of undesired plants or parts of plants. They may also contain other components including safeners and synergists.</t>
  </si>
  <si>
    <t>Directorate-General for Health and Food Safety</t>
  </si>
  <si>
    <t>food.ec.europa.eu</t>
  </si>
  <si>
    <t>Point source pollution</t>
  </si>
  <si>
    <t>Contamination originating from a single source. Examples include wastewater discharged by a manufacturer, oil refinery, or wastewater treatment facility, as well as contamination from leaking septic systems, chemical and oil spills, and illegal dumping.</t>
  </si>
  <si>
    <t>Policy</t>
  </si>
  <si>
    <t>A set of written guidelines intended to govern the actions of a company’s managers and its other employees in specified situations</t>
  </si>
  <si>
    <t xml:space="preserve">Oxford Dictionary of Business and Management; Oxford Reference </t>
  </si>
  <si>
    <t>oxfordreference.com</t>
  </si>
  <si>
    <t>Procedure</t>
  </si>
  <si>
    <t>Specified way to carry out an activity or a process. Procedures can be documented or not. When a procedure is documented, the term “written procedure” or “documented procedure” is frequently used. The document that contains a procedure can be called a “procedure document.”</t>
  </si>
  <si>
    <t>ISO 13065:2014 - ISO 9000:2005, 3.4.5</t>
  </si>
  <si>
    <t>Raw material</t>
  </si>
  <si>
    <t>Primary or secondary material that is used to produce a product. Secondary material includes recycled material. Raw material also includes agricultural, forest and processing residues.</t>
  </si>
  <si>
    <t>ISO 13065:2014;  ISO 14040:2006, 3.15</t>
  </si>
  <si>
    <t>Recycling</t>
  </si>
  <si>
    <t>Any recovery operation by which waste materials are reprocessed into products, materials or substances whether for the original or other purposes. It includes the reprocessing of organic material but does not include energy recovery and the reprocessing into materials that are to be used as fuels or for backfilling operations. 
Recycling can involve mechanical, physical, chemical processes or biological processes or a combination of these processes. Not all resources should be recycled though, as hazardous substances can accumulate during successive cycles, increasing net toxicity.</t>
  </si>
  <si>
    <t xml:space="preserve">EU Waste Framework Directive </t>
  </si>
  <si>
    <t>eur-lex.europa.eu</t>
  </si>
  <si>
    <t>ISO 59004:2024 Circular economy — Vocabulary, principles and guidance for implementation</t>
  </si>
  <si>
    <t>iso.org</t>
  </si>
  <si>
    <t>Regenerative agriculture and forestry</t>
  </si>
  <si>
    <t xml:space="preserve">Regenerative production provides biomass in ways that support positive outcomes for nature, which include but are not limited to healthy and stable soils, improved local biodiversity, improved air and water quality, as well as improved societal outcomes. The method and production systems that can achieve these outcomes are context-dependent - so there is no such thing as a 'regenerative practice' that works everywhere.
In agriculture, there are different schools of thought that can be leaned on, including agroecology, organic, agroforestry, and conservation agriculture - as long as the emphasis is on those positive outcomes. This concept applies beyond land-based agriculture to aquatic farms and fisheries as well.
In forestry, there are likewise several definitions for regenerative forestry. In general, regenerative forestry is a whole system approach, delivering benefits for climate, nature and people. The goal is to ensure that forests are diverse, resilient, adaptive, and support high levels of engagement people and delivering strong livelihoods. </t>
  </si>
  <si>
    <t>ellenmacarthurfoundation.org</t>
  </si>
  <si>
    <t>soilassociation.org</t>
  </si>
  <si>
    <t>Remuneration</t>
  </si>
  <si>
    <t>The term remuneration includes the ordinary, basic or minimum wage or salary and any additional emoluments whatsoever payable directly or indirectly, whether in cash or in kind, by the employer to the worker and arising out of the worker's employment.</t>
  </si>
  <si>
    <t>C100 - Equal Remuneration Convention, 1951 (No. 100), International Labour Organization</t>
  </si>
  <si>
    <t>Renewable energy</t>
  </si>
  <si>
    <t>Energy derived from natural sources that are replenished at a higher rate than they are consumed. These include hydropower, solar energy, geothermal, marine energy, wind energy and bioenergy.</t>
  </si>
  <si>
    <t>un.org</t>
  </si>
  <si>
    <t>irena.org</t>
  </si>
  <si>
    <t>Runoff</t>
  </si>
  <si>
    <t xml:space="preserve">Runoff is the movement of water and any contaminants across the soil surface. Water running off the land towards canals, streams, rivers, and lakes can also move chemicals, such as pesticides and fertilizers. Pesticides may be moving with the runoff water if dissolved in the water or adsorbed to eroding soil particles. </t>
  </si>
  <si>
    <t>Center for Integrated Pest Management, North Carolina State University</t>
  </si>
  <si>
    <t>pesticidestewardship.org</t>
  </si>
  <si>
    <t>Safe drinking water</t>
  </si>
  <si>
    <t>Safe drinking water complies with the microbiological, physical, and chemical and other parameters established in applicable country legislation or, in their absence, the critical parameters defined by the World Health Organization.</t>
  </si>
  <si>
    <t>World Health Organisation</t>
  </si>
  <si>
    <t>who.int</t>
  </si>
  <si>
    <t>Scope 1</t>
  </si>
  <si>
    <t>Direct emissions occuring from sources owned or controlled by the company</t>
  </si>
  <si>
    <t>Scope 2</t>
  </si>
  <si>
    <t>Indirect emissions from the generation of purchased energy. The emissions resulting from the production of grid electricity are accounted for under Scope 2.</t>
  </si>
  <si>
    <t>Scope 3</t>
  </si>
  <si>
    <t>All indirect emissions (not included in scope 2) that occur in the value chain of the reporting company, including both upstream and downstream emissions</t>
  </si>
  <si>
    <t>Severly degraded land</t>
  </si>
  <si>
    <t xml:space="preserve">Land that, for a significant period of time, has either been significantly salinated or presented significantly low organic matter content and has been severely eroded. </t>
  </si>
  <si>
    <t>Sewage</t>
  </si>
  <si>
    <t>Sewage is the part of wastewater that is contaminated with feces or urine.</t>
  </si>
  <si>
    <t>Skilled positions</t>
  </si>
  <si>
    <t>Skilled positions are those allocated to workers who currently hold leadership/management, professional or technician/associate professional positions. Skilled labour is generally characterised by advanced education (college and higher), possession of knowledge and skills to perform complicated tasks, ability to adapt quickly to technology changes, and creative application of knowledge and skills acquired through training in their work. In essence, skilled workers are those directly and closely involved in the generation, development, spreading and application of knowledge.</t>
  </si>
  <si>
    <t>SKILLED LABOUR - A determining factor for sustainable growth of the nation policy brief (ILO)</t>
  </si>
  <si>
    <t>Sludge</t>
  </si>
  <si>
    <t>Mud-like residue resulting from wastewater treatment. It can contain contaminants such as heavy metals or other chemicals, or pathogens.</t>
  </si>
  <si>
    <t>Slurry</t>
  </si>
  <si>
    <t>A watery mixture or suspension of insoluble (not dissolved) matter; a thin, watery mud or any substance resembling it (such as a grit slurry or a lime slurry).</t>
  </si>
  <si>
    <t>Sacramento State University</t>
  </si>
  <si>
    <t>owp.csus.edu</t>
  </si>
  <si>
    <t>Stakeholder</t>
  </si>
  <si>
    <t>An individual or group that has an interest in any decision or activity of an organisation. Stakeholders may include suppliers, internal staff such as employees and workers, seasonal or migratory workers, members, customers, shareholders, investors, consumers, regulators, local and regional communities</t>
  </si>
  <si>
    <t>ISO 26000:2010</t>
  </si>
  <si>
    <t>Subcontractor</t>
  </si>
  <si>
    <t>A subcontractor is a person or entity that has been awarded by the general contractor the performance of part of the work or services of an existing contract entered between the general contractor and the (original) contracting party.</t>
  </si>
  <si>
    <t>Legal Information Institute (Cornell University)</t>
  </si>
  <si>
    <t>law.cornell.edu</t>
  </si>
  <si>
    <t>Subsidiary</t>
  </si>
  <si>
    <t>An undertaking controlled by a parent undertaking; a company whose capital includes a minimum holding of 20%.</t>
  </si>
  <si>
    <t xml:space="preserve">Council Directive 90/435/EEC of 23 July 1990 on the common system of taxation applicable in the case of parent companies and subsidiaries of different Member States ; </t>
  </si>
  <si>
    <t>eur-lex.europa.eu/</t>
  </si>
  <si>
    <t>DIRECTIVE 2013/34/EU OF THE EUROPEAN PARLIAMENT AND OF THE COUNCIL of 26 June 2013 on the annual financial statements, consolidated financial statements and related reports of certain types of undertakings</t>
  </si>
  <si>
    <t>Substance</t>
  </si>
  <si>
    <t>A chemical element and its compounds in the natural state or obtained by any manufacturing process, including any additive necessary to preserve its stability and any impurity deriving from the process used, but excluding any solvent which may be separated without affecting the stability of the substance or changing its composition.</t>
  </si>
  <si>
    <t>European Chemicals Agency</t>
  </si>
  <si>
    <t>ECHA.europa.eu</t>
  </si>
  <si>
    <t>Substances of very high concern</t>
  </si>
  <si>
    <t>SVHC</t>
  </si>
  <si>
    <t>Chemical substance (or part of a group of chemical substances) concerning which it has been proposed that use within the European Union be subject to authorisation under the REACH Regulation. A substance may be proposed as an SVHC if it meets one or more of the following criteria: it is carcinogenic; it is mutagenic; it is toxic for reproduction; it is persistent, bioaccumulative and toxic, it is very persistent and very bioaccumulation ; there is "scientific evidence of probable serious effects to human health or the environment which give rise to an equivalent level of concern".</t>
  </si>
  <si>
    <t>ECHA Candidate List of substances of very high concern for Authorisation</t>
  </si>
  <si>
    <t>Substances that are carcinogenic, mutagenic or toxic to reproduction</t>
  </si>
  <si>
    <t>Carcinogenic, mutagenic and reprotoxic substances (CMRs). Complete list can found in Annex VI of the CLP Regulation (European Regulation(EC) No. 1272/2008.</t>
  </si>
  <si>
    <t>Annex VI of the CLP Regulation (European Regulation(EC) No. 1272/2008</t>
  </si>
  <si>
    <t>Supply chain</t>
  </si>
  <si>
    <t>Upstream supply chain of the product in scope of the certification.</t>
  </si>
  <si>
    <t>Unused land</t>
  </si>
  <si>
    <t>Areas which, for a consecutive period of at least 5 years before the start of cultivation of the feedstock used for the production of biofuels, bioliquids and biomass fuels, were neither used for the cultivation of food and feed crops, other energy crops nor any substantial amount of fodder for grazing animals.</t>
  </si>
  <si>
    <t>COMMISSION DELEGATED REGULATION (EU) 2019/807</t>
  </si>
  <si>
    <t>faolex.fao.org</t>
  </si>
  <si>
    <t>Virgin biomass</t>
  </si>
  <si>
    <t>Biomass that have not yet been used in the economy. These include both finite materials and renewable resources.</t>
  </si>
  <si>
    <t>Water withdrawal</t>
  </si>
  <si>
    <t>Gross amount of water extracted from the resources for a given use. It includes conveyance losses, consumptive use and return flow.</t>
  </si>
  <si>
    <t>Wetland</t>
  </si>
  <si>
    <t>Land that is covered with or saturated by water permanently or for a significant part of the year</t>
  </si>
  <si>
    <t>Ramsar Convention on Wetlands</t>
  </si>
  <si>
    <t>ramsar.org</t>
  </si>
  <si>
    <t>Feedstock types</t>
  </si>
  <si>
    <t>Vegetable biological organism used for biomass production and the biomass produced based on this plant.</t>
  </si>
  <si>
    <t>RSB Glossary of terms</t>
  </si>
  <si>
    <t>RSB-STD-01-002 Glossary of Terms</t>
  </si>
  <si>
    <t>Forests are lands of more than 0.5 hectares, with a tree canopy cover of more than 10 percent, which are not primarily under agricultural or urban land use.
Forests are determined both by the presence of trees and the absence of other predominant land uses. The term specifically excludes trees planted primarily for agricultural production, for example in fruit plantations and agroforestry systems.</t>
  </si>
  <si>
    <t>FAO: Forest Resources Assessment 2000 On definitions of forest and forest change</t>
  </si>
  <si>
    <t>Waste: Any substance or object which the holder discards or intends or is required to discard;
Residue: A substance that is not the end product(s) that a production process directly seeks to produce;it is not a primary aim of the production process and the process has not been deliberately modified to produce it.</t>
  </si>
  <si>
    <t>Directive 2008/98/EC of the European Parliament and of the Council of 19 November 2008</t>
  </si>
  <si>
    <t>Residues that are directly generated by agriculture or forestry and that do not include residues from related industries or processing. 
Agricultural residues include, for example,  rice straw, wheat straw, rice husk, and corn stover, which are mostly left on the fields after harvests and used for fodder and landfill material or burnt. Forestry residues consist of branches, leaves, bark, and other portions of wood, among others.</t>
  </si>
  <si>
    <t>Encyclopedia of Materials: Science and Technology, 2001</t>
  </si>
  <si>
    <t>sciencedirect.org</t>
  </si>
  <si>
    <t>Phases of value chain</t>
  </si>
  <si>
    <t>Biomass Producer</t>
  </si>
  <si>
    <t>A legal entity such as a farm operators and a plantation owner, which gathers biomass feedstock such as crops or woody material for conversion into an end product.</t>
  </si>
  <si>
    <t>rsb.org</t>
  </si>
  <si>
    <t>SBP Glossary of Terms and Definitions</t>
  </si>
  <si>
    <t>sbpcert.wpenginepowered.com</t>
  </si>
  <si>
    <t>A legal entity that processes biomass and/or intermediates/semifinished products for further use in the supply chain.</t>
  </si>
  <si>
    <t>RSB.org</t>
  </si>
  <si>
    <t>Final product producer</t>
  </si>
  <si>
    <t xml:space="preserve"> A legal entity conducting the final steps of processing to biofuels/bioliquids/biomaterials and/or valorise (processed) biomass for application in finished products.</t>
  </si>
  <si>
    <t>To conduct the BMT outcome level assessment, assessors should follow the following steps.</t>
  </si>
  <si>
    <t>Benchmarking (Tab “InitialAssessment”)</t>
  </si>
  <si>
    <t>The aim of this exercise is to evaluate how the scheme currently performs in relation to the outlined principles and to identify where the gaps lie. The findings, especially the explanations (Column KG), will help us understand the scheme's efforts and approaches to making measurable progress. By following this methodology, assessors can provide transparent, evidence-based evaluations of CSL performance.</t>
  </si>
  <si>
    <t>1       Data Collection &amp; Preparation</t>
  </si>
  <si>
    <t>Before starting the assessment:</t>
  </si>
  <si>
    <t>- Review each principle, criterion, indicator as well as its applicability.</t>
  </si>
  <si>
    <t>- Gather relevant scheme documents (e.g., standards, outcome monitoring reports).</t>
  </si>
  <si>
    <t>- Review the CSL’s official website for publicly available impact data and relevant information.</t>
  </si>
  <si>
    <t>- Identify any additional sources that provide insight into how the CSL tracks and reports its impacts.</t>
  </si>
  <si>
    <t>2.     Evaluation Using the Framework and Documentation of Results</t>
  </si>
  <si>
    <t>For each indicator, determine the level of compliance using the four-category scale:</t>
  </si>
  <si>
    <t>- Fully (meets all conditions outlined in the indicators)</t>
  </si>
  <si>
    <t>- Partly (some elements missing)</t>
  </si>
  <si>
    <t>- Missing (not met at all)</t>
  </si>
  <si>
    <t>-Not Applicable (indicator does not apply to the CSL)</t>
  </si>
  <si>
    <t>For example, Indicator C.2.1 evaluates the existence of one-way or mutual recognition mechanisms. If a CSL does not include such mechanisms in its scope or practice, the indicator would be considered not applicable.</t>
  </si>
  <si>
    <t>Use the guidance notes provided in the extended framework to ensure consistency in interpretation.</t>
  </si>
  <si>
    <t>Document rationale for each scoring decision under column “Justification or evidence” and mention sources of the evidence under column “Source”. Sources may be scheme documents or websites. The document version should be mentioned to ensure accuracy of assessment.</t>
  </si>
  <si>
    <t>- If information is incomplete or unavailable, assessors should make a best-effort assessment and document the rationale.</t>
  </si>
  <si>
    <t>- If necessary, seek clarifications from scheme owners or conduct interviews.</t>
  </si>
  <si>
    <t>- If necessary, cross-check results with other assessors for consistency.</t>
  </si>
  <si>
    <t>Collecting evidence (Tab “LiteratureReview”)</t>
  </si>
  <si>
    <t>As part of the literature review exercise, assessors are required to collect evidence reporting on the impacts of the CSL under evaluation. For each relevant impact indicator, assessors should summarise the number of studies that report positive, negative, or no significant impacts. In addition, they should assess the robustness of each study and provide the corresponding references.</t>
  </si>
  <si>
    <t>Evidence of positive impacts should be recorded as follows:</t>
  </si>
  <si>
    <r>
      <rPr>
        <b/>
        <sz val="11"/>
        <color theme="1"/>
        <rFont val="Calibri"/>
        <family val="2"/>
        <scheme val="minor"/>
      </rPr>
      <t>Column E</t>
    </r>
    <r>
      <rPr>
        <sz val="11"/>
        <color theme="1"/>
        <rFont val="Calibri"/>
        <family val="2"/>
        <scheme val="minor"/>
      </rPr>
      <t xml:space="preserve"> for the most robust studies,</t>
    </r>
  </si>
  <si>
    <r>
      <rPr>
        <b/>
        <sz val="11"/>
        <color theme="1"/>
        <rFont val="Calibri"/>
        <family val="2"/>
        <scheme val="minor"/>
      </rPr>
      <t>Column G</t>
    </r>
    <r>
      <rPr>
        <sz val="11"/>
        <color theme="1"/>
        <rFont val="Calibri"/>
        <family val="2"/>
        <scheme val="minor"/>
      </rPr>
      <t xml:space="preserve"> for studies of moderate robustness, and</t>
    </r>
  </si>
  <si>
    <r>
      <rPr>
        <b/>
        <sz val="11"/>
        <color theme="1"/>
        <rFont val="Calibri"/>
        <family val="2"/>
        <scheme val="minor"/>
      </rPr>
      <t>Column I</t>
    </r>
    <r>
      <rPr>
        <sz val="11"/>
        <color theme="1"/>
        <rFont val="Calibri"/>
        <family val="2"/>
        <scheme val="minor"/>
      </rPr>
      <t xml:space="preserve"> for studies where the robustness is uncertain.</t>
    </r>
  </si>
  <si>
    <t>Evidence of no significant impact should be recorded in:</t>
  </si>
  <si>
    <r>
      <rPr>
        <b/>
        <sz val="11"/>
        <color theme="1"/>
        <rFont val="Calibri"/>
        <family val="2"/>
        <scheme val="minor"/>
      </rPr>
      <t xml:space="preserve">Column K </t>
    </r>
    <r>
      <rPr>
        <sz val="11"/>
        <color theme="1"/>
        <rFont val="Calibri"/>
        <family val="2"/>
        <scheme val="minor"/>
      </rPr>
      <t>for the most robust studies,</t>
    </r>
  </si>
  <si>
    <r>
      <rPr>
        <b/>
        <sz val="11"/>
        <color theme="1"/>
        <rFont val="Calibri"/>
        <family val="2"/>
        <scheme val="minor"/>
      </rPr>
      <t xml:space="preserve">Column M </t>
    </r>
    <r>
      <rPr>
        <sz val="11"/>
        <color theme="1"/>
        <rFont val="Calibri"/>
        <family val="2"/>
        <scheme val="minor"/>
      </rPr>
      <t>for moderately robust studies, and</t>
    </r>
  </si>
  <si>
    <r>
      <rPr>
        <b/>
        <sz val="11"/>
        <color theme="1"/>
        <rFont val="Calibri"/>
        <family val="2"/>
        <scheme val="minor"/>
      </rPr>
      <t>Column O</t>
    </r>
    <r>
      <rPr>
        <sz val="11"/>
        <color theme="1"/>
        <rFont val="Calibri"/>
        <family val="2"/>
        <scheme val="minor"/>
      </rPr>
      <t xml:space="preserve"> for studies with unclear robustness.</t>
    </r>
  </si>
  <si>
    <t>Evidence of negative impacts should be captured in:</t>
  </si>
  <si>
    <r>
      <rPr>
        <b/>
        <sz val="11"/>
        <color theme="1"/>
        <rFont val="Calibri"/>
        <family val="2"/>
        <scheme val="minor"/>
      </rPr>
      <t>Column Q</t>
    </r>
    <r>
      <rPr>
        <sz val="11"/>
        <color theme="1"/>
        <rFont val="Calibri"/>
        <family val="2"/>
        <scheme val="minor"/>
      </rPr>
      <t xml:space="preserve"> for robust studies,</t>
    </r>
  </si>
  <si>
    <r>
      <rPr>
        <b/>
        <sz val="11"/>
        <color theme="1"/>
        <rFont val="Calibri"/>
        <family val="2"/>
        <scheme val="minor"/>
      </rPr>
      <t>Column S</t>
    </r>
    <r>
      <rPr>
        <sz val="11"/>
        <color theme="1"/>
        <rFont val="Calibri"/>
        <family val="2"/>
        <scheme val="minor"/>
      </rPr>
      <t xml:space="preserve"> for less robust studies, and</t>
    </r>
  </si>
  <si>
    <r>
      <rPr>
        <b/>
        <sz val="11"/>
        <color theme="1"/>
        <rFont val="Calibri"/>
        <family val="2"/>
        <scheme val="minor"/>
      </rPr>
      <t>Column U</t>
    </r>
    <r>
      <rPr>
        <sz val="11"/>
        <color theme="1"/>
        <rFont val="Calibri"/>
        <family val="2"/>
        <scheme val="minor"/>
      </rPr>
      <t xml:space="preserve"> for studies of uncertain robustness.</t>
    </r>
  </si>
  <si>
    <t>This structured approach allows for a transparent summary of the existing evidence base, differentiated by both impact direction and study quality.</t>
  </si>
  <si>
    <t>The aim of this exercise is to evaluate how the scheme currently performs in relation to the outlined principles and to identify where the gaps lie. The findings, especially the explanations (Column K), will help us understand the scheme's efforts and approaches to making measurable progress.</t>
  </si>
  <si>
    <t>CSL name</t>
  </si>
  <si>
    <t>Type</t>
  </si>
  <si>
    <t>Criteria (for Visualisation)</t>
  </si>
  <si>
    <t>Indicator Code</t>
  </si>
  <si>
    <t>Code reference from previous version</t>
  </si>
  <si>
    <t>Indicators</t>
  </si>
  <si>
    <t>Guidance note for testers</t>
  </si>
  <si>
    <t>Applicability</t>
  </si>
  <si>
    <t>Fulfillment</t>
  </si>
  <si>
    <t>Justification or Evidence</t>
  </si>
  <si>
    <t>Source 
(title of scheme documents and/or website link)</t>
  </si>
  <si>
    <t>Notes for scheme</t>
  </si>
  <si>
    <t>Changes from the previous testing results</t>
  </si>
  <si>
    <t>Feedback from scheme</t>
  </si>
  <si>
    <t>Measurable progress of operators</t>
  </si>
  <si>
    <t>Measurable progress of operators*</t>
  </si>
  <si>
    <t>A.1 The scheme requires a systematic approach to address critical sustainability issues and monitors the approach's effectiveness to achieve the intended sustainability goals.</t>
  </si>
  <si>
    <t>A.1.1</t>
  </si>
  <si>
    <t>The scheme requires operators to systematically address critical sustainability issues by either: 
1. Developing a measurable, time-bound sustainability plan aligned with the organization’s mission. The plan must address environmental, social, and economic dimensions, demonstrate progress toward sustainability goals
OR
2. A structured risk mitigation framework that identifies key sustainability risks and outlines specific measures to address them
Either approach should show how it has guided key decisions and outcomes.</t>
  </si>
  <si>
    <t>Example of evidence:
- Requirements in the scheme documents (e.g. Requirements for Operators/Principle and Criteria document)</t>
  </si>
  <si>
    <t>Certification schemes</t>
  </si>
  <si>
    <t>A.1.2</t>
  </si>
  <si>
    <t>A.1.3</t>
  </si>
  <si>
    <t>The scheme requires the operators to assess and demonstrate the effectiveness of the measures taken to meet the sustainability goals, by establishing (a) what needs to be monitored and measured; (b) the methods for monitoring, measurement, analysis and evaluation, as applicable, to ensure valid results; (c) when the monitoring and measuring shall be performed; and (d) when the results from monitoring and measurement shall be analyzed and evaluated.</t>
  </si>
  <si>
    <t>A.1.4</t>
  </si>
  <si>
    <r>
      <t xml:space="preserve">The </t>
    </r>
    <r>
      <rPr>
        <b/>
        <i/>
        <sz val="11"/>
        <rFont val="Calibri"/>
        <family val="2"/>
        <scheme val="minor"/>
      </rPr>
      <t>operator management</t>
    </r>
    <r>
      <rPr>
        <sz val="11"/>
        <rFont val="Calibri"/>
        <family val="2"/>
        <scheme val="minor"/>
      </rPr>
      <t xml:space="preserve"> regularly monitors and reviews all activities and takes actions to continuously improve with respect to sustainability risks and/or environmental, social and economic sustainable development. </t>
    </r>
  </si>
  <si>
    <t>Support indicator A.1.1 and A.1.3</t>
  </si>
  <si>
    <t>A.1.5</t>
  </si>
  <si>
    <r>
      <t xml:space="preserve">The </t>
    </r>
    <r>
      <rPr>
        <b/>
        <i/>
        <sz val="11"/>
        <rFont val="Calibri"/>
        <family val="2"/>
        <scheme val="minor"/>
      </rPr>
      <t>scheme</t>
    </r>
    <r>
      <rPr>
        <sz val="11"/>
        <rFont val="Calibri"/>
        <family val="2"/>
        <scheme val="minor"/>
      </rPr>
      <t xml:space="preserve"> monitors the implementation and effectiveness of risk mitigation measures and/or sustainability plans by operators. This process shall be an integral part of the auditing procedures.</t>
    </r>
  </si>
  <si>
    <t>A.1.7</t>
  </si>
  <si>
    <t>The scheme has a clear impact assessment policy, utilize appropriate assessment tools, and demonstrate that these tools are actively used to inform decision-making for long-term sustainability outcomes.</t>
  </si>
  <si>
    <t>A.1.6</t>
  </si>
  <si>
    <t>A.1.8</t>
  </si>
  <si>
    <t>The scheme shall conduct impact assessment focusing on impacts from sustainability hotspots in the value chain.</t>
  </si>
  <si>
    <t>Add-on-A-1</t>
  </si>
  <si>
    <t>The scheme requires the operator to conduct an initial screening or assessment to evaluate its baseline conditions. This assessment should provide a comprehensive understanding of the operator's starting point in terms of sustainability performance.</t>
  </si>
  <si>
    <t>Add-on indicator
Support indicator A.1.1 and A.1.3
In many cases, improvements to meet the standard requirements are done before operators apply for certification. In the Explanation column, please explain what the initial assessment or screening by the CSL entails and list data points or information gathered through the initial screening or assessment.</t>
  </si>
  <si>
    <t>Measurable progress of certification scheme and label</t>
  </si>
  <si>
    <t>Impact monitoring of own scheme</t>
  </si>
  <si>
    <t>B.1 The scheme clearly defines its impact in alignment with its mission and establishes a framework to achieve those impacts.</t>
  </si>
  <si>
    <t>B.1.1</t>
  </si>
  <si>
    <t>The scheme has a clear definition of their intended impacts in line with their mission.</t>
  </si>
  <si>
    <t>The scheme owner explicitly defines scheme's overall goals, e.g. the mission and vision, either in its statutes or in a separate statement (e.g. a mission statement). The scheme owner has publicly available performance indicators related to scheme goals.
The objectives should be sustainability-defined, promoting responsible use of resources and improving environmental and/or socio-economic impacts.</t>
  </si>
  <si>
    <t>All CSLs</t>
  </si>
  <si>
    <t>B.1.2</t>
  </si>
  <si>
    <t>B.2.2</t>
  </si>
  <si>
    <t>The scheme establishes causal pathways, theory of change or a similar framework that describe their intended impacts and how their intervention or strategies will lead to intended changes.</t>
  </si>
  <si>
    <t>This should be a documented strategy that the scheme has defined and uses to ensure that it meets its goals. This entails: clear goals, actions to achieve the goals, and a description of available/needed resources to execute the actions.</t>
  </si>
  <si>
    <t xml:space="preserve">B.2 The scheme regularly measures their progress towards intended social, economic, and environmental impacts through performance, outcome, and impact evaluation. </t>
  </si>
  <si>
    <t>B.2.1</t>
  </si>
  <si>
    <t>B.3.1</t>
  </si>
  <si>
    <t>Monitoring and evaluation procedure which contains indicators that the scheme uses to measure its outputs, outcomes, and impacts is made publicly available.</t>
  </si>
  <si>
    <r>
      <t xml:space="preserve">- </t>
    </r>
    <r>
      <rPr>
        <b/>
        <sz val="11"/>
        <rFont val="Calibri"/>
        <family val="2"/>
        <scheme val="minor"/>
      </rPr>
      <t>See the following definition of outputs, outcomes, and impacts below</t>
    </r>
    <r>
      <rPr>
        <b/>
        <i/>
        <sz val="11"/>
        <rFont val="Calibri"/>
        <family val="2"/>
        <scheme val="minor"/>
      </rPr>
      <t xml:space="preserve"> (as stated in the report of ISEAL on Performance metrics for key sustainability issues)</t>
    </r>
    <r>
      <rPr>
        <sz val="11"/>
        <rFont val="Calibri"/>
        <family val="2"/>
        <scheme val="minor"/>
      </rPr>
      <t xml:space="preserve">
</t>
    </r>
    <r>
      <rPr>
        <b/>
        <u/>
        <sz val="11"/>
        <rFont val="Calibri"/>
        <family val="2"/>
        <scheme val="minor"/>
      </rPr>
      <t>Outputs</t>
    </r>
    <r>
      <rPr>
        <sz val="11"/>
        <rFont val="Calibri"/>
        <family val="2"/>
        <scheme val="minor"/>
      </rPr>
      <t xml:space="preserve">
The products, capital goods and services which result from an intervention; may also include changes resulting from the intervention which are relevant to the achievement of outcomes.
</t>
    </r>
    <r>
      <rPr>
        <b/>
        <u/>
        <sz val="11"/>
        <rFont val="Calibri"/>
        <family val="2"/>
        <scheme val="minor"/>
      </rPr>
      <t xml:space="preserve">Outcomes
</t>
    </r>
    <r>
      <rPr>
        <sz val="11"/>
        <rFont val="Calibri"/>
        <family val="2"/>
        <scheme val="minor"/>
      </rPr>
      <t xml:space="preserve">The short-term and medium-term effects of an intervention on the sustainability issue in question.
</t>
    </r>
    <r>
      <rPr>
        <b/>
        <u/>
        <sz val="11"/>
        <rFont val="Calibri"/>
        <family val="2"/>
        <scheme val="minor"/>
      </rPr>
      <t xml:space="preserve">Impacts
</t>
    </r>
    <r>
      <rPr>
        <sz val="11"/>
        <rFont val="Calibri"/>
        <family val="2"/>
        <scheme val="minor"/>
      </rPr>
      <t xml:space="preserve">Long-term effects (direct or indirect, intended or unintended) on the sustainability issue produced as the result of an intervention.
- For ISO type I labels, the most relevant impact is usually introduced prior to the development of criteria by conducting a life cycle based impact study. The resulting criteria are developed to reduce these impacts. The design of this approach therefore also includes the measurement of impact and is eligible for a 'Fully'. </t>
    </r>
  </si>
  <si>
    <t>B.3.2</t>
  </si>
  <si>
    <t>The scheme conducts both performance monitoring and outcome evaluation annually.</t>
  </si>
  <si>
    <r>
      <rPr>
        <b/>
        <sz val="11"/>
        <rFont val="Calibri"/>
        <family val="2"/>
        <scheme val="minor"/>
      </rPr>
      <t>Indicator fulfilment</t>
    </r>
    <r>
      <rPr>
        <sz val="11"/>
        <rFont val="Calibri"/>
        <family val="2"/>
        <scheme val="minor"/>
      </rPr>
      <t xml:space="preserve">
A "Fully" rating is assigned if: 
The scheme conducts both performance monitoring and outcome evaluation on an annual basis. Evidence of this may include a monitoring and evaluation procedure, an annual impact report, or any relevant publications available on the scheme’s website. At a minimum, there should be documentation demonstrating that performance monitoring and outcome evaluation are carried out annually and made available to internal stakeholders.
A "Partial" rating is assigned if:
- The scheme conducts only one of the two activities (performance monitoring or outcome evaluation) annually; and/or
- The frequency of either activity is less than once per year.
A "Missing" rating is assigned if:
Neither performance monitoring nor outcome evaluation is conducted, or there is no available evidence to demonstrate these activities.
</t>
    </r>
    <r>
      <rPr>
        <b/>
        <sz val="11"/>
        <rFont val="Calibri"/>
        <family val="2"/>
        <scheme val="minor"/>
      </rPr>
      <t xml:space="preserve">Definitions
</t>
    </r>
    <r>
      <rPr>
        <sz val="11"/>
        <rFont val="Calibri"/>
        <family val="2"/>
        <scheme val="minor"/>
      </rPr>
      <t>See the following definition of performance monitoring and outcome evaluation (as stated in the ISEAL Impact Code of Good Practice)
Performance monitoring:
A continuing function that uses systematic collection of data on specified indicators to provide indications of the extent to which outputs and short and medium_x0002_term results are being achieved. (Adapted from OECD Glossary,2002).
Examples of performance indicators: number of certificate holders, number of workers protected under the standard, amount of certified materials
Outcome evaluation:
Systematic and objective in depth ex-post assessment of the short-term and medium-term results or effects from the implementation of a standards system. 
These studies seek to shed light on the extent to which standards system’s desired changes are occurring as well as why the system is or is not working. Unlike impact evaluations, outcome evaluations are not designed to draw conclusions about the extent to which an intervention can be attributed to the intervention of a standards system. 
Examples of indicators for outcome evaluations: GHG emissions, energy uses</t>
    </r>
  </si>
  <si>
    <t>B.2.3</t>
  </si>
  <si>
    <t>B.3.3</t>
  </si>
  <si>
    <t>The scheme conducts impact evaluation at least every 5 years.</t>
  </si>
  <si>
    <r>
      <rPr>
        <b/>
        <u/>
        <sz val="11"/>
        <rFont val="Calibri"/>
        <family val="2"/>
        <scheme val="minor"/>
      </rPr>
      <t xml:space="preserve">Impact Evaluation:	</t>
    </r>
    <r>
      <rPr>
        <sz val="11"/>
        <rFont val="Calibri"/>
        <family val="2"/>
        <scheme val="minor"/>
      </rPr>
      <t xml:space="preserve">	
A systematic, objective and in depth, ex-post assessment of the medium or long-term effects; positive or negative, intended or unintended, of the implementation of a standards system. Impact evaluations employ methodologies that are designed to enable evaluation users to understand the extent to which an observed change can be attributed to the standard system or another intervention. (Adapted from 3ie Impact Evaluation Glossary, 2012 and World Bank)
- The frequency of impact evaluation (at least every 5 year) should be explicitly mentioned in the monitoring and evaluation procedure or other scheme documents.
- There should be evidence that shows the scheme conducts impact evaluation every 5 years. Example of evidence: Impact Evaluation Report</t>
    </r>
  </si>
  <si>
    <t>B.2.4</t>
  </si>
  <si>
    <t>B.3.4</t>
  </si>
  <si>
    <t xml:space="preserve">The scheme quantitatively measures at least one indicator related to climate change every year. </t>
  </si>
  <si>
    <r>
      <rPr>
        <b/>
        <i/>
        <sz val="11"/>
        <rFont val="Calibri"/>
        <family val="2"/>
        <scheme val="minor"/>
      </rPr>
      <t>Please list down the impact monitoring indicators in tab "ImpactMonitoring Indicators" and fill in Column B-J.</t>
    </r>
    <r>
      <rPr>
        <sz val="11"/>
        <rFont val="Calibri"/>
        <family val="2"/>
        <scheme val="minor"/>
      </rPr>
      <t xml:space="preserve">
The purpose of this indicator is to evaluate how far the scheme has been able to measure its progress towards their intended impacts quantitatively.</t>
    </r>
  </si>
  <si>
    <t>Discuss with Li/Martin</t>
  </si>
  <si>
    <t>B.2.5</t>
  </si>
  <si>
    <t>B.3.5</t>
  </si>
  <si>
    <t>The scheme quantitatively measures 2-3 indicators related to environmental, social, and economic impacts besides the climate change indicators.</t>
  </si>
  <si>
    <r>
      <rPr>
        <b/>
        <i/>
        <sz val="11"/>
        <rFont val="Calibri"/>
        <family val="2"/>
        <scheme val="minor"/>
      </rPr>
      <t>Please list down the impact monitoring indicators in tab "ImpactMonitoring Indicators" and fill in Column B-J.</t>
    </r>
    <r>
      <rPr>
        <sz val="11"/>
        <rFont val="Calibri"/>
        <family val="2"/>
        <scheme val="minor"/>
      </rPr>
      <t xml:space="preserve">
The purpose of this indicator is to evaluate how far the scheme has been able to measure its progress towards their intended impacts quantitatively. 
For Type I ecolabels, requirements on social and economic impacts are applicable if they cover these aspects.</t>
    </r>
  </si>
  <si>
    <t>Procedure to validate impacts</t>
  </si>
  <si>
    <t>C.1 The scheme conducts verification of impact monitoring data to ensure reliability and accuracy of the data.</t>
  </si>
  <si>
    <t>C.1.1</t>
  </si>
  <si>
    <t>The scheme has a clear procedure for verifying impact monitoring data, which includes:
- what data is verified
- where the data comes from
- how data is verified
- parties involved in verification</t>
  </si>
  <si>
    <t>A "Fully" rating is assigned if the scheme has an explicit and publicly available procedure for verifying impact monitoring data that addresses all four key elements:
- What data is verified
- Where the data comes from
- How the data is verified
- Which parties are involved in the verification process
A "Partial" rating is assigned if:
- The procedure addresses fewer than all four elements; and/or
- The procedure is not publicly available, but can be accessed upon request.
A "Missing" rating is assigned if the scheme does not have a documented procedure for verifying impact monitoring data.</t>
  </si>
  <si>
    <t>C.1.2</t>
  </si>
  <si>
    <t>Verification of impact monitoring data is conducted by independent parties.</t>
  </si>
  <si>
    <t>We seek to evaluate the extent to which the CSL owners ensure the accuracy and reliability of impact monitoring data and how independent the process is.</t>
  </si>
  <si>
    <t>Add-on C.2 In the case of establishing one-way or mutual recognition with other schemes, the scheme must implement monitoring and requirements for the recognized schemes. It should clearly define the scope of its own assessments versus those covered by the recognized standards and ensure that the impacts of third-party certification are adequately evaluated.</t>
  </si>
  <si>
    <t>Add-on-2</t>
  </si>
  <si>
    <t>In the case of establishing one-way or mutual recognition with other schemes, the scheme must implement monitoring and requirements for the recognized schemes. It should clearly define the scope of its own assessments versus those covered by the recognized standards and ensure that the impacts of third-party certification are adequately evaluated.</t>
  </si>
  <si>
    <t>Add-on indicator
Not applicable if the scheme does not have one-way or mutual recognition with other schemes.</t>
  </si>
  <si>
    <t>Reporting or demonstration of impacts</t>
  </si>
  <si>
    <t>D.1 The scheme publicly reports the monitoring and evaluation results.</t>
  </si>
  <si>
    <t>D.1.1</t>
  </si>
  <si>
    <t>The scheme shall publish a monitoring and evaluation report regularly which contains indicators that the scheme owner uses to measure its outputs and outcomes.</t>
  </si>
  <si>
    <t>See the following definition of outputs, outcomes, and impacts below (as stated in the report of ISEAL on Performance metrics for key sustainability issues)
Outputs
The products, capital goods and services which result from an intervention; may also include changes resulting from the intervention which are relevant to the achievement of outcomes.
Outcomes
The short-term and medium-term effects of an intervention on the sustainability issue in question.
Ideally, reporting should be done annually; however, at a minimum, it should occur at regular intervals (e.g., bi-annually).</t>
  </si>
  <si>
    <t>D.1.2</t>
  </si>
  <si>
    <t>The report shall cover a management response that includes an explanation of the changes and improvements to the scheme that have been and will be made as a result.</t>
  </si>
  <si>
    <t>D.1.3</t>
  </si>
  <si>
    <t>The monitoring and evaluation report shall features quantitative results of monitoring indicators.</t>
  </si>
  <si>
    <r>
      <rPr>
        <b/>
        <i/>
        <sz val="11"/>
        <rFont val="Calibri"/>
        <family val="2"/>
        <scheme val="minor"/>
      </rPr>
      <t>Please list down the impact monitoring indicators in tab "ImpactMonitoring Indicators" and fill in Column B-J.</t>
    </r>
    <r>
      <rPr>
        <sz val="11"/>
        <rFont val="Calibri"/>
        <family val="2"/>
        <scheme val="minor"/>
      </rPr>
      <t xml:space="preserve">
At the minimum, quantitative results are presented for an indicator related to GHG emissions and 2-3 other indicators on environmental, social, or economic dimensions.
For Type I ecolabels:
The ecolabel shall publish quantitative results of the hotspot analysis as part of standard updates. The methodology must be transparently documented in the report, and if using literature review, the references must be up-to-date.</t>
    </r>
  </si>
  <si>
    <t>D.1.4</t>
  </si>
  <si>
    <t>If the monitoring and evaluation system has been established for more than two years, the monitoring and evaluation report shall features results on similar indicators every year to allow comparison of progress.</t>
  </si>
  <si>
    <t>Please list down the impact monitoring indicators in tab "ImpactMonitoring Indicators" and fill in Column B-J.</t>
  </si>
  <si>
    <t>D.1.5</t>
  </si>
  <si>
    <t>The scheme publishes impact evaluation results.</t>
  </si>
  <si>
    <t>Impact Evaluation:		
A systematic, objective and in depth, ex-post assessment of the medium or long-term effects; positive or negative, intended or unintended, of the implementation of a standards system. Impact evaluations employ methodologies that are designed to enable evaluation users to understand the extent to which an observed change can be attributed to the standard system or another intervention. (Adapted from 3ie Impact Evaluation Glossary, 2012 and World Bank)</t>
  </si>
  <si>
    <t>Continuous improvement of scheme</t>
  </si>
  <si>
    <t>E.1 The standard revision process updates requirements or indicators, considering the progress made by operators in advancing the certification scheme or label’s goals.</t>
  </si>
  <si>
    <t>E.1.1</t>
  </si>
  <si>
    <t>The scheme establishes and publishes a clear procedure on how the progress of operators in advancing the certification scheme and label goals is evaluated and how the feedback is fed into the standard revision.</t>
  </si>
  <si>
    <t>E.1.2</t>
  </si>
  <si>
    <t>Progress evaluation as part of the standard revision is conducted through quantitative assessment for at least one or ideally more sustainability dimensions.</t>
  </si>
  <si>
    <t>The aim of this indicator is to evaluate the extent to which the scheme is able to quantify progress over time and demonstrate measurable improvements, particularly in GHG emissions, throughout the value chain. 
Note: For ISO type I labels, the most relevant impact is usually introduced prior to the development of criteria by conducting a life cycle based impact study. The resulting criteria are developed to reduce these impacts. Evaluation should therefore include a life cycle based impact study based on the performance of the operators.</t>
  </si>
  <si>
    <t>F.1 'The scheme incorporates the feedback from certification bodies and certification support consultant, policy makers, non-governmental organizations, other public entities, and the development in science to facilitate  learning and improvements of the standard.</t>
  </si>
  <si>
    <t>F.1 The scheme incorporates the feedback from certification bodies and certification support consultant, policy makers, non-governmental organizations, other public entities, and the development in science to facilitate  learning and improvements of the standard.</t>
  </si>
  <si>
    <t>F.1.1</t>
  </si>
  <si>
    <t>The scheme establishes a clear and transparent feedback mechanisms to gather input from certification bodies, certification support consultants, non-governmental organizations, other public entities, policymakers as well as the development in science for standard revision. The procedure shall be made publicly available.</t>
  </si>
  <si>
    <t>Feedback from certification bodies and certification support consultants should reflect the lessons learned from audit or the implementation of supporting programs, whether conducted in preparation for certification or during the certification process.
A "Fully" rating is granted if the scheme fulfills the following conditions:
- the scheme collects feedback from all sources in the indicator (certification bodies, certification support consultants, non-governmental organizations, other public entities, policymakers as well as the development in science), AND
- the procedure shall be made publicly available.
A "Partly" rating is assigned if:
- the scheme only collects feedback from some of the mentioned sources, and/or
- the procedure is not made publicly available
A "Missing" rating is assigned if:
- the scheme does not collect feedback from the mentioned sources as part of the standard revision.</t>
  </si>
  <si>
    <t>F.1.2</t>
  </si>
  <si>
    <t>The scheme shall regularly incorporate feedback from certification bodies, certification support consultants, policymakers, and the development in science to facilitate learning and improvements of the standards. The process shall be documented to ensure that the updated standard reflects the received feedback and the latest development, and shall be made publicly available.</t>
  </si>
  <si>
    <t>The scheme regularly feeds in the results of monitoring &amp; evaluation in its internal processes (e.g. records of inclusion on the agenda of meetings, policy for when results are considered).
Alternatively, the scheme owner shall at least annually communicate MEL activity findings, insights, and recommendations to the Board, executive leadership, standards committee, and staff overseeing risk management and all scheme components.
Example of evidence:
Evaluation reports or data about sustainability performance, scheme effectiveness, and unintended negative effects.</t>
  </si>
  <si>
    <t>List of monitoring impact indicators as listed in the scheme's monitoring and evaluation procedure, impact reports, impact dashboard, or other scheme documents.</t>
  </si>
  <si>
    <t>Sustainability Dimension</t>
  </si>
  <si>
    <t>Impact areas</t>
  </si>
  <si>
    <t xml:space="preserve">Sustainability impact indicators monitored by the scheme (Fill in "N/A" if not available) </t>
  </si>
  <si>
    <t>Type of data 
(Quantitative / Qualitative)</t>
  </si>
  <si>
    <t>Practice or performance-based?</t>
  </si>
  <si>
    <t>Level of data collected
(operator / region / value chain)</t>
  </si>
  <si>
    <t>Data collection method
(survey / remote sensing / through audit by Certification Bodies, etc.)</t>
  </si>
  <si>
    <t xml:space="preserve">Frequency of data collection
</t>
  </si>
  <si>
    <t>Is the impact indicator regularly reported by the scheme? 
(e.g. in the Impact Report, Impact Dashboard, the scheme website, etc.)</t>
  </si>
  <si>
    <t>How often is the impact indicator reported?</t>
  </si>
  <si>
    <t>How is the impact indicator reported?</t>
  </si>
  <si>
    <t>Does the scheme validate the impact monitoring result on the indicator?</t>
  </si>
  <si>
    <t>Remarks</t>
  </si>
  <si>
    <t>References</t>
  </si>
  <si>
    <t>Feedback from CSL</t>
  </si>
  <si>
    <t>Environmental</t>
  </si>
  <si>
    <t>Land use change management</t>
  </si>
  <si>
    <t>Water quality and conservation</t>
  </si>
  <si>
    <t>Chemical use</t>
  </si>
  <si>
    <t>Soil quality</t>
  </si>
  <si>
    <t>Energy use</t>
  </si>
  <si>
    <t>Other</t>
  </si>
  <si>
    <t>Long-term economic viability</t>
  </si>
  <si>
    <t>Productivity</t>
  </si>
  <si>
    <t>Working conditions and labour rights</t>
  </si>
  <si>
    <t xml:space="preserve">Property and usage rights </t>
  </si>
  <si>
    <t>Wellbeing of local communities</t>
  </si>
  <si>
    <t>Contribution to economic development (local employment, local procurement)</t>
  </si>
  <si>
    <t>Community engagement</t>
  </si>
  <si>
    <t>A list of evidence evaluating the impacts of CSLs, as featured in the Visual Summaries of Evidensia and on the CSL website.</t>
  </si>
  <si>
    <t>The aim of this exercise is to gather an overview of evidence regarding the impacts of CSLs based on studies conducted by independent parties and to show whether intervention by CSL has resulted in a positive, negative, or no significant difference. The sources used for this exercise include the Visual Summaries of Evidensia (https://www.evidensia.eco/visual-summaries/) and the CSL website.</t>
  </si>
  <si>
    <t>EXAMPLE</t>
  </si>
  <si>
    <t>Categories</t>
  </si>
  <si>
    <t>Sustainability issues (as stated in Evidensia)</t>
  </si>
  <si>
    <t>Impact Indicators</t>
  </si>
  <si>
    <t>Positive result</t>
  </si>
  <si>
    <t>No significant difference</t>
  </si>
  <si>
    <t>Negative result</t>
  </si>
  <si>
    <t>Principles in the BMS</t>
  </si>
  <si>
    <t>Strongest studies</t>
  </si>
  <si>
    <t>Less strong studies</t>
  </si>
  <si>
    <t>Not sure</t>
  </si>
  <si>
    <t>Climate change</t>
  </si>
  <si>
    <t>Carbon sequestration</t>
  </si>
  <si>
    <r>
      <rPr>
        <b/>
        <sz val="11"/>
        <color theme="1"/>
        <rFont val="Calibri"/>
        <family val="2"/>
        <scheme val="minor"/>
      </rPr>
      <t xml:space="preserve">Evidensia Visual Summaries </t>
    </r>
    <r>
      <rPr>
        <sz val="11"/>
        <color theme="1"/>
        <rFont val="Calibri"/>
        <family val="2"/>
        <scheme val="minor"/>
      </rPr>
      <t>(https://www.evidensia.eco/visual-summaries/)
Climate change
Griscom, B., P. Ellis, and F. E. Putz, 'Carbon Emissions Performance of Commercial Logging in East Kalimantan, Indonesia', Global Change Biology, vol. 20, 2014, pp. 923-937.
Forests and other ecosystems
Blackman, A., L. Goff, and M. Rivera Planter, 'Does Eco-Certification Stem Tropical Deforestation? Forest Stewardship Council Certification in Mexico', Environment for Development Discussion Paper Series, 2015, pp. 1-45.
Heilmayr, R., and E. F. Lambin. 'Impacts of Nonstate Governance on Chilean Forests'. Proceedings of the National Academy of Sciences, vol. 113, no. 11, 2016, pp. 2910-2915
Medjibe, V. P., F. E. Putz, and C. Romero, 'Certified and Uncertified Logging Concessions Compared in Gabon: Changes in Stand Structure, Tree Species, and Biomass', Environmental Management, vol. 51, 2013, pp. 524-540.
Miteva D., A. Loucks and S. Pattanayak, 'Social and Environmental Impacts of Forest Management Certification in Indonesia', PLoS ONE, vol. 10, no. 7, 2015, e0129675.
Panlasigui, S., et al., 'Impacts of Certification, Uncertified Concessions, Hunting Zones and Protected Areas on Forest Loss in Cameroon, 2000 to 2013.'
Rana, P., and E. O. Sills, 'Does Certification Change the Trajectory of Tree Cover in Working Forests in the Tropics? An Application of the Synthetic Control Method of Impact Evaluation', Forests, vol. 9, no. 98, 2018, pp. 1-15.
Rico, J., et al., 'Logging Concessions, Certification and Protected Areas in the Peruvian Amazon: Forest Impacts from Combinations of Development Rights and Land-Use Restrictions,' 2017.
Villalobos, L., J. Coria, and A. Norden, 'Has Forest Certification Reduced Forest Degradation in Sweden?', Land Economics, vol. 93, no. 3, 2018, pp. 220-238.
Pesticides, fertilizers and soil
Dias, F.S., et al. 'Effects of forest certification on the ecological condition of Mediterranean streams', Journal of Applied Ecology, 52, 2015, 190-198.
Plant and wildlife conservation
Kalonga, S. K., F. Midtgaard, and K. Klanderud, 'Forest Certification as a Policy Option in Conserving Biodiversity: An Empirical Study of Forest Management in Tanzania', Forest Ecology and Management, vol. 361, 2016, pp. 1-12.</t>
    </r>
  </si>
  <si>
    <t>Climate change adaptation/resilience</t>
  </si>
  <si>
    <t>GHG emissions</t>
  </si>
  <si>
    <t>[other impact indicators, if any]</t>
  </si>
  <si>
    <t>Forest and other ecosystems</t>
  </si>
  <si>
    <t>Land use change management?</t>
  </si>
  <si>
    <t>Afforestation</t>
  </si>
  <si>
    <t>Conversion and protection of non-forest natural ecosystem</t>
  </si>
  <si>
    <t>Deforestation and forest protection</t>
  </si>
  <si>
    <t>Ecosystem quality</t>
  </si>
  <si>
    <t>Forest fires</t>
  </si>
  <si>
    <t>Habitat fragmentation or connectivity</t>
  </si>
  <si>
    <t>Riparian areas</t>
  </si>
  <si>
    <t>Shade cover (in agroforestry crops)</t>
  </si>
  <si>
    <t>Freshwater and oceans</t>
  </si>
  <si>
    <t>Bycatch</t>
  </si>
  <si>
    <t>Fish stock health</t>
  </si>
  <si>
    <t>Water quality</t>
  </si>
  <si>
    <t>Water use efficiency</t>
  </si>
  <si>
    <t>Pesticide, fertilizers and soil</t>
  </si>
  <si>
    <t>Antibiotic use</t>
  </si>
  <si>
    <t>Fertilizers</t>
  </si>
  <si>
    <t>Pesticides and herbicides</t>
  </si>
  <si>
    <t>Soil erosion</t>
  </si>
  <si>
    <t>Soil health</t>
  </si>
  <si>
    <t>Plant and wildlife conservation</t>
  </si>
  <si>
    <t>Habitat for plants and wildlife</t>
  </si>
  <si>
    <t>Rare, threatened and endagered species</t>
  </si>
  <si>
    <t>Species composition</t>
  </si>
  <si>
    <t>[add impact indicator, if any]</t>
  </si>
  <si>
    <t>Participants cost and benefit</t>
  </si>
  <si>
    <t>Costs of inputs</t>
  </si>
  <si>
    <t>Household income (net)</t>
  </si>
  <si>
    <t>Knowledge</t>
  </si>
  <si>
    <t>Market access</t>
  </si>
  <si>
    <t>Payment for ecosystem services</t>
  </si>
  <si>
    <t>Price premiums</t>
  </si>
  <si>
    <t>Product income (gross and net)</t>
  </si>
  <si>
    <t>Quality of product</t>
  </si>
  <si>
    <t>Sales of product</t>
  </si>
  <si>
    <t>Training</t>
  </si>
  <si>
    <t>Yield</t>
  </si>
  <si>
    <t>Wages and working rights</t>
  </si>
  <si>
    <t>Forced or bonded labor</t>
  </si>
  <si>
    <t>Occupational health and safety</t>
  </si>
  <si>
    <t>Terms and conditions of work</t>
  </si>
  <si>
    <t>Wages and remuneration</t>
  </si>
  <si>
    <t>Workers and remuneration</t>
  </si>
  <si>
    <t>Number of evidence</t>
  </si>
  <si>
    <t>Notes:</t>
  </si>
  <si>
    <t>: The research employed either
i. randomized control trials, or 
ii. quasi-experimental studies that use matching techniques to ensure an unbiased control group</t>
  </si>
  <si>
    <t>: The research emplyed one of the following
i.  quasi-experimental studies with an unmatched control group and data collected at two points in time, or
ii. quasi-experimental studies with an unmatched control group and data collected at one point in time, or
iii. Modeling studies that compared treatment and control scenarios.</t>
  </si>
  <si>
    <t>Results of the CSL Assessment Against the BMT Outcome-Level Indicators</t>
  </si>
  <si>
    <t>Count of Fulfillment</t>
  </si>
  <si>
    <t>Column Labels</t>
  </si>
  <si>
    <t>(blank)</t>
  </si>
  <si>
    <t>Grand Total</t>
  </si>
  <si>
    <t>Results of the Evidence Collection</t>
  </si>
  <si>
    <t>BMT Sustainability Principle</t>
  </si>
  <si>
    <t>Impact monitoring indicators</t>
  </si>
  <si>
    <t>Data from CSL owners</t>
  </si>
  <si>
    <t>Data from independent parties</t>
  </si>
  <si>
    <t>Regularly monitored?</t>
  </si>
  <si>
    <t>Regularly reported?</t>
  </si>
  <si>
    <t>Trend identified?</t>
  </si>
  <si>
    <t>Evidence from third party available?</t>
  </si>
  <si>
    <t>Consensus reached?</t>
  </si>
  <si>
    <t>ENVIRONMENTAL</t>
  </si>
  <si>
    <t>Land use management</t>
  </si>
  <si>
    <t>Biodiversity</t>
  </si>
  <si>
    <t>Energy use &amp; efficiency</t>
  </si>
  <si>
    <t>Waste management</t>
  </si>
  <si>
    <t>Protection of labour rights</t>
  </si>
  <si>
    <t>Working conditions</t>
  </si>
  <si>
    <t>Sustainability management</t>
  </si>
  <si>
    <t>Use the following color to indicate the answer:</t>
  </si>
  <si>
    <t>Fully</t>
  </si>
  <si>
    <t>Partly</t>
  </si>
  <si>
    <t>Missing</t>
  </si>
  <si>
    <t>ReadMe Content Level</t>
  </si>
  <si>
    <t>Minimum backstop</t>
  </si>
  <si>
    <t xml:space="preserve">The BMT is developed as part of a collaborative effort between three EU-funded projects STAR4BBS, SUSTCERTBIOBASED, and HARMONITOR for assessment of robustness, comprehensiveness and effectiveness of certification schemes and labels (CSLs) relevant to industrial biobased value chains. </t>
  </si>
  <si>
    <t>Results_ContentLevel</t>
  </si>
  <si>
    <t>Economic risk management</t>
  </si>
  <si>
    <t>ReadMe Outcome Level</t>
  </si>
  <si>
    <r>
      <t xml:space="preserve">BIOBASEDCERT Monitoring Tool
</t>
    </r>
    <r>
      <rPr>
        <i/>
        <sz val="14"/>
        <color rgb="FF000000"/>
        <rFont val="Calibri"/>
        <family val="2"/>
      </rPr>
      <t>How to use this tool</t>
    </r>
  </si>
  <si>
    <t>BIOBASEDCERT Monitoring Tool 
System Level</t>
  </si>
  <si>
    <r>
      <rPr>
        <i/>
        <sz val="11"/>
        <color rgb="FF000000"/>
        <rFont val="Calibri"/>
        <family val="2"/>
      </rPr>
      <t>Name of the scheme:</t>
    </r>
    <r>
      <rPr>
        <b/>
        <sz val="11"/>
        <color rgb="FF000000"/>
        <rFont val="Calibri"/>
        <family val="2"/>
      </rPr>
      <t xml:space="preserve"> </t>
    </r>
  </si>
  <si>
    <r>
      <t xml:space="preserve">BIOBASEDCERT Monitoring Tool (BMT)
</t>
    </r>
    <r>
      <rPr>
        <b/>
        <i/>
        <sz val="14"/>
        <color rgb="FF000000"/>
        <rFont val="Calibri"/>
        <family val="2"/>
      </rPr>
      <t>System Level Results</t>
    </r>
  </si>
  <si>
    <t>BIOBASEDCERT Monitoring Tool (BMT)</t>
  </si>
  <si>
    <t>Content Level</t>
  </si>
  <si>
    <t>BIOBASEDCERT Monitoring Tool (BMT) Outcome Level</t>
  </si>
  <si>
    <t xml:space="preserve">Funded by the European Union. Views and opinions expressed are, however, those of the author(s) only and do not necessarily reflect those of the European Union or the European Research Executive Agency (REA). </t>
  </si>
  <si>
    <t>Neither the European Union nor the granting authority can be held responsible for them.</t>
  </si>
  <si>
    <t>Welcome to the BIOBASEDCERT Monitoring Tool (BMT)</t>
  </si>
  <si>
    <r>
      <t xml:space="preserve">ANNEX A - </t>
    </r>
    <r>
      <rPr>
        <sz val="24"/>
        <color theme="1"/>
        <rFont val="Calibri"/>
        <family val="2"/>
        <scheme val="minor"/>
      </rPr>
      <t>BIOBASEDCERT Monitoring Tool (BMT)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</si>
</sst>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
  </numFmts>
  <fonts count="97" x14ac:knownFonts="1">
    <font>
      <sz val="11"/>
      <color theme="1"/>
      <name val="Calibri"/>
      <family val="2"/>
      <scheme val="minor"/>
    </font>
    <font>
      <b/>
      <sz val="11"/>
      <color theme="1"/>
      <name val="Calibri"/>
      <family val="2"/>
      <scheme val="minor"/>
    </font>
    <font>
      <b/>
      <sz val="22"/>
      <color theme="1"/>
      <name val="Calibri"/>
      <family val="2"/>
      <scheme val="minor"/>
    </font>
    <font>
      <b/>
      <sz val="26"/>
      <color theme="1"/>
      <name val="Calibri"/>
      <family val="2"/>
      <scheme val="minor"/>
    </font>
    <font>
      <b/>
      <i/>
      <sz val="18"/>
      <color theme="1"/>
      <name val="Calibri"/>
      <family val="2"/>
      <scheme val="minor"/>
    </font>
    <font>
      <sz val="11"/>
      <color rgb="FF000000"/>
      <name val="Calibri"/>
      <family val="2"/>
      <scheme val="minor"/>
    </font>
    <font>
      <i/>
      <sz val="11"/>
      <color theme="1"/>
      <name val="Calibri"/>
      <family val="2"/>
      <scheme val="minor"/>
    </font>
    <font>
      <i/>
      <sz val="11"/>
      <color rgb="FF000000"/>
      <name val="Calibri"/>
      <family val="2"/>
      <scheme val="minor"/>
    </font>
    <font>
      <sz val="11"/>
      <color theme="1"/>
      <name val="Calibri"/>
      <family val="2"/>
      <scheme val="minor"/>
    </font>
    <font>
      <b/>
      <sz val="11"/>
      <color rgb="FF000000"/>
      <name val="Calibri"/>
      <family val="2"/>
      <scheme val="minor"/>
    </font>
    <font>
      <sz val="11"/>
      <name val="Calibri"/>
      <family val="2"/>
      <scheme val="minor"/>
    </font>
    <font>
      <b/>
      <i/>
      <sz val="18"/>
      <color theme="5"/>
      <name val="Calibri"/>
      <family val="2"/>
      <scheme val="minor"/>
    </font>
    <font>
      <b/>
      <i/>
      <sz val="18"/>
      <color rgb="FF7030A0"/>
      <name val="Calibri"/>
      <family val="2"/>
      <scheme val="minor"/>
    </font>
    <font>
      <b/>
      <sz val="11"/>
      <color rgb="FFED7D31"/>
      <name val="Calibri"/>
      <family val="2"/>
      <scheme val="minor"/>
    </font>
    <font>
      <u/>
      <sz val="11"/>
      <color theme="10"/>
      <name val="Calibri"/>
      <family val="2"/>
      <scheme val="minor"/>
    </font>
    <font>
      <b/>
      <sz val="11"/>
      <color rgb="FFFFFFFF"/>
      <name val="Calibri"/>
      <family val="2"/>
      <scheme val="minor"/>
    </font>
    <font>
      <b/>
      <sz val="11"/>
      <name val="Calibri"/>
      <family val="2"/>
      <scheme val="minor"/>
    </font>
    <font>
      <sz val="8"/>
      <name val="Calibri"/>
      <family val="2"/>
      <scheme val="minor"/>
    </font>
    <font>
      <b/>
      <i/>
      <sz val="18"/>
      <color rgb="FF00B050"/>
      <name val="Calibri"/>
      <family val="2"/>
      <scheme val="minor"/>
    </font>
    <font>
      <sz val="10"/>
      <color rgb="FF000000"/>
      <name val="Times New Roman"/>
      <family val="1"/>
    </font>
    <font>
      <b/>
      <i/>
      <sz val="18"/>
      <color rgb="FF0070C0"/>
      <name val="Calibri"/>
      <family val="2"/>
      <scheme val="minor"/>
    </font>
    <font>
      <b/>
      <i/>
      <sz val="18"/>
      <color theme="4"/>
      <name val="Calibri"/>
      <family val="2"/>
      <scheme val="minor"/>
    </font>
    <font>
      <b/>
      <i/>
      <sz val="18"/>
      <color theme="7"/>
      <name val="Calibri"/>
      <family val="2"/>
      <scheme val="minor"/>
    </font>
    <font>
      <b/>
      <i/>
      <sz val="18"/>
      <color rgb="FF00B0F0"/>
      <name val="Calibri"/>
      <family val="2"/>
      <scheme val="minor"/>
    </font>
    <font>
      <sz val="11"/>
      <color rgb="FF00B050"/>
      <name val="Calibri"/>
      <family val="2"/>
      <scheme val="minor"/>
    </font>
    <font>
      <sz val="11"/>
      <color theme="4"/>
      <name val="Calibri"/>
      <family val="2"/>
      <scheme val="minor"/>
    </font>
    <font>
      <sz val="11"/>
      <color theme="5"/>
      <name val="Calibri"/>
      <family val="2"/>
      <scheme val="minor"/>
    </font>
    <font>
      <sz val="11"/>
      <color theme="1"/>
      <name val="Calibri Light"/>
      <family val="2"/>
      <scheme val="major"/>
    </font>
    <font>
      <b/>
      <sz val="11"/>
      <color theme="1"/>
      <name val="Calibri Light"/>
      <family val="2"/>
      <scheme val="major"/>
    </font>
    <font>
      <sz val="11"/>
      <color rgb="FF000000"/>
      <name val="Calibri Light"/>
      <family val="2"/>
      <scheme val="major"/>
    </font>
    <font>
      <sz val="11"/>
      <name val="Calibri Light"/>
      <family val="2"/>
      <scheme val="major"/>
    </font>
    <font>
      <b/>
      <sz val="11"/>
      <color rgb="FF000000"/>
      <name val="Calibri Light"/>
      <family val="2"/>
      <scheme val="major"/>
    </font>
    <font>
      <sz val="11"/>
      <color rgb="FFFF0000"/>
      <name val="Calibri Light"/>
      <family val="2"/>
      <scheme val="major"/>
    </font>
    <font>
      <b/>
      <sz val="11"/>
      <color rgb="FF7030A0"/>
      <name val="Calibri"/>
      <family val="2"/>
      <scheme val="minor"/>
    </font>
    <font>
      <b/>
      <i/>
      <sz val="18"/>
      <color rgb="FFC00000"/>
      <name val="Calibri"/>
      <family val="2"/>
      <scheme val="minor"/>
    </font>
    <font>
      <b/>
      <i/>
      <sz val="16"/>
      <color theme="1"/>
      <name val="Calibri"/>
      <family val="2"/>
      <scheme val="minor"/>
    </font>
    <font>
      <sz val="11"/>
      <color rgb="FFC00000"/>
      <name val="Calibri"/>
      <family val="2"/>
      <scheme val="minor"/>
    </font>
    <font>
      <sz val="11"/>
      <color theme="7" tint="-0.249977111117893"/>
      <name val="Calibri"/>
      <family val="2"/>
      <scheme val="minor"/>
    </font>
    <font>
      <sz val="11"/>
      <color rgb="FF000000"/>
      <name val="Calibri Light"/>
      <family val="2"/>
    </font>
    <font>
      <sz val="11"/>
      <color rgb="FFFF0000"/>
      <name val="Calibri"/>
      <family val="2"/>
      <scheme val="minor"/>
    </font>
    <font>
      <b/>
      <sz val="11"/>
      <color rgb="FF000000"/>
      <name val="Calibri Light"/>
      <family val="2"/>
    </font>
    <font>
      <u/>
      <sz val="11"/>
      <color rgb="FF000000"/>
      <name val="Calibri"/>
      <family val="2"/>
      <scheme val="minor"/>
    </font>
    <font>
      <b/>
      <sz val="11"/>
      <color rgb="FFFF0000"/>
      <name val="Calibri Light"/>
      <family val="2"/>
      <scheme val="major"/>
    </font>
    <font>
      <b/>
      <sz val="11"/>
      <name val="Calibri Light"/>
      <family val="2"/>
      <scheme val="major"/>
    </font>
    <font>
      <strike/>
      <sz val="11"/>
      <color theme="1"/>
      <name val="Calibri Light"/>
      <family val="2"/>
      <scheme val="major"/>
    </font>
    <font>
      <strike/>
      <sz val="11"/>
      <color rgb="FF000000"/>
      <name val="Calibri Light"/>
      <family val="2"/>
      <scheme val="major"/>
    </font>
    <font>
      <sz val="11"/>
      <color theme="1"/>
      <name val="Calibri Light"/>
      <family val="2"/>
    </font>
    <font>
      <sz val="11"/>
      <color rgb="FF0D0D0D"/>
      <name val="Calibri Light"/>
      <family val="2"/>
      <scheme val="major"/>
    </font>
    <font>
      <u/>
      <sz val="11"/>
      <color theme="1"/>
      <name val="Calibri Light"/>
      <family val="2"/>
      <scheme val="major"/>
    </font>
    <font>
      <sz val="11"/>
      <color theme="7"/>
      <name val="Calibri"/>
      <family val="2"/>
      <scheme val="minor"/>
    </font>
    <font>
      <sz val="26"/>
      <color theme="1"/>
      <name val="Calibri"/>
      <family val="2"/>
      <scheme val="minor"/>
    </font>
    <font>
      <sz val="22"/>
      <color theme="1"/>
      <name val="Calibri"/>
      <family val="2"/>
      <scheme val="minor"/>
    </font>
    <font>
      <i/>
      <sz val="18"/>
      <color theme="5"/>
      <name val="Calibri"/>
      <family val="2"/>
      <scheme val="minor"/>
    </font>
    <font>
      <b/>
      <sz val="26"/>
      <color rgb="FFFF0000"/>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b/>
      <sz val="11"/>
      <color theme="0"/>
      <name val="Calibri"/>
      <family val="2"/>
      <scheme val="minor"/>
    </font>
    <font>
      <b/>
      <sz val="20"/>
      <color theme="1"/>
      <name val="Calibri"/>
      <family val="2"/>
      <scheme val="minor"/>
    </font>
    <font>
      <b/>
      <i/>
      <sz val="11"/>
      <color theme="1"/>
      <name val="Calibri"/>
      <family val="2"/>
      <scheme val="minor"/>
    </font>
    <font>
      <b/>
      <sz val="16"/>
      <color theme="1"/>
      <name val="Calibri"/>
      <family val="2"/>
      <scheme val="minor"/>
    </font>
    <font>
      <b/>
      <i/>
      <sz val="11"/>
      <name val="Calibri"/>
      <family val="2"/>
      <scheme val="minor"/>
    </font>
    <font>
      <b/>
      <u/>
      <sz val="11"/>
      <name val="Calibri"/>
      <family val="2"/>
      <scheme val="minor"/>
    </font>
    <font>
      <b/>
      <i/>
      <sz val="16"/>
      <color rgb="FFFF0000"/>
      <name val="Calibri"/>
      <family val="2"/>
      <scheme val="minor"/>
    </font>
    <font>
      <b/>
      <sz val="10"/>
      <color theme="0"/>
      <name val="Arial"/>
      <family val="2"/>
    </font>
    <font>
      <b/>
      <i/>
      <sz val="12"/>
      <color theme="1"/>
      <name val="Calibri"/>
      <family val="2"/>
      <scheme val="minor"/>
    </font>
    <font>
      <sz val="12"/>
      <color theme="1"/>
      <name val="Calibri"/>
      <family val="2"/>
      <scheme val="minor"/>
    </font>
    <font>
      <b/>
      <sz val="16"/>
      <color rgb="FFFF0000"/>
      <name val="Calibri"/>
      <family val="2"/>
      <scheme val="minor"/>
    </font>
    <font>
      <i/>
      <sz val="11"/>
      <name val="Calibri"/>
      <family val="2"/>
      <scheme val="minor"/>
    </font>
    <font>
      <b/>
      <u/>
      <sz val="11"/>
      <color theme="1"/>
      <name val="Calibri"/>
      <family val="2"/>
      <scheme val="minor"/>
    </font>
    <font>
      <b/>
      <sz val="12"/>
      <color theme="1"/>
      <name val="Calibri"/>
      <family val="2"/>
      <scheme val="minor"/>
    </font>
    <font>
      <sz val="11"/>
      <color rgb="FF000000"/>
      <name val="Calibri"/>
      <family val="2"/>
    </font>
    <font>
      <b/>
      <sz val="11"/>
      <color rgb="FF000000"/>
      <name val="Calibri"/>
      <family val="2"/>
    </font>
    <font>
      <sz val="11"/>
      <color rgb="FFFF0000"/>
      <name val="Calibri"/>
      <family val="2"/>
    </font>
    <font>
      <i/>
      <sz val="11"/>
      <color rgb="FF000000"/>
      <name val="Calibri"/>
      <family val="2"/>
    </font>
    <font>
      <b/>
      <i/>
      <sz val="12"/>
      <color rgb="FF000000"/>
      <name val="Calibri"/>
      <family val="2"/>
    </font>
    <font>
      <b/>
      <sz val="14"/>
      <color rgb="FF000000"/>
      <name val="Calibri"/>
      <family val="2"/>
    </font>
    <font>
      <i/>
      <sz val="14"/>
      <color rgb="FF000000"/>
      <name val="Calibri"/>
      <family val="2"/>
    </font>
    <font>
      <i/>
      <sz val="14"/>
      <color rgb="FF4EA72E"/>
      <name val="Calibri"/>
      <family val="2"/>
    </font>
    <font>
      <sz val="11"/>
      <name val="Calibri"/>
      <family val="2"/>
    </font>
    <font>
      <strike/>
      <sz val="11"/>
      <color rgb="FF000000"/>
      <name val="Calibri"/>
      <family val="2"/>
    </font>
    <font>
      <b/>
      <sz val="11"/>
      <color rgb="FFFF0000"/>
      <name val="Calibri"/>
      <family val="2"/>
    </font>
    <font>
      <i/>
      <sz val="14"/>
      <color rgb="FF7030A0"/>
      <name val="Calibri"/>
      <family val="2"/>
    </font>
    <font>
      <sz val="11"/>
      <color rgb="FF000000"/>
      <name val="Aptos Narrow"/>
      <family val="2"/>
    </font>
    <font>
      <i/>
      <sz val="14"/>
      <color rgb="FFFFC000"/>
      <name val="Calibri"/>
      <family val="2"/>
    </font>
    <font>
      <i/>
      <sz val="14"/>
      <color rgb="FF00B0F0"/>
      <name val="Calibri"/>
      <family val="2"/>
    </font>
    <font>
      <b/>
      <sz val="11"/>
      <color rgb="FF000000"/>
      <name val="Aptos Narrow"/>
      <family val="2"/>
    </font>
    <font>
      <b/>
      <i/>
      <sz val="14"/>
      <color rgb="FF000000"/>
      <name val="Calibri"/>
      <family val="2"/>
    </font>
    <font>
      <sz val="14"/>
      <color theme="1"/>
      <name val="Calibri"/>
      <family val="2"/>
      <scheme val="minor"/>
    </font>
    <font>
      <sz val="24"/>
      <color theme="1"/>
      <name val="Calibri"/>
      <family val="2"/>
      <scheme val="minor"/>
    </font>
    <font>
      <b/>
      <sz val="12"/>
      <color theme="0"/>
      <name val="Calibri"/>
      <family val="2"/>
      <scheme val="minor"/>
    </font>
    <font>
      <b/>
      <sz val="20"/>
      <color theme="0"/>
      <name val="Calibri"/>
      <family val="2"/>
      <scheme val="minor"/>
    </font>
    <font>
      <b/>
      <sz val="22"/>
      <color theme="0"/>
      <name val="Calibri"/>
      <family val="2"/>
      <scheme val="minor"/>
    </font>
    <font>
      <b/>
      <sz val="24"/>
      <color theme="1"/>
      <name val="Calibri"/>
      <family val="2"/>
      <scheme val="minor"/>
    </font>
    <font>
      <b/>
      <sz val="14"/>
      <color theme="1"/>
      <name val="Calibri"/>
      <family val="2"/>
      <scheme val="minor"/>
    </font>
    <font>
      <b/>
      <sz val="12"/>
      <color theme="1"/>
      <name val="Calibri"/>
      <scheme val="minor"/>
    </font>
    <font>
      <b/>
      <sz val="20"/>
      <color rgb="FF000000"/>
      <name val="Calibri"/>
      <family val="2"/>
    </font>
  </fonts>
  <fills count="50">
    <fill>
      <patternFill patternType="none"/>
    </fill>
    <fill>
      <patternFill patternType="gray125"/>
    </fill>
    <fill>
      <patternFill patternType="solid">
        <fgColor theme="0"/>
        <bgColor indexed="64"/>
      </patternFill>
    </fill>
    <fill>
      <patternFill patternType="solid">
        <fgColor theme="0" tint="-4.9989318521683403E-2"/>
        <bgColor indexed="64"/>
      </patternFill>
    </fill>
    <fill>
      <patternFill patternType="solid">
        <fgColor theme="0"/>
        <bgColor rgb="FF000000"/>
      </patternFill>
    </fill>
    <fill>
      <patternFill patternType="solid">
        <fgColor rgb="FF7030A0"/>
        <bgColor rgb="FF000000"/>
      </patternFill>
    </fill>
    <fill>
      <patternFill patternType="solid">
        <fgColor rgb="FFFFFFFF"/>
        <bgColor rgb="FF000000"/>
      </patternFill>
    </fill>
    <fill>
      <patternFill patternType="solid">
        <fgColor rgb="FF00B050"/>
        <bgColor indexed="64"/>
      </patternFill>
    </fill>
    <fill>
      <patternFill patternType="solid">
        <fgColor theme="5"/>
        <bgColor indexed="64"/>
      </patternFill>
    </fill>
    <fill>
      <patternFill patternType="solid">
        <fgColor theme="0" tint="-4.9989318521683403E-2"/>
        <bgColor rgb="FFD9D9D9"/>
      </patternFill>
    </fill>
    <fill>
      <patternFill patternType="solid">
        <fgColor theme="7"/>
        <bgColor indexed="64"/>
      </patternFill>
    </fill>
    <fill>
      <patternFill patternType="solid">
        <fgColor theme="0" tint="-0.14999847407452621"/>
        <bgColor indexed="64"/>
      </patternFill>
    </fill>
    <fill>
      <patternFill patternType="solid">
        <fgColor rgb="FFC00000"/>
        <bgColor indexed="64"/>
      </patternFill>
    </fill>
    <fill>
      <patternFill patternType="solid">
        <fgColor theme="0" tint="-0.249977111117893"/>
        <bgColor indexed="64"/>
      </patternFill>
    </fill>
    <fill>
      <patternFill patternType="solid">
        <fgColor rgb="FF0070C0"/>
        <bgColor indexed="64"/>
      </patternFill>
    </fill>
    <fill>
      <patternFill patternType="solid">
        <fgColor rgb="FF7030A0"/>
        <bgColor indexed="64"/>
      </patternFill>
    </fill>
    <fill>
      <patternFill patternType="solid">
        <fgColor theme="7" tint="0.79998168889431442"/>
        <bgColor indexed="64"/>
      </patternFill>
    </fill>
    <fill>
      <patternFill patternType="solid">
        <fgColor theme="9"/>
        <bgColor indexed="64"/>
      </patternFill>
    </fill>
    <fill>
      <patternFill patternType="solid">
        <fgColor theme="4"/>
        <bgColor indexed="64"/>
      </patternFill>
    </fill>
    <fill>
      <patternFill patternType="solid">
        <fgColor rgb="FFFFC000"/>
        <bgColor indexed="64"/>
      </patternFill>
    </fill>
    <fill>
      <patternFill patternType="solid">
        <fgColor rgb="FFC6EFCE"/>
      </patternFill>
    </fill>
    <fill>
      <patternFill patternType="solid">
        <fgColor rgb="FFFFC7CE"/>
      </patternFill>
    </fill>
    <fill>
      <patternFill patternType="solid">
        <fgColor rgb="FFFFCC99"/>
      </patternFill>
    </fill>
    <fill>
      <patternFill patternType="solid">
        <fgColor theme="3" tint="0.89999084444715716"/>
        <bgColor indexed="64"/>
      </patternFill>
    </fill>
    <fill>
      <patternFill patternType="solid">
        <fgColor theme="1"/>
        <bgColor indexed="64"/>
      </patternFill>
    </fill>
    <fill>
      <patternFill patternType="solid">
        <fgColor theme="5" tint="0.79998168889431442"/>
        <bgColor indexed="64"/>
      </patternFill>
    </fill>
    <fill>
      <patternFill patternType="solid">
        <fgColor theme="1" tint="0.499984740745262"/>
        <bgColor indexed="64"/>
      </patternFill>
    </fill>
    <fill>
      <patternFill patternType="solid">
        <fgColor rgb="FF00B0F0"/>
        <bgColor indexed="64"/>
      </patternFill>
    </fill>
    <fill>
      <patternFill patternType="solid">
        <fgColor rgb="FF009999"/>
        <bgColor indexed="64"/>
      </patternFill>
    </fill>
    <fill>
      <patternFill patternType="solid">
        <fgColor theme="3"/>
        <bgColor indexed="64"/>
      </patternFill>
    </fill>
    <fill>
      <patternFill patternType="solid">
        <fgColor theme="1" tint="0.34998626667073579"/>
        <bgColor indexed="64"/>
      </patternFill>
    </fill>
    <fill>
      <patternFill patternType="solid">
        <fgColor theme="9" tint="0.39997558519241921"/>
        <bgColor indexed="64"/>
      </patternFill>
    </fill>
    <fill>
      <patternFill patternType="solid">
        <fgColor theme="9" tint="0.79998168889431442"/>
        <bgColor indexed="64"/>
      </patternFill>
    </fill>
    <fill>
      <patternFill patternType="solid">
        <fgColor rgb="FFFFFF00"/>
        <bgColor indexed="64"/>
      </patternFill>
    </fill>
    <fill>
      <patternFill patternType="solid">
        <fgColor theme="7" tint="0.59999389629810485"/>
        <bgColor indexed="64"/>
      </patternFill>
    </fill>
    <fill>
      <patternFill patternType="solid">
        <fgColor theme="8" tint="0.39997558519241921"/>
        <bgColor indexed="64"/>
      </patternFill>
    </fill>
    <fill>
      <patternFill patternType="solid">
        <fgColor theme="8" tint="0.79998168889431442"/>
        <bgColor indexed="64"/>
      </patternFill>
    </fill>
    <fill>
      <patternFill patternType="solid">
        <fgColor theme="9" tint="-0.249977111117893"/>
        <bgColor indexed="64"/>
      </patternFill>
    </fill>
    <fill>
      <patternFill patternType="solid">
        <fgColor theme="2"/>
        <bgColor indexed="64"/>
      </patternFill>
    </fill>
    <fill>
      <patternFill patternType="solid">
        <fgColor theme="5" tint="0.39997558519241921"/>
        <bgColor indexed="64"/>
      </patternFill>
    </fill>
    <fill>
      <patternFill patternType="solid">
        <fgColor theme="7" tint="0.39997558519241921"/>
        <bgColor indexed="64"/>
      </patternFill>
    </fill>
    <fill>
      <patternFill patternType="solid">
        <fgColor theme="4" tint="0.59999389629810485"/>
        <bgColor indexed="64"/>
      </patternFill>
    </fill>
    <fill>
      <patternFill patternType="solid">
        <fgColor theme="4" tint="0.79998168889431442"/>
        <bgColor indexed="64"/>
      </patternFill>
    </fill>
    <fill>
      <patternFill patternType="solid">
        <fgColor theme="2" tint="-9.9978637043366805E-2"/>
        <bgColor indexed="64"/>
      </patternFill>
    </fill>
    <fill>
      <patternFill patternType="solid">
        <fgColor rgb="FFADADAD"/>
        <bgColor rgb="FFADADAD"/>
      </patternFill>
    </fill>
    <fill>
      <patternFill patternType="solid">
        <fgColor rgb="FFFFC000"/>
        <bgColor rgb="FFFFC000"/>
      </patternFill>
    </fill>
    <fill>
      <patternFill patternType="solid">
        <fgColor rgb="FF8EA9DB"/>
        <bgColor rgb="FF8EA9DB"/>
      </patternFill>
    </fill>
    <fill>
      <patternFill patternType="solid">
        <fgColor rgb="FFFFFFFF"/>
        <bgColor rgb="FFFFFFFF"/>
      </patternFill>
    </fill>
    <fill>
      <patternFill patternType="solid">
        <fgColor rgb="FFF2F2F2"/>
        <bgColor rgb="FFF2F2F2"/>
      </patternFill>
    </fill>
    <fill>
      <patternFill patternType="solid">
        <fgColor rgb="FF164A3A"/>
        <bgColor indexed="64"/>
      </patternFill>
    </fill>
  </fills>
  <borders count="10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indexed="64"/>
      </left>
      <right style="thin">
        <color rgb="FF000000"/>
      </right>
      <top style="thin">
        <color indexed="64"/>
      </top>
      <bottom/>
      <diagonal/>
    </border>
    <border>
      <left style="thin">
        <color indexed="64"/>
      </left>
      <right style="thin">
        <color rgb="FF000000"/>
      </right>
      <top/>
      <bottom/>
      <diagonal/>
    </border>
    <border>
      <left style="thin">
        <color indexed="64"/>
      </left>
      <right style="thin">
        <color rgb="FF000000"/>
      </right>
      <top/>
      <bottom style="thin">
        <color indexed="64"/>
      </bottom>
      <diagonal/>
    </border>
    <border>
      <left style="thin">
        <color rgb="FF000000"/>
      </left>
      <right style="thin">
        <color rgb="FF000000"/>
      </right>
      <top style="thin">
        <color indexed="64"/>
      </top>
      <bottom/>
      <diagonal/>
    </border>
    <border>
      <left style="thin">
        <color rgb="FF000000"/>
      </left>
      <right style="thin">
        <color rgb="FF000000"/>
      </right>
      <top/>
      <bottom style="thin">
        <color indexed="64"/>
      </bottom>
      <diagonal/>
    </border>
    <border>
      <left style="thin">
        <color rgb="FF000000"/>
      </left>
      <right style="thin">
        <color indexed="64"/>
      </right>
      <top style="thin">
        <color indexed="64"/>
      </top>
      <bottom/>
      <diagonal/>
    </border>
    <border>
      <left style="thin">
        <color rgb="FF000000"/>
      </left>
      <right style="thin">
        <color indexed="64"/>
      </right>
      <top/>
      <bottom/>
      <diagonal/>
    </border>
    <border>
      <left style="thin">
        <color rgb="FF808080"/>
      </left>
      <right/>
      <top style="thin">
        <color rgb="FF808080"/>
      </top>
      <bottom/>
      <diagonal/>
    </border>
    <border>
      <left/>
      <right style="thin">
        <color indexed="64"/>
      </right>
      <top style="thin">
        <color indexed="64"/>
      </top>
      <bottom/>
      <diagonal/>
    </border>
    <border>
      <left style="thin">
        <color indexed="64"/>
      </left>
      <right/>
      <top style="thin">
        <color indexed="64"/>
      </top>
      <bottom/>
      <diagonal/>
    </border>
    <border>
      <left style="thin">
        <color rgb="FF000000"/>
      </left>
      <right/>
      <top style="thin">
        <color rgb="FF000000"/>
      </top>
      <bottom/>
      <diagonal/>
    </border>
    <border>
      <left style="thin">
        <color rgb="FF000000"/>
      </left>
      <right style="thin">
        <color rgb="FF000000"/>
      </right>
      <top/>
      <bottom style="thin">
        <color rgb="FF000000"/>
      </bottom>
      <diagonal/>
    </border>
    <border>
      <left/>
      <right style="thin">
        <color indexed="64"/>
      </right>
      <top/>
      <bottom/>
      <diagonal/>
    </border>
    <border>
      <left style="thin">
        <color rgb="FF000000"/>
      </left>
      <right/>
      <top/>
      <bottom style="thin">
        <color rgb="FF000000"/>
      </bottom>
      <diagonal/>
    </border>
    <border>
      <left/>
      <right/>
      <top style="thin">
        <color indexed="64"/>
      </top>
      <bottom style="thin">
        <color indexed="64"/>
      </bottom>
      <diagonal/>
    </border>
    <border>
      <left style="thin">
        <color indexed="64"/>
      </left>
      <right style="thin">
        <color indexed="64"/>
      </right>
      <top style="thin">
        <color rgb="FF000000"/>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rgb="FF808080"/>
      </bottom>
      <diagonal/>
    </border>
    <border>
      <left style="thin">
        <color indexed="64"/>
      </left>
      <right style="thin">
        <color rgb="FF000000"/>
      </right>
      <top style="thin">
        <color rgb="FF000000"/>
      </top>
      <bottom/>
      <diagonal/>
    </border>
    <border>
      <left style="thin">
        <color rgb="FF000000"/>
      </left>
      <right style="thin">
        <color rgb="FF808080"/>
      </right>
      <top style="thin">
        <color rgb="FF000000"/>
      </top>
      <bottom/>
      <diagonal/>
    </border>
    <border>
      <left style="thin">
        <color rgb="FF808080"/>
      </left>
      <right/>
      <top style="thin">
        <color rgb="FF808080"/>
      </top>
      <bottom style="thin">
        <color rgb="FF808080"/>
      </bottom>
      <diagonal/>
    </border>
    <border>
      <left/>
      <right/>
      <top style="thin">
        <color rgb="FF000000"/>
      </top>
      <bottom style="thin">
        <color rgb="FF000000"/>
      </bottom>
      <diagonal/>
    </border>
    <border>
      <left style="thin">
        <color indexed="64"/>
      </left>
      <right style="thin">
        <color rgb="FF000000"/>
      </right>
      <top/>
      <bottom style="thin">
        <color rgb="FF000000"/>
      </bottom>
      <diagonal/>
    </border>
    <border>
      <left style="thin">
        <color indexed="64"/>
      </left>
      <right style="thin">
        <color indexed="64"/>
      </right>
      <top/>
      <bottom style="thin">
        <color rgb="FF000000"/>
      </bottom>
      <diagonal/>
    </border>
    <border>
      <left style="thin">
        <color rgb="FF000000"/>
      </left>
      <right style="thin">
        <color rgb="FF808080"/>
      </right>
      <top/>
      <bottom style="thin">
        <color rgb="FF808080"/>
      </bottom>
      <diagonal/>
    </border>
    <border>
      <left/>
      <right style="thin">
        <color rgb="FF000000"/>
      </right>
      <top style="thin">
        <color indexed="64"/>
      </top>
      <bottom/>
      <diagonal/>
    </border>
    <border>
      <left/>
      <right style="thin">
        <color rgb="FF000000"/>
      </right>
      <top/>
      <bottom/>
      <diagonal/>
    </border>
    <border>
      <left/>
      <right style="thin">
        <color rgb="FF000000"/>
      </right>
      <top/>
      <bottom style="thin">
        <color rgb="FF000000"/>
      </bottom>
      <diagonal/>
    </border>
    <border>
      <left/>
      <right style="thin">
        <color rgb="FF000000"/>
      </right>
      <top style="thin">
        <color rgb="FF000000"/>
      </top>
      <bottom/>
      <diagonal/>
    </border>
    <border>
      <left/>
      <right style="thin">
        <color rgb="FF000000"/>
      </right>
      <top style="thin">
        <color rgb="FF000000"/>
      </top>
      <bottom style="thin">
        <color rgb="FF000000"/>
      </bottom>
      <diagonal/>
    </border>
    <border>
      <left style="thin">
        <color rgb="FF000000"/>
      </left>
      <right/>
      <top style="thin">
        <color indexed="64"/>
      </top>
      <bottom/>
      <diagonal/>
    </border>
    <border>
      <left style="thin">
        <color rgb="FF000000"/>
      </left>
      <right/>
      <top/>
      <bottom/>
      <diagonal/>
    </border>
    <border>
      <left style="thin">
        <color rgb="FF000000"/>
      </left>
      <right style="thin">
        <color indexed="64"/>
      </right>
      <top style="thin">
        <color rgb="FF000000"/>
      </top>
      <bottom/>
      <diagonal/>
    </border>
    <border>
      <left style="thin">
        <color rgb="FF000000"/>
      </left>
      <right style="thin">
        <color indexed="64"/>
      </right>
      <top/>
      <bottom style="thin">
        <color rgb="FF000000"/>
      </bottom>
      <diagonal/>
    </border>
    <border>
      <left style="thin">
        <color indexed="64"/>
      </left>
      <right/>
      <top/>
      <bottom/>
      <diagonal/>
    </border>
    <border>
      <left/>
      <right style="thin">
        <color indexed="64"/>
      </right>
      <top style="thin">
        <color rgb="FF000000"/>
      </top>
      <bottom/>
      <diagonal/>
    </border>
    <border>
      <left/>
      <right/>
      <top/>
      <bottom style="thin">
        <color rgb="FF000000"/>
      </bottom>
      <diagonal/>
    </border>
    <border>
      <left/>
      <right/>
      <top style="thin">
        <color indexed="64"/>
      </top>
      <bottom/>
      <diagonal/>
    </border>
    <border>
      <left style="thin">
        <color theme="1"/>
      </left>
      <right style="thin">
        <color theme="1"/>
      </right>
      <top style="thin">
        <color theme="1"/>
      </top>
      <bottom style="thin">
        <color theme="1"/>
      </bottom>
      <diagonal/>
    </border>
    <border>
      <left style="thin">
        <color theme="1"/>
      </left>
      <right/>
      <top style="thin">
        <color theme="1"/>
      </top>
      <bottom/>
      <diagonal/>
    </border>
    <border>
      <left style="thin">
        <color theme="1"/>
      </left>
      <right/>
      <top style="medium">
        <color theme="1"/>
      </top>
      <bottom/>
      <diagonal/>
    </border>
    <border>
      <left style="thin">
        <color theme="1"/>
      </left>
      <right/>
      <top style="thin">
        <color theme="1"/>
      </top>
      <bottom style="thin">
        <color theme="1"/>
      </bottom>
      <diagonal/>
    </border>
    <border>
      <left style="thin">
        <color theme="1"/>
      </left>
      <right/>
      <top style="thin">
        <color theme="1"/>
      </top>
      <bottom style="medium">
        <color indexed="64"/>
      </bottom>
      <diagonal/>
    </border>
    <border>
      <left style="thin">
        <color indexed="64"/>
      </left>
      <right style="thin">
        <color indexed="64"/>
      </right>
      <top style="thin">
        <color indexed="64"/>
      </top>
      <bottom style="medium">
        <color indexed="64"/>
      </bottom>
      <diagonal/>
    </border>
    <border>
      <left/>
      <right/>
      <top/>
      <bottom style="medium">
        <color indexed="64"/>
      </bottom>
      <diagonal/>
    </border>
    <border>
      <left style="thin">
        <color indexed="64"/>
      </left>
      <right/>
      <top/>
      <bottom style="medium">
        <color theme="1"/>
      </bottom>
      <diagonal/>
    </border>
    <border>
      <left style="thin">
        <color indexed="64"/>
      </left>
      <right/>
      <top/>
      <bottom style="medium">
        <color indexed="64"/>
      </bottom>
      <diagonal/>
    </border>
    <border>
      <left style="thin">
        <color rgb="FF7F7F7F"/>
      </left>
      <right style="thin">
        <color rgb="FF7F7F7F"/>
      </right>
      <top style="thin">
        <color rgb="FF7F7F7F"/>
      </top>
      <bottom style="thin">
        <color rgb="FF7F7F7F"/>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medium">
        <color indexed="64"/>
      </bottom>
      <diagonal/>
    </border>
    <border>
      <left style="thin">
        <color indexed="64"/>
      </left>
      <right style="thin">
        <color indexed="64"/>
      </right>
      <top/>
      <bottom style="medium">
        <color indexed="64"/>
      </bottom>
      <diagonal/>
    </border>
    <border>
      <left/>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top style="thin">
        <color indexed="64"/>
      </top>
      <bottom/>
      <diagonal/>
    </border>
    <border>
      <left style="medium">
        <color indexed="64"/>
      </left>
      <right/>
      <top style="thin">
        <color indexed="64"/>
      </top>
      <bottom style="medium">
        <color indexed="64"/>
      </bottom>
      <diagonal/>
    </border>
    <border>
      <left/>
      <right style="thin">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style="medium">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diagonal/>
    </border>
    <border>
      <left style="thin">
        <color indexed="64"/>
      </left>
      <right style="medium">
        <color indexed="64"/>
      </right>
      <top style="thin">
        <color indexed="64"/>
      </top>
      <bottom/>
      <diagonal/>
    </border>
    <border>
      <left style="medium">
        <color indexed="64"/>
      </left>
      <right style="medium">
        <color indexed="64"/>
      </right>
      <top/>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medium">
        <color indexed="64"/>
      </bottom>
      <diagonal/>
    </border>
    <border>
      <left/>
      <right/>
      <top style="thin">
        <color rgb="FF000000"/>
      </top>
      <bottom/>
      <diagonal/>
    </border>
    <border>
      <left/>
      <right/>
      <top style="thick">
        <color indexed="64"/>
      </top>
      <bottom/>
      <diagonal/>
    </border>
  </borders>
  <cellStyleXfs count="8">
    <xf numFmtId="0" fontId="0" fillId="0" borderId="0"/>
    <xf numFmtId="9" fontId="8" fillId="0" borderId="0" applyFont="0" applyFill="0" applyBorder="0" applyAlignment="0" applyProtection="0"/>
    <xf numFmtId="0" fontId="14" fillId="0" borderId="0" applyNumberFormat="0" applyFill="0" applyBorder="0" applyAlignment="0" applyProtection="0"/>
    <xf numFmtId="0" fontId="54" fillId="20" borderId="0" applyNumberFormat="0" applyBorder="0" applyAlignment="0" applyProtection="0"/>
    <xf numFmtId="0" fontId="55" fillId="21" borderId="0" applyNumberFormat="0" applyBorder="0" applyAlignment="0" applyProtection="0"/>
    <xf numFmtId="0" fontId="56" fillId="22" borderId="60" applyNumberFormat="0" applyAlignment="0" applyProtection="0"/>
    <xf numFmtId="0" fontId="71" fillId="0" borderId="0"/>
    <xf numFmtId="9" fontId="71" fillId="0" borderId="0" applyFont="0" applyFill="0" applyBorder="0" applyAlignment="0" applyProtection="0"/>
  </cellStyleXfs>
  <cellXfs count="961">
    <xf numFmtId="0" fontId="0" fillId="0" borderId="0" xfId="0"/>
    <xf numFmtId="0" fontId="0" fillId="0" borderId="0" xfId="0" applyAlignment="1">
      <alignment vertical="center"/>
    </xf>
    <xf numFmtId="0" fontId="1" fillId="0" borderId="0" xfId="0" applyFont="1"/>
    <xf numFmtId="0" fontId="0" fillId="0" borderId="0" xfId="0" applyAlignment="1">
      <alignment vertical="center" wrapText="1"/>
    </xf>
    <xf numFmtId="0" fontId="0" fillId="0" borderId="2" xfId="0" applyBorder="1" applyAlignment="1">
      <alignment horizontal="left" vertical="center"/>
    </xf>
    <xf numFmtId="9" fontId="0" fillId="0" borderId="2" xfId="1" applyFont="1" applyBorder="1" applyAlignment="1">
      <alignment horizontal="left" vertical="center"/>
    </xf>
    <xf numFmtId="0" fontId="1" fillId="0" borderId="3" xfId="0" applyFont="1" applyBorder="1" applyAlignment="1">
      <alignment vertical="center" wrapText="1"/>
    </xf>
    <xf numFmtId="0" fontId="33" fillId="0" borderId="0" xfId="0" applyFont="1"/>
    <xf numFmtId="0" fontId="1" fillId="0" borderId="2" xfId="0" applyFont="1" applyBorder="1" applyAlignment="1">
      <alignment horizontal="left" vertical="center"/>
    </xf>
    <xf numFmtId="0" fontId="1" fillId="0" borderId="2" xfId="0" applyFont="1" applyBorder="1" applyAlignment="1">
      <alignment horizontal="left" vertical="center" wrapText="1"/>
    </xf>
    <xf numFmtId="0" fontId="0" fillId="0" borderId="2" xfId="1" applyNumberFormat="1" applyFont="1" applyBorder="1" applyAlignment="1">
      <alignment horizontal="left" vertical="center"/>
    </xf>
    <xf numFmtId="0" fontId="0" fillId="2" borderId="0" xfId="0" applyFill="1" applyAlignment="1">
      <alignment horizontal="left" vertical="center"/>
    </xf>
    <xf numFmtId="0" fontId="3" fillId="2" borderId="0" xfId="0" applyFont="1" applyFill="1"/>
    <xf numFmtId="0" fontId="0" fillId="2" borderId="0" xfId="0" applyFill="1"/>
    <xf numFmtId="0" fontId="2" fillId="2" borderId="0" xfId="0" applyFont="1" applyFill="1"/>
    <xf numFmtId="0" fontId="4" fillId="2" borderId="1" xfId="0" applyFont="1" applyFill="1" applyBorder="1"/>
    <xf numFmtId="0" fontId="0" fillId="2" borderId="1" xfId="0" applyFill="1" applyBorder="1"/>
    <xf numFmtId="0" fontId="0" fillId="0" borderId="1" xfId="0" applyBorder="1"/>
    <xf numFmtId="0" fontId="35" fillId="0" borderId="0" xfId="0" applyFont="1"/>
    <xf numFmtId="0" fontId="0" fillId="0" borderId="2" xfId="0" applyBorder="1" applyAlignment="1">
      <alignment vertical="center" wrapText="1"/>
    </xf>
    <xf numFmtId="0" fontId="7" fillId="0" borderId="2" xfId="0" applyFont="1" applyBorder="1" applyAlignment="1">
      <alignment vertical="center" wrapText="1"/>
    </xf>
    <xf numFmtId="0" fontId="5" fillId="0" borderId="2" xfId="0" applyFont="1" applyBorder="1" applyAlignment="1">
      <alignment vertical="center" wrapText="1"/>
    </xf>
    <xf numFmtId="0" fontId="0" fillId="0" borderId="2" xfId="0" applyBorder="1" applyAlignment="1">
      <alignment horizontal="left" vertical="center" wrapText="1"/>
    </xf>
    <xf numFmtId="0" fontId="0" fillId="2" borderId="0" xfId="0" applyFill="1" applyProtection="1">
      <protection locked="0"/>
    </xf>
    <xf numFmtId="0" fontId="0" fillId="0" borderId="0" xfId="0" applyProtection="1">
      <protection locked="0"/>
    </xf>
    <xf numFmtId="0" fontId="0" fillId="2" borderId="1" xfId="0" applyFill="1" applyBorder="1" applyProtection="1">
      <protection locked="0"/>
    </xf>
    <xf numFmtId="0" fontId="0" fillId="2" borderId="0" xfId="0" applyFill="1" applyAlignment="1" applyProtection="1">
      <alignment horizontal="left"/>
      <protection locked="0"/>
    </xf>
    <xf numFmtId="0" fontId="0" fillId="2" borderId="0" xfId="0" applyFill="1" applyAlignment="1" applyProtection="1">
      <alignment wrapText="1"/>
      <protection locked="0"/>
    </xf>
    <xf numFmtId="0" fontId="0" fillId="2" borderId="1" xfId="0" applyFill="1" applyBorder="1" applyAlignment="1" applyProtection="1">
      <alignment horizontal="left"/>
      <protection locked="0"/>
    </xf>
    <xf numFmtId="0" fontId="0" fillId="2" borderId="1" xfId="0" applyFill="1" applyBorder="1" applyAlignment="1" applyProtection="1">
      <alignment wrapText="1"/>
      <protection locked="0"/>
    </xf>
    <xf numFmtId="0" fontId="1" fillId="2" borderId="0" xfId="0" applyFont="1" applyFill="1" applyProtection="1">
      <protection locked="0"/>
    </xf>
    <xf numFmtId="0" fontId="6" fillId="2" borderId="2" xfId="0" applyFont="1" applyFill="1" applyBorder="1" applyProtection="1">
      <protection locked="0"/>
    </xf>
    <xf numFmtId="0" fontId="0" fillId="2" borderId="2" xfId="0" applyFill="1" applyBorder="1" applyProtection="1">
      <protection locked="0"/>
    </xf>
    <xf numFmtId="0" fontId="24" fillId="2" borderId="0" xfId="0" applyFont="1" applyFill="1" applyAlignment="1" applyProtection="1">
      <alignment horizontal="left" vertical="center"/>
      <protection locked="0"/>
    </xf>
    <xf numFmtId="0" fontId="25" fillId="2" borderId="0" xfId="0" applyFont="1" applyFill="1" applyAlignment="1" applyProtection="1">
      <alignment horizontal="left" vertical="center"/>
      <protection locked="0"/>
    </xf>
    <xf numFmtId="0" fontId="26" fillId="2" borderId="0" xfId="0" applyFont="1" applyFill="1" applyAlignment="1" applyProtection="1">
      <alignment horizontal="left" vertical="center"/>
      <protection locked="0"/>
    </xf>
    <xf numFmtId="0" fontId="29" fillId="4" borderId="2" xfId="0" applyFont="1" applyFill="1" applyBorder="1" applyAlignment="1" applyProtection="1">
      <alignment horizontal="left" vertical="center" wrapText="1"/>
      <protection locked="0"/>
    </xf>
    <xf numFmtId="0" fontId="0" fillId="0" borderId="0" xfId="0" applyAlignment="1" applyProtection="1">
      <alignment wrapText="1"/>
      <protection locked="0"/>
    </xf>
    <xf numFmtId="0" fontId="0" fillId="2" borderId="0" xfId="0" applyFill="1" applyAlignment="1" applyProtection="1">
      <alignment horizontal="left" vertical="center"/>
      <protection locked="0"/>
    </xf>
    <xf numFmtId="0" fontId="0" fillId="0" borderId="0" xfId="0" applyAlignment="1" applyProtection="1">
      <alignment horizontal="left" vertical="center"/>
      <protection locked="0"/>
    </xf>
    <xf numFmtId="0" fontId="0" fillId="2" borderId="1" xfId="0" applyFill="1" applyBorder="1" applyAlignment="1" applyProtection="1">
      <alignment horizontal="left" vertical="center"/>
      <protection locked="0"/>
    </xf>
    <xf numFmtId="0" fontId="19" fillId="4" borderId="2" xfId="0" applyFont="1" applyFill="1" applyBorder="1" applyAlignment="1" applyProtection="1">
      <alignment horizontal="left" vertical="center" wrapText="1"/>
      <protection locked="0"/>
    </xf>
    <xf numFmtId="0" fontId="0" fillId="2" borderId="0" xfId="0" applyFill="1" applyAlignment="1">
      <alignment horizontal="center"/>
    </xf>
    <xf numFmtId="0" fontId="0" fillId="2" borderId="0" xfId="0" applyFill="1" applyAlignment="1">
      <alignment wrapText="1"/>
    </xf>
    <xf numFmtId="0" fontId="0" fillId="2" borderId="0" xfId="0" applyFill="1" applyAlignment="1">
      <alignment horizontal="center" vertical="center"/>
    </xf>
    <xf numFmtId="0" fontId="0" fillId="2" borderId="0" xfId="0" applyFill="1" applyAlignment="1">
      <alignment vertical="top"/>
    </xf>
    <xf numFmtId="0" fontId="0" fillId="2" borderId="1" xfId="0" applyFill="1" applyBorder="1" applyAlignment="1">
      <alignment horizontal="center"/>
    </xf>
    <xf numFmtId="0" fontId="0" fillId="2" borderId="1" xfId="0" applyFill="1" applyBorder="1" applyAlignment="1">
      <alignment wrapText="1"/>
    </xf>
    <xf numFmtId="0" fontId="0" fillId="2" borderId="1" xfId="0" applyFill="1" applyBorder="1" applyAlignment="1">
      <alignment horizontal="center" vertical="center"/>
    </xf>
    <xf numFmtId="0" fontId="0" fillId="2" borderId="1" xfId="0" applyFill="1" applyBorder="1" applyAlignment="1">
      <alignment vertical="top"/>
    </xf>
    <xf numFmtId="0" fontId="0" fillId="2" borderId="0" xfId="0" applyFill="1" applyAlignment="1">
      <alignment horizontal="left"/>
    </xf>
    <xf numFmtId="0" fontId="0" fillId="2" borderId="1" xfId="0" applyFill="1" applyBorder="1" applyAlignment="1">
      <alignment horizontal="left"/>
    </xf>
    <xf numFmtId="0" fontId="0" fillId="0" borderId="0" xfId="0" applyAlignment="1">
      <alignment wrapText="1"/>
    </xf>
    <xf numFmtId="0" fontId="4" fillId="2" borderId="0" xfId="0" applyFont="1" applyFill="1"/>
    <xf numFmtId="0" fontId="18" fillId="2" borderId="0" xfId="0" applyFont="1" applyFill="1"/>
    <xf numFmtId="0" fontId="21" fillId="2" borderId="0" xfId="0" applyFont="1" applyFill="1"/>
    <xf numFmtId="0" fontId="11" fillId="2" borderId="0" xfId="0" applyFont="1" applyFill="1"/>
    <xf numFmtId="0" fontId="22" fillId="2" borderId="0" xfId="0" applyFont="1" applyFill="1"/>
    <xf numFmtId="0" fontId="15" fillId="5" borderId="2" xfId="0" applyFont="1" applyFill="1" applyBorder="1" applyAlignment="1">
      <alignment horizontal="left" vertical="center" wrapText="1"/>
    </xf>
    <xf numFmtId="0" fontId="15" fillId="5" borderId="2" xfId="0" applyFont="1" applyFill="1" applyBorder="1" applyAlignment="1">
      <alignment horizontal="left" vertical="center"/>
    </xf>
    <xf numFmtId="0" fontId="9" fillId="6" borderId="2" xfId="0" applyFont="1" applyFill="1" applyBorder="1" applyAlignment="1">
      <alignment horizontal="left" vertical="center" wrapText="1"/>
    </xf>
    <xf numFmtId="0" fontId="5" fillId="6" borderId="2" xfId="0" applyFont="1" applyFill="1" applyBorder="1" applyAlignment="1">
      <alignment horizontal="left" vertical="center"/>
    </xf>
    <xf numFmtId="0" fontId="5" fillId="6" borderId="2" xfId="0" applyFont="1" applyFill="1" applyBorder="1" applyAlignment="1">
      <alignment horizontal="left" vertical="center" wrapText="1"/>
    </xf>
    <xf numFmtId="0" fontId="5" fillId="2" borderId="2" xfId="0" applyFont="1" applyFill="1" applyBorder="1" applyAlignment="1">
      <alignment horizontal="left" vertical="center" wrapText="1"/>
    </xf>
    <xf numFmtId="0" fontId="14" fillId="6" borderId="2" xfId="2" applyFill="1" applyBorder="1" applyAlignment="1" applyProtection="1">
      <alignment horizontal="left" vertical="center" wrapText="1"/>
    </xf>
    <xf numFmtId="0" fontId="37" fillId="2" borderId="0" xfId="0" applyFont="1" applyFill="1" applyAlignment="1" applyProtection="1">
      <alignment horizontal="left" vertical="center"/>
      <protection locked="0"/>
    </xf>
    <xf numFmtId="0" fontId="36" fillId="2" borderId="0" xfId="0" applyFont="1" applyFill="1" applyAlignment="1" applyProtection="1">
      <alignment horizontal="left" vertical="center"/>
      <protection locked="0"/>
    </xf>
    <xf numFmtId="2" fontId="0" fillId="2" borderId="0" xfId="0" applyNumberFormat="1" applyFill="1" applyAlignment="1" applyProtection="1">
      <alignment wrapText="1"/>
      <protection locked="0"/>
    </xf>
    <xf numFmtId="0" fontId="0" fillId="2" borderId="0" xfId="0" applyFill="1" applyAlignment="1" applyProtection="1">
      <alignment horizontal="center"/>
      <protection locked="0"/>
    </xf>
    <xf numFmtId="0" fontId="0" fillId="2" borderId="0" xfId="0" applyFill="1" applyAlignment="1" applyProtection="1">
      <alignment horizontal="center" vertical="center"/>
      <protection locked="0"/>
    </xf>
    <xf numFmtId="0" fontId="0" fillId="2" borderId="0" xfId="0" applyFill="1" applyAlignment="1" applyProtection="1">
      <alignment vertical="top"/>
      <protection locked="0"/>
    </xf>
    <xf numFmtId="0" fontId="23" fillId="2" borderId="1" xfId="0" applyFont="1" applyFill="1" applyBorder="1" applyProtection="1">
      <protection locked="0"/>
    </xf>
    <xf numFmtId="2" fontId="0" fillId="2" borderId="1" xfId="0" applyNumberFormat="1" applyFill="1" applyBorder="1" applyAlignment="1" applyProtection="1">
      <alignment wrapText="1"/>
      <protection locked="0"/>
    </xf>
    <xf numFmtId="0" fontId="0" fillId="2" borderId="1" xfId="0" applyFill="1" applyBorder="1" applyAlignment="1" applyProtection="1">
      <alignment horizontal="center"/>
      <protection locked="0"/>
    </xf>
    <xf numFmtId="0" fontId="0" fillId="2" borderId="1" xfId="0" applyFill="1" applyBorder="1" applyAlignment="1" applyProtection="1">
      <alignment horizontal="center" vertical="center"/>
      <protection locked="0"/>
    </xf>
    <xf numFmtId="0" fontId="0" fillId="2" borderId="1" xfId="0" applyFill="1" applyBorder="1" applyAlignment="1" applyProtection="1">
      <alignment vertical="top"/>
      <protection locked="0"/>
    </xf>
    <xf numFmtId="0" fontId="0" fillId="0" borderId="0" xfId="0" applyAlignment="1">
      <alignment horizontal="left" vertical="center"/>
    </xf>
    <xf numFmtId="0" fontId="0" fillId="2" borderId="1" xfId="0" applyFill="1" applyBorder="1" applyAlignment="1">
      <alignment horizontal="left" vertical="center"/>
    </xf>
    <xf numFmtId="0" fontId="0" fillId="0" borderId="1" xfId="0" applyBorder="1" applyAlignment="1">
      <alignment horizontal="left" vertical="center"/>
    </xf>
    <xf numFmtId="0" fontId="29" fillId="4" borderId="9" xfId="0" applyFont="1" applyFill="1" applyBorder="1" applyAlignment="1">
      <alignment horizontal="left" vertical="center" wrapText="1"/>
    </xf>
    <xf numFmtId="0" fontId="34" fillId="2" borderId="0" xfId="0" applyFont="1" applyFill="1" applyAlignment="1">
      <alignment horizontal="left" vertical="center"/>
    </xf>
    <xf numFmtId="0" fontId="29" fillId="4" borderId="2" xfId="0" applyFont="1" applyFill="1" applyBorder="1" applyAlignment="1">
      <alignment horizontal="left" vertical="center" wrapText="1"/>
    </xf>
    <xf numFmtId="0" fontId="29" fillId="2" borderId="2" xfId="0" applyFont="1" applyFill="1" applyBorder="1" applyAlignment="1" applyProtection="1">
      <alignment horizontal="left" vertical="center" wrapText="1"/>
      <protection locked="0"/>
    </xf>
    <xf numFmtId="0" fontId="27" fillId="2" borderId="2" xfId="0" applyFont="1" applyFill="1" applyBorder="1" applyAlignment="1" applyProtection="1">
      <alignment horizontal="left" vertical="center" wrapText="1"/>
      <protection locked="0"/>
    </xf>
    <xf numFmtId="0" fontId="32" fillId="2" borderId="2" xfId="0" applyFont="1" applyFill="1" applyBorder="1" applyAlignment="1" applyProtection="1">
      <alignment horizontal="left" vertical="center" wrapText="1"/>
      <protection locked="0"/>
    </xf>
    <xf numFmtId="0" fontId="29" fillId="2" borderId="2" xfId="0" applyFont="1" applyFill="1" applyBorder="1" applyAlignment="1" applyProtection="1">
      <alignment horizontal="left" vertical="center"/>
      <protection locked="0"/>
    </xf>
    <xf numFmtId="0" fontId="29" fillId="2" borderId="2" xfId="0" applyFont="1" applyFill="1" applyBorder="1" applyAlignment="1">
      <alignment horizontal="left" vertical="center" wrapText="1"/>
    </xf>
    <xf numFmtId="0" fontId="0" fillId="0" borderId="0" xfId="0" applyAlignment="1">
      <alignment horizontal="center"/>
    </xf>
    <xf numFmtId="0" fontId="0" fillId="0" borderId="0" xfId="0" applyAlignment="1">
      <alignment vertical="top"/>
    </xf>
    <xf numFmtId="0" fontId="29" fillId="2" borderId="8" xfId="0" applyFont="1" applyFill="1" applyBorder="1" applyAlignment="1">
      <alignment horizontal="left" vertical="center" wrapText="1"/>
    </xf>
    <xf numFmtId="0" fontId="0" fillId="0" borderId="0" xfId="0" applyAlignment="1">
      <alignment horizontal="left"/>
    </xf>
    <xf numFmtId="0" fontId="20" fillId="2" borderId="1" xfId="0" applyFont="1" applyFill="1" applyBorder="1"/>
    <xf numFmtId="0" fontId="27" fillId="4" borderId="2" xfId="0" applyFont="1" applyFill="1" applyBorder="1" applyAlignment="1" applyProtection="1">
      <alignment horizontal="left" vertical="center" wrapText="1"/>
      <protection locked="0"/>
    </xf>
    <xf numFmtId="0" fontId="29" fillId="4" borderId="43" xfId="0" applyFont="1" applyFill="1" applyBorder="1" applyAlignment="1">
      <alignment horizontal="left" vertical="center" wrapText="1"/>
    </xf>
    <xf numFmtId="0" fontId="11" fillId="2" borderId="1" xfId="0" applyFont="1" applyFill="1" applyBorder="1"/>
    <xf numFmtId="0" fontId="0" fillId="0" borderId="2" xfId="0" applyBorder="1" applyAlignment="1" applyProtection="1">
      <alignment horizontal="left" vertical="center"/>
      <protection locked="0"/>
    </xf>
    <xf numFmtId="0" fontId="0" fillId="2" borderId="0" xfId="0" applyFill="1" applyAlignment="1">
      <alignment horizontal="left" vertical="center" wrapText="1"/>
    </xf>
    <xf numFmtId="0" fontId="0" fillId="2" borderId="0" xfId="0" applyFill="1" applyAlignment="1">
      <alignment horizontal="left" vertical="top"/>
    </xf>
    <xf numFmtId="0" fontId="0" fillId="2" borderId="1" xfId="0" applyFill="1" applyBorder="1" applyAlignment="1">
      <alignment horizontal="left" vertical="center" wrapText="1"/>
    </xf>
    <xf numFmtId="0" fontId="0" fillId="2" borderId="1" xfId="0" applyFill="1" applyBorder="1" applyAlignment="1">
      <alignment horizontal="left" vertical="top"/>
    </xf>
    <xf numFmtId="0" fontId="0" fillId="0" borderId="0" xfId="0" applyAlignment="1">
      <alignment horizontal="left" vertical="center" wrapText="1"/>
    </xf>
    <xf numFmtId="0" fontId="0" fillId="0" borderId="0" xfId="0" applyAlignment="1">
      <alignment horizontal="left" vertical="top"/>
    </xf>
    <xf numFmtId="0" fontId="22" fillId="2" borderId="1" xfId="0" applyFont="1" applyFill="1" applyBorder="1" applyAlignment="1">
      <alignment horizontal="left" vertical="center"/>
    </xf>
    <xf numFmtId="0" fontId="29" fillId="4" borderId="19" xfId="0" applyFont="1" applyFill="1" applyBorder="1" applyAlignment="1">
      <alignment horizontal="left" vertical="center" wrapText="1"/>
    </xf>
    <xf numFmtId="0" fontId="29" fillId="4" borderId="30" xfId="0" applyFont="1" applyFill="1" applyBorder="1" applyAlignment="1">
      <alignment horizontal="left" vertical="center" wrapText="1"/>
    </xf>
    <xf numFmtId="0" fontId="29" fillId="4" borderId="33" xfId="0" applyFont="1" applyFill="1" applyBorder="1" applyAlignment="1">
      <alignment horizontal="left" vertical="center" wrapText="1"/>
    </xf>
    <xf numFmtId="0" fontId="29" fillId="2" borderId="5" xfId="0" applyFont="1" applyFill="1" applyBorder="1" applyAlignment="1" applyProtection="1">
      <alignment horizontal="left" vertical="center" wrapText="1"/>
      <protection locked="0"/>
    </xf>
    <xf numFmtId="0" fontId="31" fillId="4" borderId="2" xfId="0" applyFont="1" applyFill="1" applyBorder="1" applyAlignment="1">
      <alignment horizontal="left" vertical="center" wrapText="1"/>
    </xf>
    <xf numFmtId="0" fontId="32" fillId="4" borderId="2" xfId="0" applyFont="1" applyFill="1" applyBorder="1" applyAlignment="1" applyProtection="1">
      <alignment horizontal="left" vertical="center" wrapText="1"/>
      <protection locked="0"/>
    </xf>
    <xf numFmtId="0" fontId="29" fillId="0" borderId="2" xfId="0" applyFont="1" applyBorder="1" applyAlignment="1">
      <alignment horizontal="left" vertical="center" wrapText="1"/>
    </xf>
    <xf numFmtId="0" fontId="29" fillId="2" borderId="3" xfId="0" applyFont="1" applyFill="1" applyBorder="1" applyAlignment="1" applyProtection="1">
      <alignment horizontal="left" vertical="center" wrapText="1"/>
      <protection locked="0"/>
    </xf>
    <xf numFmtId="0" fontId="5" fillId="0" borderId="0" xfId="0" applyFont="1"/>
    <xf numFmtId="0" fontId="41" fillId="0" borderId="0" xfId="0" applyFont="1"/>
    <xf numFmtId="0" fontId="39" fillId="2" borderId="0" xfId="0" applyFont="1" applyFill="1" applyProtection="1">
      <protection locked="0"/>
    </xf>
    <xf numFmtId="0" fontId="39" fillId="2" borderId="1" xfId="0" applyFont="1" applyFill="1" applyBorder="1" applyProtection="1">
      <protection locked="0"/>
    </xf>
    <xf numFmtId="0" fontId="39" fillId="0" borderId="0" xfId="0" applyFont="1" applyProtection="1">
      <protection locked="0"/>
    </xf>
    <xf numFmtId="0" fontId="42" fillId="4" borderId="2" xfId="0" applyFont="1" applyFill="1" applyBorder="1" applyAlignment="1" applyProtection="1">
      <alignment horizontal="left" vertical="center" wrapText="1"/>
      <protection locked="0"/>
    </xf>
    <xf numFmtId="0" fontId="29" fillId="4" borderId="38" xfId="0" applyFont="1" applyFill="1" applyBorder="1" applyAlignment="1">
      <alignment horizontal="left" vertical="center" wrapText="1"/>
    </xf>
    <xf numFmtId="0" fontId="30" fillId="4" borderId="6" xfId="0" applyFont="1" applyFill="1" applyBorder="1" applyAlignment="1">
      <alignment horizontal="left" vertical="center"/>
    </xf>
    <xf numFmtId="0" fontId="29" fillId="4" borderId="28" xfId="0" applyFont="1" applyFill="1" applyBorder="1" applyAlignment="1">
      <alignment horizontal="left" vertical="center" wrapText="1"/>
    </xf>
    <xf numFmtId="0" fontId="38" fillId="0" borderId="2" xfId="0" applyFont="1" applyBorder="1" applyAlignment="1">
      <alignment horizontal="left" vertical="center" wrapText="1"/>
    </xf>
    <xf numFmtId="0" fontId="27" fillId="0" borderId="9" xfId="0" applyFont="1" applyBorder="1" applyAlignment="1">
      <alignment horizontal="left" vertical="center" wrapText="1"/>
    </xf>
    <xf numFmtId="0" fontId="29" fillId="4" borderId="7" xfId="0" applyFont="1" applyFill="1" applyBorder="1" applyAlignment="1">
      <alignment horizontal="left" vertical="center"/>
    </xf>
    <xf numFmtId="0" fontId="32" fillId="2" borderId="0" xfId="0" applyFont="1" applyFill="1" applyAlignment="1" applyProtection="1">
      <alignment horizontal="left" vertical="center" wrapText="1"/>
      <protection locked="0"/>
    </xf>
    <xf numFmtId="0" fontId="39" fillId="2" borderId="2" xfId="0" applyFont="1" applyFill="1" applyBorder="1" applyAlignment="1" applyProtection="1">
      <alignment horizontal="left" vertical="center"/>
      <protection locked="0"/>
    </xf>
    <xf numFmtId="0" fontId="47" fillId="4" borderId="2" xfId="0" applyFont="1" applyFill="1" applyBorder="1" applyAlignment="1">
      <alignment horizontal="left" vertical="center" wrapText="1" readingOrder="1"/>
    </xf>
    <xf numFmtId="0" fontId="10" fillId="4" borderId="2" xfId="0" applyFont="1" applyFill="1" applyBorder="1" applyAlignment="1">
      <alignment horizontal="left" vertical="center"/>
    </xf>
    <xf numFmtId="0" fontId="5" fillId="4" borderId="2" xfId="0" applyFont="1" applyFill="1" applyBorder="1" applyAlignment="1">
      <alignment horizontal="left" vertical="center" wrapText="1"/>
    </xf>
    <xf numFmtId="0" fontId="27" fillId="0" borderId="2" xfId="0" applyFont="1" applyBorder="1" applyAlignment="1">
      <alignment horizontal="left" vertical="center" wrapText="1"/>
    </xf>
    <xf numFmtId="0" fontId="29" fillId="0" borderId="2" xfId="0" applyFont="1" applyBorder="1" applyAlignment="1" applyProtection="1">
      <alignment horizontal="left" vertical="center" wrapText="1"/>
      <protection locked="0"/>
    </xf>
    <xf numFmtId="0" fontId="29" fillId="4" borderId="21" xfId="0" applyFont="1" applyFill="1" applyBorder="1" applyAlignment="1">
      <alignment horizontal="left" vertical="center" wrapText="1"/>
    </xf>
    <xf numFmtId="0" fontId="0" fillId="2" borderId="0" xfId="0" applyFill="1" applyAlignment="1">
      <alignment vertical="center"/>
    </xf>
    <xf numFmtId="0" fontId="0" fillId="2" borderId="1" xfId="0" applyFill="1" applyBorder="1" applyAlignment="1">
      <alignment vertical="center"/>
    </xf>
    <xf numFmtId="0" fontId="5" fillId="4" borderId="2" xfId="0" applyFont="1" applyFill="1" applyBorder="1" applyAlignment="1">
      <alignment horizontal="left" vertical="center"/>
    </xf>
    <xf numFmtId="0" fontId="9" fillId="4" borderId="2" xfId="0" applyFont="1" applyFill="1" applyBorder="1" applyAlignment="1">
      <alignment horizontal="left" vertical="center" wrapText="1"/>
    </xf>
    <xf numFmtId="0" fontId="0" fillId="2" borderId="0" xfId="0" applyFill="1" applyAlignment="1">
      <alignment horizontal="left" wrapText="1"/>
    </xf>
    <xf numFmtId="0" fontId="12" fillId="2" borderId="1" xfId="0" applyFont="1" applyFill="1" applyBorder="1" applyAlignment="1">
      <alignment horizontal="left"/>
    </xf>
    <xf numFmtId="0" fontId="0" fillId="2" borderId="1" xfId="0" applyFill="1" applyBorder="1" applyAlignment="1">
      <alignment horizontal="left" wrapText="1"/>
    </xf>
    <xf numFmtId="0" fontId="0" fillId="0" borderId="1" xfId="0" applyBorder="1" applyAlignment="1">
      <alignment horizontal="left"/>
    </xf>
    <xf numFmtId="0" fontId="14" fillId="0" borderId="2" xfId="2" applyBorder="1" applyAlignment="1" applyProtection="1">
      <alignment horizontal="left" vertical="center" wrapText="1"/>
    </xf>
    <xf numFmtId="0" fontId="13" fillId="0" borderId="2" xfId="0" applyFont="1" applyBorder="1" applyAlignment="1">
      <alignment horizontal="left" vertical="center"/>
    </xf>
    <xf numFmtId="0" fontId="14" fillId="0" borderId="2" xfId="2" applyBorder="1" applyAlignment="1" applyProtection="1">
      <alignment horizontal="left" vertical="center"/>
    </xf>
    <xf numFmtId="0" fontId="14" fillId="0" borderId="2" xfId="2" applyBorder="1" applyAlignment="1">
      <alignment horizontal="left" vertical="center"/>
    </xf>
    <xf numFmtId="0" fontId="14" fillId="0" borderId="2" xfId="2" applyBorder="1" applyAlignment="1">
      <alignment horizontal="left" vertical="center" wrapText="1"/>
    </xf>
    <xf numFmtId="0" fontId="10" fillId="6" borderId="2" xfId="0" applyFont="1" applyFill="1" applyBorder="1" applyAlignment="1">
      <alignment horizontal="left" vertical="center" wrapText="1"/>
    </xf>
    <xf numFmtId="0" fontId="13" fillId="2" borderId="2" xfId="0" applyFont="1" applyFill="1" applyBorder="1" applyAlignment="1">
      <alignment horizontal="left" vertical="center"/>
    </xf>
    <xf numFmtId="0" fontId="5" fillId="0" borderId="2" xfId="0" applyFont="1" applyBorder="1" applyAlignment="1">
      <alignment horizontal="left" vertical="center" wrapText="1"/>
    </xf>
    <xf numFmtId="0" fontId="16" fillId="6" borderId="2" xfId="0" applyFont="1" applyFill="1" applyBorder="1" applyAlignment="1">
      <alignment horizontal="left" vertical="center" wrapText="1"/>
    </xf>
    <xf numFmtId="0" fontId="9" fillId="0" borderId="0" xfId="0" applyFont="1" applyAlignment="1">
      <alignment horizontal="left" vertical="center" wrapText="1"/>
    </xf>
    <xf numFmtId="0" fontId="5" fillId="2" borderId="0" xfId="0" applyFont="1" applyFill="1" applyAlignment="1">
      <alignment horizontal="left" vertical="center"/>
    </xf>
    <xf numFmtId="0" fontId="5" fillId="0" borderId="0" xfId="0" applyFont="1" applyAlignment="1">
      <alignment horizontal="left" vertical="center"/>
    </xf>
    <xf numFmtId="0" fontId="5" fillId="15" borderId="0" xfId="0" applyFont="1" applyFill="1" applyAlignment="1">
      <alignment horizontal="left" vertical="center"/>
    </xf>
    <xf numFmtId="0" fontId="16" fillId="4" borderId="2" xfId="0" applyFont="1" applyFill="1" applyBorder="1" applyAlignment="1">
      <alignment horizontal="left" vertical="center"/>
    </xf>
    <xf numFmtId="0" fontId="10" fillId="4" borderId="2" xfId="0" applyFont="1" applyFill="1" applyBorder="1" applyAlignment="1">
      <alignment horizontal="left" vertical="center" wrapText="1"/>
    </xf>
    <xf numFmtId="0" fontId="0" fillId="0" borderId="0" xfId="0" applyAlignment="1">
      <alignment horizontal="left" wrapText="1"/>
    </xf>
    <xf numFmtId="0" fontId="0" fillId="2" borderId="0" xfId="0" applyFill="1" applyAlignment="1" applyProtection="1">
      <alignment vertical="center"/>
      <protection locked="0"/>
    </xf>
    <xf numFmtId="0" fontId="18" fillId="2" borderId="1" xfId="0" applyFont="1" applyFill="1" applyBorder="1" applyAlignment="1">
      <alignment vertical="center"/>
    </xf>
    <xf numFmtId="0" fontId="0" fillId="2" borderId="1" xfId="0" applyFill="1" applyBorder="1" applyAlignment="1" applyProtection="1">
      <alignment vertical="center"/>
      <protection locked="0"/>
    </xf>
    <xf numFmtId="0" fontId="0" fillId="0" borderId="1" xfId="0" applyBorder="1" applyAlignment="1">
      <alignment vertical="center"/>
    </xf>
    <xf numFmtId="0" fontId="0" fillId="0" borderId="0" xfId="0" applyAlignment="1" applyProtection="1">
      <alignment vertical="center"/>
      <protection locked="0"/>
    </xf>
    <xf numFmtId="0" fontId="39" fillId="0" borderId="0" xfId="0" applyFont="1" applyAlignment="1">
      <alignment horizontal="left" vertical="center" wrapText="1"/>
    </xf>
    <xf numFmtId="0" fontId="27" fillId="4" borderId="42" xfId="0" applyFont="1" applyFill="1" applyBorder="1" applyAlignment="1">
      <alignment horizontal="left" vertical="center" wrapText="1"/>
    </xf>
    <xf numFmtId="0" fontId="27" fillId="4" borderId="26" xfId="0" applyFont="1" applyFill="1" applyBorder="1" applyAlignment="1">
      <alignment horizontal="left" vertical="center" wrapText="1"/>
    </xf>
    <xf numFmtId="0" fontId="27" fillId="2" borderId="6" xfId="0" applyFont="1" applyFill="1" applyBorder="1" applyAlignment="1">
      <alignment horizontal="left" vertical="center" wrapText="1"/>
    </xf>
    <xf numFmtId="1" fontId="29" fillId="4" borderId="2" xfId="0" applyNumberFormat="1" applyFont="1" applyFill="1" applyBorder="1" applyAlignment="1">
      <alignment horizontal="left" vertical="center" wrapText="1"/>
    </xf>
    <xf numFmtId="0" fontId="27" fillId="2" borderId="42" xfId="0" applyFont="1" applyFill="1" applyBorder="1" applyAlignment="1">
      <alignment horizontal="left" vertical="center" wrapText="1"/>
    </xf>
    <xf numFmtId="0" fontId="29" fillId="2" borderId="6" xfId="0" applyFont="1" applyFill="1" applyBorder="1" applyAlignment="1" applyProtection="1">
      <alignment horizontal="left" vertical="center" wrapText="1"/>
      <protection locked="0"/>
    </xf>
    <xf numFmtId="0" fontId="1" fillId="2" borderId="0" xfId="0" applyFont="1" applyFill="1"/>
    <xf numFmtId="0" fontId="49" fillId="2" borderId="0" xfId="0" applyFont="1" applyFill="1"/>
    <xf numFmtId="0" fontId="39" fillId="2" borderId="0" xfId="0" applyFont="1" applyFill="1"/>
    <xf numFmtId="0" fontId="29" fillId="2" borderId="23" xfId="0" applyFont="1" applyFill="1" applyBorder="1" applyAlignment="1">
      <alignment horizontal="left" vertical="center" wrapText="1"/>
    </xf>
    <xf numFmtId="0" fontId="29" fillId="2" borderId="29" xfId="0" applyFont="1" applyFill="1" applyBorder="1" applyAlignment="1" applyProtection="1">
      <alignment horizontal="left" vertical="center" wrapText="1"/>
      <protection locked="0"/>
    </xf>
    <xf numFmtId="0" fontId="27" fillId="4" borderId="41" xfId="0" applyFont="1" applyFill="1" applyBorder="1" applyAlignment="1">
      <alignment horizontal="left" vertical="center" wrapText="1"/>
    </xf>
    <xf numFmtId="0" fontId="27" fillId="2" borderId="0" xfId="0" applyFont="1" applyFill="1" applyAlignment="1" applyProtection="1">
      <alignment horizontal="left" vertical="center" wrapText="1"/>
      <protection locked="0"/>
    </xf>
    <xf numFmtId="0" fontId="0" fillId="2" borderId="2" xfId="0" applyFill="1" applyBorder="1" applyAlignment="1" applyProtection="1">
      <alignment horizontal="left" vertical="center"/>
      <protection locked="0"/>
    </xf>
    <xf numFmtId="0" fontId="30" fillId="2" borderId="2" xfId="0" applyFont="1" applyFill="1" applyBorder="1" applyAlignment="1">
      <alignment horizontal="left" vertical="center" wrapText="1"/>
    </xf>
    <xf numFmtId="0" fontId="27" fillId="0" borderId="41" xfId="0" applyFont="1" applyBorder="1" applyAlignment="1">
      <alignment horizontal="left" vertical="center" wrapText="1"/>
    </xf>
    <xf numFmtId="0" fontId="29" fillId="2" borderId="9" xfId="0" applyFont="1" applyFill="1" applyBorder="1" applyAlignment="1" applyProtection="1">
      <alignment horizontal="left" vertical="center" wrapText="1"/>
      <protection locked="0"/>
    </xf>
    <xf numFmtId="0" fontId="29" fillId="4" borderId="6" xfId="0" applyFont="1" applyFill="1" applyBorder="1" applyAlignment="1">
      <alignment horizontal="left" vertical="center" wrapText="1"/>
    </xf>
    <xf numFmtId="164" fontId="27" fillId="0" borderId="2" xfId="0" applyNumberFormat="1" applyFont="1" applyBorder="1" applyAlignment="1">
      <alignment horizontal="left" vertical="center"/>
    </xf>
    <xf numFmtId="0" fontId="27" fillId="4" borderId="40" xfId="0" applyFont="1" applyFill="1" applyBorder="1" applyAlignment="1">
      <alignment horizontal="left" vertical="center" wrapText="1"/>
    </xf>
    <xf numFmtId="0" fontId="29" fillId="4" borderId="3" xfId="0" applyFont="1" applyFill="1" applyBorder="1" applyAlignment="1" applyProtection="1">
      <alignment horizontal="left" vertical="center" wrapText="1"/>
      <protection locked="0"/>
    </xf>
    <xf numFmtId="0" fontId="29" fillId="4" borderId="5" xfId="0" applyFont="1" applyFill="1" applyBorder="1" applyAlignment="1" applyProtection="1">
      <alignment horizontal="left" vertical="center" wrapText="1"/>
      <protection locked="0"/>
    </xf>
    <xf numFmtId="0" fontId="32" fillId="0" borderId="2" xfId="0" applyFont="1" applyBorder="1" applyAlignment="1" applyProtection="1">
      <alignment horizontal="left" vertical="center" wrapText="1"/>
      <protection locked="0"/>
    </xf>
    <xf numFmtId="0" fontId="38" fillId="0" borderId="5" xfId="0" applyFont="1" applyBorder="1" applyAlignment="1">
      <alignment horizontal="left" vertical="center" wrapText="1"/>
    </xf>
    <xf numFmtId="0" fontId="27" fillId="2" borderId="7" xfId="0" applyFont="1" applyFill="1" applyBorder="1" applyAlignment="1">
      <alignment horizontal="left" vertical="center" wrapText="1"/>
    </xf>
    <xf numFmtId="0" fontId="27" fillId="2" borderId="2" xfId="0" applyFont="1" applyFill="1" applyBorder="1" applyAlignment="1">
      <alignment horizontal="left" vertical="center" wrapText="1"/>
    </xf>
    <xf numFmtId="0" fontId="38" fillId="6" borderId="2" xfId="0" applyFont="1" applyFill="1" applyBorder="1" applyAlignment="1">
      <alignment horizontal="left" vertical="center" wrapText="1"/>
    </xf>
    <xf numFmtId="0" fontId="32" fillId="4" borderId="3" xfId="0" applyFont="1" applyFill="1" applyBorder="1" applyAlignment="1" applyProtection="1">
      <alignment horizontal="left" vertical="center" wrapText="1"/>
      <protection locked="0"/>
    </xf>
    <xf numFmtId="0" fontId="32" fillId="4" borderId="5" xfId="0" applyFont="1" applyFill="1" applyBorder="1" applyAlignment="1" applyProtection="1">
      <alignment horizontal="left" vertical="center" wrapText="1"/>
      <protection locked="0"/>
    </xf>
    <xf numFmtId="0" fontId="27" fillId="4" borderId="5" xfId="0" applyFont="1" applyFill="1" applyBorder="1" applyAlignment="1" applyProtection="1">
      <alignment horizontal="left" vertical="center" wrapText="1"/>
      <protection locked="0"/>
    </xf>
    <xf numFmtId="0" fontId="29" fillId="2" borderId="12" xfId="0" applyFont="1" applyFill="1" applyBorder="1" applyAlignment="1">
      <alignment horizontal="left" vertical="center" wrapText="1"/>
    </xf>
    <xf numFmtId="0" fontId="27" fillId="2" borderId="21" xfId="0" applyFont="1" applyFill="1" applyBorder="1" applyAlignment="1">
      <alignment horizontal="left" vertical="center" wrapText="1"/>
    </xf>
    <xf numFmtId="0" fontId="27" fillId="4" borderId="8" xfId="0" applyFont="1" applyFill="1" applyBorder="1" applyAlignment="1">
      <alignment horizontal="left" vertical="center" wrapText="1"/>
    </xf>
    <xf numFmtId="0" fontId="27" fillId="4" borderId="3" xfId="0" applyFont="1" applyFill="1" applyBorder="1" applyAlignment="1" applyProtection="1">
      <alignment horizontal="left" vertical="center" wrapText="1"/>
      <protection locked="0"/>
    </xf>
    <xf numFmtId="0" fontId="0" fillId="0" borderId="2" xfId="0" applyBorder="1"/>
    <xf numFmtId="0" fontId="1" fillId="2" borderId="2" xfId="0" applyFont="1" applyFill="1" applyBorder="1" applyAlignment="1">
      <alignment horizontal="left" vertical="center" wrapText="1"/>
    </xf>
    <xf numFmtId="0" fontId="38" fillId="2" borderId="49" xfId="0" applyFont="1" applyFill="1" applyBorder="1" applyAlignment="1">
      <alignment horizontal="left" vertical="center" wrapText="1"/>
    </xf>
    <xf numFmtId="0" fontId="38" fillId="4" borderId="2" xfId="0" applyFont="1" applyFill="1" applyBorder="1" applyAlignment="1">
      <alignment horizontal="left" vertical="center" wrapText="1"/>
    </xf>
    <xf numFmtId="0" fontId="10" fillId="4" borderId="2" xfId="0" applyFont="1" applyFill="1" applyBorder="1" applyAlignment="1">
      <alignment horizontal="left" vertical="top"/>
    </xf>
    <xf numFmtId="0" fontId="0" fillId="2" borderId="0" xfId="0" applyFill="1" applyAlignment="1">
      <alignment horizontal="left" vertical="top" wrapText="1"/>
    </xf>
    <xf numFmtId="0" fontId="0" fillId="2" borderId="1" xfId="0" applyFill="1" applyBorder="1" applyAlignment="1">
      <alignment horizontal="left" vertical="top" wrapText="1"/>
    </xf>
    <xf numFmtId="0" fontId="5" fillId="0" borderId="0" xfId="0" applyFont="1" applyAlignment="1">
      <alignment horizontal="left" vertical="top"/>
    </xf>
    <xf numFmtId="0" fontId="5" fillId="15" borderId="0" xfId="0" applyFont="1" applyFill="1" applyAlignment="1">
      <alignment horizontal="left" vertical="top"/>
    </xf>
    <xf numFmtId="0" fontId="0" fillId="0" borderId="0" xfId="0" applyAlignment="1">
      <alignment horizontal="left" vertical="top" wrapText="1"/>
    </xf>
    <xf numFmtId="0" fontId="0" fillId="0" borderId="0" xfId="0" applyAlignment="1" applyProtection="1">
      <alignment horizontal="left" vertical="center" wrapText="1"/>
      <protection locked="0"/>
    </xf>
    <xf numFmtId="0" fontId="14" fillId="0" borderId="2" xfId="2" quotePrefix="1" applyBorder="1" applyAlignment="1">
      <alignment horizontal="left" vertical="center"/>
    </xf>
    <xf numFmtId="0" fontId="38" fillId="2" borderId="9" xfId="0" applyFont="1" applyFill="1" applyBorder="1" applyAlignment="1">
      <alignment horizontal="left" vertical="center" wrapText="1"/>
    </xf>
    <xf numFmtId="0" fontId="46" fillId="2" borderId="34" xfId="0" applyFont="1" applyFill="1" applyBorder="1" applyAlignment="1">
      <alignment horizontal="left" vertical="center" wrapText="1"/>
    </xf>
    <xf numFmtId="9" fontId="5" fillId="4" borderId="7" xfId="0" applyNumberFormat="1" applyFont="1" applyFill="1" applyBorder="1" applyAlignment="1">
      <alignment horizontal="left" vertical="center" wrapText="1"/>
    </xf>
    <xf numFmtId="0" fontId="38" fillId="6" borderId="3" xfId="0" applyFont="1" applyFill="1" applyBorder="1" applyAlignment="1">
      <alignment horizontal="left" vertical="center" wrapText="1"/>
    </xf>
    <xf numFmtId="0" fontId="38" fillId="0" borderId="3" xfId="0" applyFont="1" applyBorder="1" applyAlignment="1">
      <alignment horizontal="left" vertical="center" wrapText="1"/>
    </xf>
    <xf numFmtId="0" fontId="40" fillId="0" borderId="2" xfId="0" applyFont="1" applyBorder="1" applyAlignment="1">
      <alignment horizontal="left" vertical="center" wrapText="1"/>
    </xf>
    <xf numFmtId="0" fontId="40" fillId="0" borderId="5" xfId="0" applyFont="1" applyBorder="1" applyAlignment="1">
      <alignment horizontal="left" vertical="center" wrapText="1"/>
    </xf>
    <xf numFmtId="0" fontId="46" fillId="0" borderId="2" xfId="0" applyFont="1" applyBorder="1" applyAlignment="1">
      <alignment horizontal="left" vertical="center" wrapText="1"/>
    </xf>
    <xf numFmtId="0" fontId="46" fillId="0" borderId="0" xfId="0" applyFont="1" applyAlignment="1">
      <alignment horizontal="left" vertical="center" wrapText="1"/>
    </xf>
    <xf numFmtId="0" fontId="0" fillId="0" borderId="3" xfId="0" applyBorder="1"/>
    <xf numFmtId="0" fontId="0" fillId="0" borderId="5" xfId="0" applyBorder="1"/>
    <xf numFmtId="0" fontId="29" fillId="4" borderId="3" xfId="0" applyFont="1" applyFill="1" applyBorder="1" applyAlignment="1">
      <alignment vertical="center" wrapText="1"/>
    </xf>
    <xf numFmtId="0" fontId="0" fillId="3" borderId="51" xfId="0" applyFill="1" applyBorder="1" applyAlignment="1">
      <alignment vertical="center"/>
    </xf>
    <xf numFmtId="0" fontId="1" fillId="2" borderId="0" xfId="0" applyFont="1" applyFill="1" applyAlignment="1">
      <alignment horizontal="left" vertical="center"/>
    </xf>
    <xf numFmtId="0" fontId="9" fillId="9" borderId="2" xfId="0" applyFont="1" applyFill="1" applyBorder="1" applyAlignment="1">
      <alignment horizontal="left" vertical="center" wrapText="1"/>
    </xf>
    <xf numFmtId="0" fontId="0" fillId="2" borderId="53" xfId="0" applyFill="1" applyBorder="1" applyAlignment="1">
      <alignment horizontal="left" vertical="center"/>
    </xf>
    <xf numFmtId="0" fontId="0" fillId="2" borderId="52" xfId="0" applyFill="1" applyBorder="1" applyAlignment="1">
      <alignment horizontal="left" vertical="center"/>
    </xf>
    <xf numFmtId="0" fontId="0" fillId="2" borderId="54" xfId="0" applyFill="1" applyBorder="1" applyAlignment="1">
      <alignment horizontal="left" vertical="center"/>
    </xf>
    <xf numFmtId="0" fontId="0" fillId="2" borderId="2" xfId="0" applyFill="1" applyBorder="1" applyAlignment="1">
      <alignment horizontal="left" vertical="center"/>
    </xf>
    <xf numFmtId="1" fontId="0" fillId="0" borderId="2" xfId="1" applyNumberFormat="1" applyFont="1" applyBorder="1" applyAlignment="1">
      <alignment horizontal="left" vertical="center"/>
    </xf>
    <xf numFmtId="0" fontId="50" fillId="2" borderId="0" xfId="0" applyFont="1" applyFill="1"/>
    <xf numFmtId="0" fontId="51" fillId="2" borderId="0" xfId="0" applyFont="1" applyFill="1"/>
    <xf numFmtId="0" fontId="52" fillId="2" borderId="1" xfId="0" applyFont="1" applyFill="1" applyBorder="1"/>
    <xf numFmtId="0" fontId="1" fillId="2" borderId="55" xfId="0" applyFont="1" applyFill="1" applyBorder="1" applyAlignment="1">
      <alignment horizontal="left" vertical="center"/>
    </xf>
    <xf numFmtId="0" fontId="1" fillId="2" borderId="56" xfId="0" applyFont="1" applyFill="1" applyBorder="1" applyAlignment="1">
      <alignment horizontal="left" vertical="center"/>
    </xf>
    <xf numFmtId="0" fontId="0" fillId="2" borderId="5" xfId="0" applyFill="1" applyBorder="1" applyAlignment="1">
      <alignment horizontal="left" vertical="center"/>
    </xf>
    <xf numFmtId="9" fontId="5" fillId="0" borderId="2" xfId="0" applyNumberFormat="1" applyFont="1" applyBorder="1" applyAlignment="1">
      <alignment horizontal="left" vertical="center" wrapText="1"/>
    </xf>
    <xf numFmtId="0" fontId="0" fillId="2" borderId="24" xfId="0" applyFill="1" applyBorder="1"/>
    <xf numFmtId="0" fontId="38" fillId="6" borderId="3" xfId="0" applyFont="1" applyFill="1" applyBorder="1" applyAlignment="1">
      <alignment vertical="center" wrapText="1"/>
    </xf>
    <xf numFmtId="0" fontId="29" fillId="2" borderId="3" xfId="0" applyFont="1" applyFill="1" applyBorder="1" applyAlignment="1">
      <alignment horizontal="left" vertical="center" wrapText="1"/>
    </xf>
    <xf numFmtId="0" fontId="29" fillId="2" borderId="5" xfId="0" applyFont="1" applyFill="1" applyBorder="1" applyAlignment="1">
      <alignment horizontal="left" vertical="center" wrapText="1"/>
    </xf>
    <xf numFmtId="0" fontId="29" fillId="2" borderId="27" xfId="0" applyFont="1" applyFill="1" applyBorder="1" applyAlignment="1">
      <alignment horizontal="left" vertical="center" wrapText="1"/>
    </xf>
    <xf numFmtId="164" fontId="27" fillId="2" borderId="3" xfId="0" applyNumberFormat="1" applyFont="1" applyFill="1" applyBorder="1" applyAlignment="1">
      <alignment horizontal="left" vertical="center"/>
    </xf>
    <xf numFmtId="0" fontId="29" fillId="4" borderId="3" xfId="0" applyFont="1" applyFill="1" applyBorder="1" applyAlignment="1">
      <alignment horizontal="left" vertical="center" wrapText="1"/>
    </xf>
    <xf numFmtId="0" fontId="27" fillId="2" borderId="3" xfId="0" applyFont="1" applyFill="1" applyBorder="1" applyAlignment="1">
      <alignment horizontal="left" vertical="center" wrapText="1"/>
    </xf>
    <xf numFmtId="0" fontId="27" fillId="2" borderId="5" xfId="0" applyFont="1" applyFill="1" applyBorder="1" applyAlignment="1">
      <alignment horizontal="left" vertical="center" wrapText="1"/>
    </xf>
    <xf numFmtId="0" fontId="27" fillId="2" borderId="9" xfId="0" applyFont="1" applyFill="1" applyBorder="1" applyAlignment="1">
      <alignment horizontal="left" vertical="center" wrapText="1"/>
    </xf>
    <xf numFmtId="0" fontId="27" fillId="2" borderId="10" xfId="0" applyFont="1" applyFill="1" applyBorder="1" applyAlignment="1">
      <alignment horizontal="left" vertical="center" wrapText="1"/>
    </xf>
    <xf numFmtId="0" fontId="29" fillId="2" borderId="9" xfId="0" applyFont="1" applyFill="1" applyBorder="1" applyAlignment="1">
      <alignment horizontal="left" vertical="center" wrapText="1"/>
    </xf>
    <xf numFmtId="0" fontId="27" fillId="2" borderId="11" xfId="0" applyFont="1" applyFill="1" applyBorder="1" applyAlignment="1">
      <alignment horizontal="left" vertical="center" wrapText="1"/>
    </xf>
    <xf numFmtId="0" fontId="27" fillId="0" borderId="5" xfId="0" applyFont="1" applyBorder="1" applyAlignment="1">
      <alignment horizontal="left" vertical="center" wrapText="1"/>
    </xf>
    <xf numFmtId="0" fontId="27" fillId="2" borderId="3" xfId="0" applyFont="1" applyFill="1" applyBorder="1" applyAlignment="1">
      <alignment horizontal="left" vertical="center"/>
    </xf>
    <xf numFmtId="0" fontId="30" fillId="2" borderId="3" xfId="0" applyFont="1" applyFill="1" applyBorder="1" applyAlignment="1">
      <alignment horizontal="left" vertical="center" wrapText="1"/>
    </xf>
    <xf numFmtId="0" fontId="38" fillId="6" borderId="3" xfId="0" applyFont="1" applyFill="1" applyBorder="1" applyAlignment="1">
      <alignment horizontal="left" vertical="center"/>
    </xf>
    <xf numFmtId="0" fontId="5" fillId="0" borderId="2" xfId="0" applyFont="1" applyBorder="1" applyAlignment="1">
      <alignment horizontal="left" vertical="center"/>
    </xf>
    <xf numFmtId="0" fontId="38" fillId="4" borderId="5" xfId="0" applyFont="1" applyFill="1" applyBorder="1" applyAlignment="1">
      <alignment horizontal="left" vertical="center" wrapText="1"/>
    </xf>
    <xf numFmtId="0" fontId="29" fillId="4" borderId="3" xfId="0" applyFont="1" applyFill="1" applyBorder="1" applyAlignment="1">
      <alignment horizontal="left" vertical="center"/>
    </xf>
    <xf numFmtId="0" fontId="27" fillId="4" borderId="10" xfId="0" applyFont="1" applyFill="1" applyBorder="1" applyAlignment="1">
      <alignment horizontal="left" vertical="center" wrapText="1"/>
    </xf>
    <xf numFmtId="0" fontId="27" fillId="4" borderId="23" xfId="0" applyFont="1" applyFill="1" applyBorder="1" applyAlignment="1">
      <alignment horizontal="left" vertical="center" wrapText="1"/>
    </xf>
    <xf numFmtId="0" fontId="28" fillId="2" borderId="3" xfId="0" applyFont="1" applyFill="1" applyBorder="1" applyAlignment="1">
      <alignment horizontal="left" vertical="center" wrapText="1"/>
    </xf>
    <xf numFmtId="0" fontId="28" fillId="2" borderId="5" xfId="0" applyFont="1" applyFill="1" applyBorder="1" applyAlignment="1">
      <alignment horizontal="left" vertical="center" wrapText="1"/>
    </xf>
    <xf numFmtId="0" fontId="29" fillId="4" borderId="27" xfId="0" applyFont="1" applyFill="1" applyBorder="1" applyAlignment="1">
      <alignment horizontal="left" vertical="center" wrapText="1"/>
    </xf>
    <xf numFmtId="0" fontId="29" fillId="4" borderId="17" xfId="0" applyFont="1" applyFill="1" applyBorder="1" applyAlignment="1">
      <alignment horizontal="left" vertical="center" wrapText="1"/>
    </xf>
    <xf numFmtId="0" fontId="29" fillId="4" borderId="45" xfId="0" applyFont="1" applyFill="1" applyBorder="1" applyAlignment="1">
      <alignment horizontal="left" vertical="center" wrapText="1"/>
    </xf>
    <xf numFmtId="0" fontId="29" fillId="4" borderId="31" xfId="0" applyFont="1" applyFill="1" applyBorder="1" applyAlignment="1">
      <alignment horizontal="left" vertical="center" wrapText="1"/>
    </xf>
    <xf numFmtId="0" fontId="29" fillId="4" borderId="15" xfId="0" applyFont="1" applyFill="1" applyBorder="1" applyAlignment="1">
      <alignment horizontal="left" vertical="center" wrapText="1"/>
    </xf>
    <xf numFmtId="0" fontId="38" fillId="6" borderId="2" xfId="0" applyFont="1" applyFill="1" applyBorder="1" applyAlignment="1">
      <alignment horizontal="left" vertical="center"/>
    </xf>
    <xf numFmtId="0" fontId="29" fillId="4" borderId="12" xfId="0" applyFont="1" applyFill="1" applyBorder="1" applyAlignment="1">
      <alignment horizontal="left" vertical="center" wrapText="1"/>
    </xf>
    <xf numFmtId="49" fontId="28" fillId="2" borderId="3" xfId="0" applyNumberFormat="1" applyFont="1" applyFill="1" applyBorder="1" applyAlignment="1">
      <alignment horizontal="left" vertical="center" wrapText="1"/>
    </xf>
    <xf numFmtId="0" fontId="29" fillId="4" borderId="12" xfId="0" applyFont="1" applyFill="1" applyBorder="1" applyAlignment="1">
      <alignment horizontal="left" vertical="center"/>
    </xf>
    <xf numFmtId="0" fontId="28" fillId="0" borderId="5" xfId="0" applyFont="1" applyBorder="1" applyAlignment="1">
      <alignment horizontal="left" vertical="center" wrapText="1"/>
    </xf>
    <xf numFmtId="0" fontId="27" fillId="4" borderId="3" xfId="0" applyFont="1" applyFill="1" applyBorder="1" applyAlignment="1">
      <alignment horizontal="left" vertical="center" wrapText="1"/>
    </xf>
    <xf numFmtId="0" fontId="27" fillId="4" borderId="9" xfId="0" applyFont="1" applyFill="1" applyBorder="1" applyAlignment="1">
      <alignment horizontal="left" vertical="center" wrapText="1"/>
    </xf>
    <xf numFmtId="0" fontId="27" fillId="4" borderId="22" xfId="0" applyFont="1" applyFill="1" applyBorder="1" applyAlignment="1">
      <alignment horizontal="left" vertical="center" wrapText="1"/>
    </xf>
    <xf numFmtId="0" fontId="28" fillId="2" borderId="2" xfId="0" applyFont="1" applyFill="1" applyBorder="1" applyAlignment="1">
      <alignment horizontal="left" vertical="center" wrapText="1"/>
    </xf>
    <xf numFmtId="0" fontId="29" fillId="2" borderId="22" xfId="0" applyFont="1" applyFill="1" applyBorder="1" applyAlignment="1">
      <alignment horizontal="left" vertical="center" wrapText="1"/>
    </xf>
    <xf numFmtId="0" fontId="29" fillId="2" borderId="45" xfId="0" applyFont="1" applyFill="1" applyBorder="1" applyAlignment="1">
      <alignment horizontal="left" vertical="center" wrapText="1"/>
    </xf>
    <xf numFmtId="0" fontId="29" fillId="4" borderId="2" xfId="0" applyFont="1" applyFill="1" applyBorder="1" applyAlignment="1">
      <alignment horizontal="left" vertical="center"/>
    </xf>
    <xf numFmtId="0" fontId="29" fillId="2" borderId="10" xfId="0" applyFont="1" applyFill="1" applyBorder="1" applyAlignment="1">
      <alignment horizontal="left" vertical="center" wrapText="1"/>
    </xf>
    <xf numFmtId="164" fontId="27" fillId="2" borderId="2" xfId="0" applyNumberFormat="1" applyFont="1" applyFill="1" applyBorder="1" applyAlignment="1">
      <alignment horizontal="left" vertical="center"/>
    </xf>
    <xf numFmtId="0" fontId="29" fillId="4" borderId="10" xfId="0" applyFont="1" applyFill="1" applyBorder="1" applyAlignment="1">
      <alignment horizontal="left" vertical="center" wrapText="1"/>
    </xf>
    <xf numFmtId="0" fontId="29" fillId="4" borderId="21" xfId="0" applyFont="1" applyFill="1" applyBorder="1" applyAlignment="1">
      <alignment horizontal="left" vertical="center"/>
    </xf>
    <xf numFmtId="0" fontId="27" fillId="4" borderId="2" xfId="0" applyFont="1" applyFill="1" applyBorder="1" applyAlignment="1">
      <alignment horizontal="left" vertical="center" wrapText="1"/>
    </xf>
    <xf numFmtId="0" fontId="29" fillId="4" borderId="41" xfId="0" applyFont="1" applyFill="1" applyBorder="1" applyAlignment="1">
      <alignment horizontal="left" vertical="center" wrapText="1"/>
    </xf>
    <xf numFmtId="0" fontId="30" fillId="4" borderId="2" xfId="0" applyFont="1" applyFill="1" applyBorder="1" applyAlignment="1">
      <alignment horizontal="left" vertical="center" wrapText="1"/>
    </xf>
    <xf numFmtId="0" fontId="28" fillId="0" borderId="2" xfId="0" applyFont="1" applyBorder="1" applyAlignment="1">
      <alignment horizontal="left" vertical="center" wrapText="1"/>
    </xf>
    <xf numFmtId="0" fontId="30" fillId="4" borderId="2" xfId="0" applyFont="1" applyFill="1" applyBorder="1" applyAlignment="1">
      <alignment horizontal="left" vertical="center"/>
    </xf>
    <xf numFmtId="0" fontId="38" fillId="2" borderId="2" xfId="0" applyFont="1" applyFill="1" applyBorder="1" applyAlignment="1">
      <alignment horizontal="left" vertical="center" wrapText="1"/>
    </xf>
    <xf numFmtId="0" fontId="46" fillId="6" borderId="9" xfId="0" applyFont="1" applyFill="1" applyBorder="1" applyAlignment="1">
      <alignment horizontal="left" vertical="center" wrapText="1"/>
    </xf>
    <xf numFmtId="0" fontId="38" fillId="2" borderId="8" xfId="0" applyFont="1" applyFill="1" applyBorder="1" applyAlignment="1">
      <alignment horizontal="left" vertical="center" wrapText="1"/>
    </xf>
    <xf numFmtId="0" fontId="38" fillId="2" borderId="25" xfId="0" applyFont="1" applyFill="1" applyBorder="1" applyAlignment="1">
      <alignment horizontal="left" vertical="center" wrapText="1"/>
    </xf>
    <xf numFmtId="0" fontId="46" fillId="2" borderId="9" xfId="0" applyFont="1" applyFill="1" applyBorder="1" applyAlignment="1">
      <alignment horizontal="left" vertical="center" wrapText="1"/>
    </xf>
    <xf numFmtId="0" fontId="38" fillId="2" borderId="0" xfId="0" applyFont="1" applyFill="1" applyAlignment="1">
      <alignment horizontal="left" vertical="center" wrapText="1"/>
    </xf>
    <xf numFmtId="0" fontId="29" fillId="2" borderId="48" xfId="0" applyFont="1" applyFill="1" applyBorder="1" applyAlignment="1">
      <alignment horizontal="left" vertical="center" wrapText="1"/>
    </xf>
    <xf numFmtId="0" fontId="29" fillId="2" borderId="17" xfId="0" applyFont="1" applyFill="1" applyBorder="1" applyAlignment="1">
      <alignment horizontal="left" vertical="center" wrapText="1"/>
    </xf>
    <xf numFmtId="0" fontId="28" fillId="2" borderId="9" xfId="0" applyFont="1" applyFill="1" applyBorder="1" applyAlignment="1">
      <alignment horizontal="left" vertical="center" wrapText="1"/>
    </xf>
    <xf numFmtId="0" fontId="29" fillId="0" borderId="29" xfId="0" applyFont="1" applyBorder="1" applyAlignment="1" applyProtection="1">
      <alignment horizontal="left" vertical="center" wrapText="1"/>
      <protection locked="0"/>
    </xf>
    <xf numFmtId="0" fontId="27" fillId="0" borderId="5" xfId="0" applyFont="1" applyBorder="1" applyAlignment="1" applyProtection="1">
      <alignment horizontal="left" vertical="center" wrapText="1"/>
      <protection locked="0"/>
    </xf>
    <xf numFmtId="0" fontId="29" fillId="0" borderId="20" xfId="0" applyFont="1" applyBorder="1" applyAlignment="1">
      <alignment horizontal="left" vertical="center" wrapText="1"/>
    </xf>
    <xf numFmtId="0" fontId="27" fillId="0" borderId="2" xfId="0" applyFont="1" applyBorder="1" applyAlignment="1" applyProtection="1">
      <alignment horizontal="left" vertical="center" wrapText="1"/>
      <protection locked="0"/>
    </xf>
    <xf numFmtId="1" fontId="29" fillId="0" borderId="2" xfId="0" applyNumberFormat="1" applyFont="1" applyBorder="1" applyAlignment="1">
      <alignment horizontal="left" vertical="center" wrapText="1"/>
    </xf>
    <xf numFmtId="164" fontId="27" fillId="0" borderId="3" xfId="0" applyNumberFormat="1" applyFont="1" applyBorder="1" applyAlignment="1">
      <alignment horizontal="left" vertical="center"/>
    </xf>
    <xf numFmtId="0" fontId="27" fillId="2" borderId="3" xfId="0" applyFont="1" applyFill="1" applyBorder="1" applyAlignment="1">
      <alignment vertical="center"/>
    </xf>
    <xf numFmtId="0" fontId="1" fillId="2" borderId="2" xfId="0" applyFont="1" applyFill="1" applyBorder="1" applyAlignment="1">
      <alignment horizontal="left" vertical="center"/>
    </xf>
    <xf numFmtId="9" fontId="0" fillId="2" borderId="0" xfId="1" applyFont="1" applyFill="1" applyAlignment="1">
      <alignment horizontal="left" vertical="center"/>
    </xf>
    <xf numFmtId="0" fontId="29" fillId="2" borderId="4" xfId="0" applyFont="1" applyFill="1" applyBorder="1" applyAlignment="1">
      <alignment vertical="center" wrapText="1"/>
    </xf>
    <xf numFmtId="0" fontId="14" fillId="0" borderId="2" xfId="2" applyFill="1" applyBorder="1" applyAlignment="1" applyProtection="1">
      <alignment horizontal="left" vertical="center" wrapText="1"/>
    </xf>
    <xf numFmtId="0" fontId="10" fillId="4" borderId="2" xfId="0" applyFont="1" applyFill="1" applyBorder="1" applyAlignment="1">
      <alignment vertical="center" wrapText="1"/>
    </xf>
    <xf numFmtId="0" fontId="29" fillId="2" borderId="2" xfId="0" applyFont="1" applyFill="1" applyBorder="1" applyAlignment="1">
      <alignment vertical="center" wrapText="1"/>
    </xf>
    <xf numFmtId="0" fontId="46" fillId="2" borderId="2" xfId="0" applyFont="1" applyFill="1" applyBorder="1" applyAlignment="1">
      <alignment horizontal="left" vertical="center" wrapText="1"/>
    </xf>
    <xf numFmtId="0" fontId="46" fillId="6" borderId="10" xfId="0" applyFont="1" applyFill="1" applyBorder="1" applyAlignment="1">
      <alignment horizontal="left" vertical="center" wrapText="1"/>
    </xf>
    <xf numFmtId="0" fontId="53" fillId="2" borderId="0" xfId="0" applyFont="1" applyFill="1"/>
    <xf numFmtId="0" fontId="30" fillId="0" borderId="2" xfId="0" applyFont="1" applyBorder="1" applyAlignment="1">
      <alignment horizontal="left" vertical="center" wrapText="1"/>
    </xf>
    <xf numFmtId="0" fontId="27" fillId="2" borderId="28" xfId="0" applyFont="1" applyFill="1" applyBorder="1" applyAlignment="1">
      <alignment horizontal="left" vertical="center" wrapText="1"/>
    </xf>
    <xf numFmtId="0" fontId="29" fillId="2" borderId="6" xfId="0" applyFont="1" applyFill="1" applyBorder="1" applyAlignment="1">
      <alignment horizontal="left" vertical="center" wrapText="1"/>
    </xf>
    <xf numFmtId="12" fontId="0" fillId="2" borderId="2" xfId="1" applyNumberFormat="1" applyFont="1" applyFill="1" applyBorder="1" applyAlignment="1">
      <alignment horizontal="left" vertical="center"/>
    </xf>
    <xf numFmtId="9" fontId="0" fillId="0" borderId="51" xfId="1" applyFont="1" applyBorder="1" applyAlignment="1">
      <alignment horizontal="left" vertical="center"/>
    </xf>
    <xf numFmtId="0" fontId="46" fillId="2" borderId="49" xfId="0" applyFont="1" applyFill="1" applyBorder="1" applyAlignment="1">
      <alignment horizontal="left" vertical="center" wrapText="1"/>
    </xf>
    <xf numFmtId="0" fontId="1" fillId="17" borderId="0" xfId="0" applyFont="1" applyFill="1"/>
    <xf numFmtId="0" fontId="1" fillId="0" borderId="0" xfId="0" applyFont="1" applyAlignment="1">
      <alignment horizontal="left" vertical="center" wrapText="1"/>
    </xf>
    <xf numFmtId="9" fontId="0" fillId="0" borderId="0" xfId="1" applyFont="1" applyBorder="1" applyAlignment="1">
      <alignment horizontal="left" vertical="center"/>
    </xf>
    <xf numFmtId="0" fontId="1" fillId="0" borderId="2" xfId="0" applyFont="1" applyBorder="1" applyAlignment="1">
      <alignment horizontal="left"/>
    </xf>
    <xf numFmtId="0" fontId="0" fillId="0" borderId="2" xfId="1" applyNumberFormat="1" applyFont="1" applyBorder="1" applyAlignment="1">
      <alignment horizontal="left"/>
    </xf>
    <xf numFmtId="0" fontId="0" fillId="0" borderId="2" xfId="0" applyBorder="1" applyAlignment="1">
      <alignment horizontal="left"/>
    </xf>
    <xf numFmtId="0" fontId="1" fillId="18" borderId="0" xfId="0" applyFont="1" applyFill="1"/>
    <xf numFmtId="0" fontId="1" fillId="8" borderId="0" xfId="0" applyFont="1" applyFill="1"/>
    <xf numFmtId="0" fontId="1" fillId="10" borderId="0" xfId="0" applyFont="1" applyFill="1"/>
    <xf numFmtId="0" fontId="58" fillId="0" borderId="0" xfId="0" applyFont="1" applyAlignment="1">
      <alignment vertical="center"/>
    </xf>
    <xf numFmtId="0" fontId="59" fillId="0" borderId="0" xfId="0" applyFont="1"/>
    <xf numFmtId="0" fontId="1" fillId="23" borderId="61" xfId="0" applyFont="1" applyFill="1" applyBorder="1"/>
    <xf numFmtId="0" fontId="0" fillId="23" borderId="62" xfId="0" applyFill="1" applyBorder="1"/>
    <xf numFmtId="0" fontId="0" fillId="23" borderId="63" xfId="0" applyFill="1" applyBorder="1"/>
    <xf numFmtId="0" fontId="1" fillId="23" borderId="64" xfId="0" applyFont="1" applyFill="1" applyBorder="1"/>
    <xf numFmtId="0" fontId="0" fillId="23" borderId="0" xfId="0" applyFill="1"/>
    <xf numFmtId="0" fontId="0" fillId="23" borderId="65" xfId="0" applyFill="1" applyBorder="1"/>
    <xf numFmtId="0" fontId="0" fillId="23" borderId="64" xfId="0" applyFill="1" applyBorder="1"/>
    <xf numFmtId="0" fontId="0" fillId="23" borderId="64" xfId="0" quotePrefix="1" applyFill="1" applyBorder="1"/>
    <xf numFmtId="0" fontId="0" fillId="23" borderId="64" xfId="0" applyFill="1" applyBorder="1" applyAlignment="1">
      <alignment horizontal="left" vertical="center" wrapText="1"/>
    </xf>
    <xf numFmtId="0" fontId="0" fillId="23" borderId="0" xfId="0" applyFill="1" applyAlignment="1">
      <alignment horizontal="left" vertical="center" wrapText="1"/>
    </xf>
    <xf numFmtId="0" fontId="0" fillId="23" borderId="65" xfId="0" applyFill="1" applyBorder="1" applyAlignment="1">
      <alignment horizontal="left" vertical="center" wrapText="1"/>
    </xf>
    <xf numFmtId="0" fontId="0" fillId="23" borderId="66" xfId="0" applyFill="1" applyBorder="1"/>
    <xf numFmtId="0" fontId="0" fillId="23" borderId="57" xfId="0" applyFill="1" applyBorder="1"/>
    <xf numFmtId="0" fontId="0" fillId="23" borderId="67" xfId="0" applyFill="1" applyBorder="1"/>
    <xf numFmtId="0" fontId="60" fillId="0" borderId="0" xfId="0" applyFont="1" applyAlignment="1">
      <alignment vertical="center"/>
    </xf>
    <xf numFmtId="0" fontId="10" fillId="0" borderId="0" xfId="0" applyFont="1" applyAlignment="1">
      <alignment vertical="center"/>
    </xf>
    <xf numFmtId="0" fontId="16" fillId="0" borderId="0" xfId="0" applyFont="1" applyAlignment="1">
      <alignment vertical="center"/>
    </xf>
    <xf numFmtId="0" fontId="56" fillId="22" borderId="60" xfId="5" applyAlignment="1">
      <alignment vertical="center" wrapText="1"/>
    </xf>
    <xf numFmtId="0" fontId="56" fillId="22" borderId="60" xfId="5" applyAlignment="1">
      <alignment vertical="center"/>
    </xf>
    <xf numFmtId="0" fontId="39" fillId="0" borderId="0" xfId="0" applyFont="1" applyAlignment="1">
      <alignment vertical="center"/>
    </xf>
    <xf numFmtId="0" fontId="57" fillId="24" borderId="2" xfId="0" applyFont="1" applyFill="1" applyBorder="1" applyAlignment="1">
      <alignment vertical="center" wrapText="1"/>
    </xf>
    <xf numFmtId="0" fontId="57" fillId="24" borderId="3" xfId="0" applyFont="1" applyFill="1" applyBorder="1" applyAlignment="1">
      <alignment vertical="center" wrapText="1"/>
    </xf>
    <xf numFmtId="0" fontId="57" fillId="24" borderId="2" xfId="0" applyFont="1" applyFill="1" applyBorder="1" applyAlignment="1">
      <alignment horizontal="left" vertical="center" wrapText="1"/>
    </xf>
    <xf numFmtId="0" fontId="16" fillId="25" borderId="2" xfId="0" applyFont="1" applyFill="1" applyBorder="1" applyAlignment="1">
      <alignment horizontal="center" vertical="center" wrapText="1"/>
    </xf>
    <xf numFmtId="0" fontId="57" fillId="24" borderId="4" xfId="0" applyFont="1" applyFill="1" applyBorder="1" applyAlignment="1">
      <alignment vertical="center"/>
    </xf>
    <xf numFmtId="0" fontId="57" fillId="26" borderId="2" xfId="0" applyFont="1" applyFill="1" applyBorder="1" applyAlignment="1">
      <alignment horizontal="left" vertical="center" wrapText="1"/>
    </xf>
    <xf numFmtId="0" fontId="57" fillId="27" borderId="2" xfId="0" applyFont="1" applyFill="1" applyBorder="1" applyAlignment="1">
      <alignment horizontal="left" vertical="center" wrapText="1"/>
    </xf>
    <xf numFmtId="0" fontId="57" fillId="28" borderId="3" xfId="0" applyFont="1" applyFill="1" applyBorder="1" applyAlignment="1">
      <alignment horizontal="center" vertical="center" wrapText="1"/>
    </xf>
    <xf numFmtId="0" fontId="10" fillId="0" borderId="6" xfId="0" applyFont="1" applyBorder="1" applyAlignment="1">
      <alignment horizontal="center" vertical="center" wrapText="1"/>
    </xf>
    <xf numFmtId="0" fontId="10" fillId="25" borderId="6" xfId="0" applyFont="1" applyFill="1" applyBorder="1" applyAlignment="1">
      <alignment horizontal="center" vertical="center" wrapText="1"/>
    </xf>
    <xf numFmtId="0" fontId="10" fillId="0" borderId="2" xfId="0" quotePrefix="1" applyFont="1" applyBorder="1" applyAlignment="1">
      <alignment horizontal="left" vertical="center" wrapText="1"/>
    </xf>
    <xf numFmtId="0" fontId="10" fillId="0" borderId="2" xfId="0" applyFont="1" applyBorder="1" applyAlignment="1">
      <alignment vertical="center" wrapText="1"/>
    </xf>
    <xf numFmtId="0" fontId="0" fillId="0" borderId="2" xfId="0" applyBorder="1" applyAlignment="1">
      <alignment horizontal="center" vertical="center" wrapText="1"/>
    </xf>
    <xf numFmtId="0" fontId="39" fillId="0" borderId="2" xfId="0" applyFont="1" applyBorder="1" applyAlignment="1">
      <alignment vertical="center" wrapText="1"/>
    </xf>
    <xf numFmtId="0" fontId="0" fillId="0" borderId="2" xfId="0" applyBorder="1" applyAlignment="1">
      <alignment wrapText="1"/>
    </xf>
    <xf numFmtId="0" fontId="10" fillId="0" borderId="2" xfId="0" applyFont="1" applyBorder="1" applyAlignment="1">
      <alignment horizontal="left" vertical="center" wrapText="1"/>
    </xf>
    <xf numFmtId="0" fontId="10" fillId="0" borderId="2" xfId="0" quotePrefix="1" applyFont="1" applyBorder="1" applyAlignment="1">
      <alignment vertical="center" wrapText="1"/>
    </xf>
    <xf numFmtId="0" fontId="10" fillId="25" borderId="20" xfId="0" applyFont="1" applyFill="1" applyBorder="1" applyAlignment="1">
      <alignment horizontal="center" vertical="center" wrapText="1"/>
    </xf>
    <xf numFmtId="0" fontId="10" fillId="0" borderId="3" xfId="0" quotePrefix="1" applyFont="1" applyBorder="1" applyAlignment="1">
      <alignment horizontal="left" vertical="center" wrapText="1"/>
    </xf>
    <xf numFmtId="0" fontId="10" fillId="0" borderId="2" xfId="0" applyFont="1" applyBorder="1" applyAlignment="1">
      <alignment vertical="center"/>
    </xf>
    <xf numFmtId="0" fontId="10" fillId="3" borderId="6" xfId="0" applyFont="1" applyFill="1" applyBorder="1" applyAlignment="1">
      <alignment horizontal="center" vertical="center" wrapText="1"/>
    </xf>
    <xf numFmtId="0" fontId="10" fillId="3" borderId="2" xfId="0" applyFont="1" applyFill="1" applyBorder="1" applyAlignment="1">
      <alignment horizontal="left" vertical="center" wrapText="1"/>
    </xf>
    <xf numFmtId="0" fontId="57" fillId="29" borderId="3" xfId="0" applyFont="1" applyFill="1" applyBorder="1" applyAlignment="1">
      <alignment horizontal="center" vertical="center" wrapText="1"/>
    </xf>
    <xf numFmtId="0" fontId="14" fillId="0" borderId="2" xfId="2" applyBorder="1" applyAlignment="1">
      <alignment vertical="center" wrapText="1"/>
    </xf>
    <xf numFmtId="0" fontId="0" fillId="0" borderId="2" xfId="0" applyBorder="1" applyAlignment="1">
      <alignment horizontal="left" wrapText="1"/>
    </xf>
    <xf numFmtId="0" fontId="10" fillId="0" borderId="2" xfId="0" applyFont="1" applyBorder="1" applyAlignment="1">
      <alignment horizontal="center" vertical="center" wrapText="1"/>
    </xf>
    <xf numFmtId="0" fontId="57" fillId="29" borderId="2" xfId="0" applyFont="1" applyFill="1" applyBorder="1" applyAlignment="1">
      <alignment horizontal="center" vertical="center" wrapText="1"/>
    </xf>
    <xf numFmtId="0" fontId="57" fillId="29" borderId="28" xfId="0" applyFont="1" applyFill="1" applyBorder="1" applyAlignment="1">
      <alignment horizontal="center" vertical="center" wrapText="1"/>
    </xf>
    <xf numFmtId="0" fontId="16" fillId="3" borderId="2" xfId="0" applyFont="1" applyFill="1" applyBorder="1" applyAlignment="1">
      <alignment horizontal="center" vertical="center" wrapText="1"/>
    </xf>
    <xf numFmtId="0" fontId="10" fillId="3" borderId="2" xfId="0" applyFont="1" applyFill="1" applyBorder="1" applyAlignment="1">
      <alignment vertical="center" wrapText="1"/>
    </xf>
    <xf numFmtId="0" fontId="61" fillId="0" borderId="2" xfId="0" quotePrefix="1" applyFont="1" applyBorder="1" applyAlignment="1">
      <alignment vertical="center" wrapText="1"/>
    </xf>
    <xf numFmtId="0" fontId="56" fillId="22" borderId="60" xfId="5"/>
    <xf numFmtId="0" fontId="63" fillId="0" borderId="0" xfId="0" applyFont="1"/>
    <xf numFmtId="0" fontId="57" fillId="24" borderId="2" xfId="0" applyFont="1" applyFill="1" applyBorder="1" applyAlignment="1">
      <alignment horizontal="center" vertical="center" wrapText="1"/>
    </xf>
    <xf numFmtId="0" fontId="64" fillId="24" borderId="2" xfId="0" applyFont="1" applyFill="1" applyBorder="1" applyAlignment="1">
      <alignment horizontal="center" vertical="center" wrapText="1"/>
    </xf>
    <xf numFmtId="0" fontId="57" fillId="30" borderId="2" xfId="0" applyFont="1" applyFill="1" applyBorder="1" applyAlignment="1" applyProtection="1">
      <alignment horizontal="center" vertical="center"/>
      <protection locked="0"/>
    </xf>
    <xf numFmtId="0" fontId="0" fillId="32" borderId="2" xfId="0" applyFill="1" applyBorder="1" applyAlignment="1">
      <alignment vertical="center" wrapText="1"/>
    </xf>
    <xf numFmtId="0" fontId="0" fillId="0" borderId="2" xfId="0" applyBorder="1" applyProtection="1">
      <protection locked="0"/>
    </xf>
    <xf numFmtId="0" fontId="0" fillId="33" borderId="0" xfId="0" applyFill="1"/>
    <xf numFmtId="0" fontId="0" fillId="32" borderId="2" xfId="0" applyFill="1" applyBorder="1" applyAlignment="1">
      <alignment wrapText="1"/>
    </xf>
    <xf numFmtId="0" fontId="0" fillId="31" borderId="2" xfId="0" applyFill="1" applyBorder="1" applyAlignment="1">
      <alignment vertical="center" wrapText="1"/>
    </xf>
    <xf numFmtId="0" fontId="0" fillId="0" borderId="2" xfId="0" applyBorder="1" applyAlignment="1" applyProtection="1">
      <alignment vertical="center"/>
      <protection locked="0"/>
    </xf>
    <xf numFmtId="0" fontId="0" fillId="34" borderId="2" xfId="0" applyFill="1" applyBorder="1" applyAlignment="1">
      <alignment vertical="center" wrapText="1"/>
    </xf>
    <xf numFmtId="0" fontId="0" fillId="16" borderId="2" xfId="0" applyFill="1" applyBorder="1" applyAlignment="1">
      <alignment vertical="center" wrapText="1"/>
    </xf>
    <xf numFmtId="0" fontId="0" fillId="16" borderId="2" xfId="0" applyFill="1" applyBorder="1" applyAlignment="1">
      <alignment wrapText="1"/>
    </xf>
    <xf numFmtId="0" fontId="0" fillId="35" borderId="2" xfId="0" applyFill="1" applyBorder="1" applyAlignment="1">
      <alignment vertical="center" wrapText="1"/>
    </xf>
    <xf numFmtId="0" fontId="0" fillId="36" borderId="2" xfId="0" applyFill="1" applyBorder="1" applyAlignment="1">
      <alignment wrapText="1"/>
    </xf>
    <xf numFmtId="0" fontId="0" fillId="25" borderId="2" xfId="0" applyFill="1" applyBorder="1" applyAlignment="1">
      <alignment vertical="center" wrapText="1"/>
    </xf>
    <xf numFmtId="0" fontId="65" fillId="0" borderId="0" xfId="0" applyFont="1" applyAlignment="1">
      <alignment vertical="center"/>
    </xf>
    <xf numFmtId="0" fontId="66" fillId="0" borderId="0" xfId="0" applyFont="1" applyAlignment="1">
      <alignment vertical="center"/>
    </xf>
    <xf numFmtId="0" fontId="67" fillId="0" borderId="0" xfId="0" applyFont="1"/>
    <xf numFmtId="0" fontId="57" fillId="24" borderId="68" xfId="0" applyFont="1" applyFill="1" applyBorder="1" applyAlignment="1">
      <alignment horizontal="center" vertical="center" wrapText="1"/>
    </xf>
    <xf numFmtId="0" fontId="57" fillId="0" borderId="0" xfId="0" applyFont="1"/>
    <xf numFmtId="0" fontId="57" fillId="24" borderId="47" xfId="0" applyFont="1" applyFill="1" applyBorder="1" applyAlignment="1">
      <alignment horizontal="center" vertical="center" wrapText="1"/>
    </xf>
    <xf numFmtId="0" fontId="16" fillId="31" borderId="3" xfId="0" applyFont="1" applyFill="1" applyBorder="1" applyAlignment="1">
      <alignment horizontal="center" vertical="center" wrapText="1"/>
    </xf>
    <xf numFmtId="0" fontId="16" fillId="0" borderId="3" xfId="0" applyFont="1" applyBorder="1" applyAlignment="1">
      <alignment horizontal="center" vertical="center" wrapText="1"/>
    </xf>
    <xf numFmtId="0" fontId="16" fillId="32" borderId="3" xfId="0" applyFont="1" applyFill="1" applyBorder="1" applyAlignment="1">
      <alignment horizontal="center" vertical="center" wrapText="1"/>
    </xf>
    <xf numFmtId="0" fontId="16" fillId="38" borderId="3" xfId="0" applyFont="1" applyFill="1" applyBorder="1" applyAlignment="1">
      <alignment horizontal="center" vertical="center" wrapText="1"/>
    </xf>
    <xf numFmtId="0" fontId="16" fillId="35" borderId="3" xfId="0" applyFont="1" applyFill="1" applyBorder="1" applyAlignment="1">
      <alignment horizontal="center" vertical="center" wrapText="1"/>
    </xf>
    <xf numFmtId="0" fontId="16" fillId="36" borderId="3" xfId="0" applyFont="1" applyFill="1" applyBorder="1" applyAlignment="1">
      <alignment horizontal="center" vertical="center" wrapText="1"/>
    </xf>
    <xf numFmtId="0" fontId="16" fillId="39" borderId="4" xfId="0" applyFont="1" applyFill="1" applyBorder="1" applyAlignment="1">
      <alignment horizontal="center" vertical="center" wrapText="1"/>
    </xf>
    <xf numFmtId="0" fontId="16" fillId="0" borderId="4" xfId="0" applyFont="1" applyBorder="1" applyAlignment="1">
      <alignment horizontal="center" vertical="center" wrapText="1"/>
    </xf>
    <xf numFmtId="0" fontId="16" fillId="25" borderId="4" xfId="0" applyFont="1" applyFill="1" applyBorder="1" applyAlignment="1">
      <alignment horizontal="center" vertical="center" wrapText="1"/>
    </xf>
    <xf numFmtId="0" fontId="16" fillId="0" borderId="56" xfId="0" applyFont="1" applyBorder="1" applyAlignment="1">
      <alignment horizontal="center" vertical="center" wrapText="1"/>
    </xf>
    <xf numFmtId="0" fontId="16" fillId="38" borderId="70" xfId="0" applyFont="1" applyFill="1" applyBorder="1" applyAlignment="1">
      <alignment horizontal="center" vertical="center" wrapText="1"/>
    </xf>
    <xf numFmtId="0" fontId="16" fillId="0" borderId="56" xfId="0" applyFont="1" applyBorder="1" applyAlignment="1">
      <alignment horizontal="center" vertical="center"/>
    </xf>
    <xf numFmtId="0" fontId="25" fillId="0" borderId="73" xfId="0" applyFont="1" applyBorder="1"/>
    <xf numFmtId="0" fontId="0" fillId="31" borderId="73" xfId="0" applyFill="1" applyBorder="1" applyAlignment="1">
      <alignment horizontal="center"/>
    </xf>
    <xf numFmtId="0" fontId="0" fillId="32" borderId="74" xfId="0" applyFill="1" applyBorder="1" applyAlignment="1">
      <alignment horizontal="center"/>
    </xf>
    <xf numFmtId="0" fontId="0" fillId="0" borderId="74" xfId="0" applyBorder="1"/>
    <xf numFmtId="0" fontId="0" fillId="38" borderId="74" xfId="0" applyFill="1" applyBorder="1" applyAlignment="1">
      <alignment horizontal="center" vertical="center"/>
    </xf>
    <xf numFmtId="0" fontId="0" fillId="35" borderId="74" xfId="0" applyFill="1" applyBorder="1" applyAlignment="1">
      <alignment horizontal="center"/>
    </xf>
    <xf numFmtId="0" fontId="0" fillId="36" borderId="74" xfId="0" applyFill="1" applyBorder="1"/>
    <xf numFmtId="0" fontId="0" fillId="38" borderId="74" xfId="0" applyFill="1" applyBorder="1"/>
    <xf numFmtId="0" fontId="0" fillId="39" borderId="74" xfId="0" applyFill="1" applyBorder="1"/>
    <xf numFmtId="0" fontId="0" fillId="25" borderId="74" xfId="0" applyFill="1" applyBorder="1"/>
    <xf numFmtId="0" fontId="0" fillId="0" borderId="28" xfId="0" applyBorder="1"/>
    <xf numFmtId="0" fontId="0" fillId="38" borderId="28" xfId="0" applyFill="1" applyBorder="1"/>
    <xf numFmtId="0" fontId="25" fillId="0" borderId="7" xfId="0" applyFont="1" applyBorder="1"/>
    <xf numFmtId="0" fontId="0" fillId="31" borderId="7" xfId="0" applyFill="1" applyBorder="1" applyAlignment="1">
      <alignment horizontal="center"/>
    </xf>
    <xf numFmtId="0" fontId="0" fillId="32" borderId="2" xfId="0" applyFill="1" applyBorder="1" applyAlignment="1">
      <alignment horizontal="center"/>
    </xf>
    <xf numFmtId="0" fontId="0" fillId="38" borderId="2" xfId="0" applyFill="1" applyBorder="1" applyAlignment="1">
      <alignment horizontal="center" vertical="center"/>
    </xf>
    <xf numFmtId="0" fontId="0" fillId="35" borderId="2" xfId="0" applyFill="1" applyBorder="1" applyAlignment="1">
      <alignment horizontal="center"/>
    </xf>
    <xf numFmtId="0" fontId="0" fillId="36" borderId="2" xfId="0" applyFill="1" applyBorder="1"/>
    <xf numFmtId="0" fontId="0" fillId="38" borderId="2" xfId="0" applyFill="1" applyBorder="1"/>
    <xf numFmtId="0" fontId="0" fillId="39" borderId="2" xfId="0" applyFill="1" applyBorder="1"/>
    <xf numFmtId="0" fontId="0" fillId="25" borderId="2" xfId="0" applyFill="1" applyBorder="1"/>
    <xf numFmtId="0" fontId="0" fillId="0" borderId="7" xfId="0" applyBorder="1"/>
    <xf numFmtId="0" fontId="0" fillId="38" borderId="7" xfId="0" applyFill="1" applyBorder="1"/>
    <xf numFmtId="0" fontId="6" fillId="0" borderId="7" xfId="0" applyFont="1" applyBorder="1"/>
    <xf numFmtId="0" fontId="25" fillId="0" borderId="7" xfId="0" applyFont="1" applyBorder="1" applyAlignment="1">
      <alignment wrapText="1"/>
    </xf>
    <xf numFmtId="0" fontId="0" fillId="31" borderId="7" xfId="0" applyFill="1" applyBorder="1" applyAlignment="1">
      <alignment horizontal="center" wrapText="1"/>
    </xf>
    <xf numFmtId="0" fontId="25" fillId="0" borderId="21" xfId="0" applyFont="1" applyBorder="1"/>
    <xf numFmtId="0" fontId="0" fillId="31" borderId="21" xfId="0" applyFill="1" applyBorder="1" applyAlignment="1">
      <alignment horizontal="center"/>
    </xf>
    <xf numFmtId="0" fontId="0" fillId="32" borderId="3" xfId="0" applyFill="1" applyBorder="1" applyAlignment="1">
      <alignment horizontal="center"/>
    </xf>
    <xf numFmtId="0" fontId="0" fillId="38" borderId="3" xfId="0" applyFill="1" applyBorder="1" applyAlignment="1">
      <alignment horizontal="center" vertical="center"/>
    </xf>
    <xf numFmtId="0" fontId="0" fillId="35" borderId="3" xfId="0" applyFill="1" applyBorder="1" applyAlignment="1">
      <alignment horizontal="center"/>
    </xf>
    <xf numFmtId="0" fontId="0" fillId="36" borderId="3" xfId="0" applyFill="1" applyBorder="1"/>
    <xf numFmtId="0" fontId="0" fillId="38" borderId="3" xfId="0" applyFill="1" applyBorder="1"/>
    <xf numFmtId="0" fontId="0" fillId="39" borderId="3" xfId="0" applyFill="1" applyBorder="1"/>
    <xf numFmtId="0" fontId="0" fillId="25" borderId="3" xfId="0" applyFill="1" applyBorder="1"/>
    <xf numFmtId="0" fontId="0" fillId="0" borderId="21" xfId="0" applyBorder="1"/>
    <xf numFmtId="0" fontId="0" fillId="38" borderId="21" xfId="0" applyFill="1" applyBorder="1"/>
    <xf numFmtId="0" fontId="0" fillId="32" borderId="6" xfId="0" applyFill="1" applyBorder="1" applyAlignment="1">
      <alignment vertical="center" wrapText="1"/>
    </xf>
    <xf numFmtId="0" fontId="0" fillId="31" borderId="68" xfId="0" applyFill="1" applyBorder="1" applyAlignment="1">
      <alignment horizontal="center"/>
    </xf>
    <xf numFmtId="0" fontId="0" fillId="32" borderId="56" xfId="0" applyFill="1" applyBorder="1" applyAlignment="1">
      <alignment horizontal="center"/>
    </xf>
    <xf numFmtId="0" fontId="0" fillId="0" borderId="56" xfId="0" applyBorder="1"/>
    <xf numFmtId="0" fontId="0" fillId="38" borderId="56" xfId="0" applyFill="1" applyBorder="1" applyAlignment="1">
      <alignment horizontal="center" vertical="center"/>
    </xf>
    <xf numFmtId="0" fontId="0" fillId="35" borderId="56" xfId="0" applyFill="1" applyBorder="1" applyAlignment="1">
      <alignment horizontal="center"/>
    </xf>
    <xf numFmtId="0" fontId="0" fillId="36" borderId="56" xfId="0" applyFill="1" applyBorder="1"/>
    <xf numFmtId="0" fontId="0" fillId="38" borderId="56" xfId="0" applyFill="1" applyBorder="1"/>
    <xf numFmtId="0" fontId="0" fillId="39" borderId="56" xfId="0" applyFill="1" applyBorder="1"/>
    <xf numFmtId="0" fontId="0" fillId="25" borderId="56" xfId="0" applyFill="1" applyBorder="1"/>
    <xf numFmtId="0" fontId="0" fillId="0" borderId="68" xfId="0" applyBorder="1"/>
    <xf numFmtId="0" fontId="0" fillId="38" borderId="68" xfId="0" applyFill="1" applyBorder="1"/>
    <xf numFmtId="0" fontId="0" fillId="0" borderId="73" xfId="0" applyBorder="1"/>
    <xf numFmtId="0" fontId="0" fillId="38" borderId="73" xfId="0" applyFill="1" applyBorder="1"/>
    <xf numFmtId="0" fontId="0" fillId="31" borderId="2" xfId="0" applyFill="1" applyBorder="1" applyAlignment="1">
      <alignment horizontal="center"/>
    </xf>
    <xf numFmtId="0" fontId="0" fillId="31" borderId="3" xfId="0" applyFill="1" applyBorder="1" applyAlignment="1">
      <alignment horizontal="center"/>
    </xf>
    <xf numFmtId="0" fontId="59" fillId="24" borderId="2" xfId="0" applyFont="1" applyFill="1" applyBorder="1" applyAlignment="1">
      <alignment vertical="center" wrapText="1"/>
    </xf>
    <xf numFmtId="0" fontId="0" fillId="42" borderId="5" xfId="0" applyFill="1" applyBorder="1" applyAlignment="1">
      <alignment horizontal="center" vertical="center" wrapText="1"/>
    </xf>
    <xf numFmtId="0" fontId="25" fillId="0" borderId="5" xfId="0" applyFont="1" applyBorder="1"/>
    <xf numFmtId="0" fontId="0" fillId="31" borderId="5" xfId="0" applyFill="1" applyBorder="1" applyAlignment="1">
      <alignment horizontal="center"/>
    </xf>
    <xf numFmtId="0" fontId="0" fillId="32" borderId="5" xfId="0" applyFill="1" applyBorder="1" applyAlignment="1">
      <alignment horizontal="center"/>
    </xf>
    <xf numFmtId="0" fontId="0" fillId="38" borderId="5" xfId="0" applyFill="1" applyBorder="1" applyAlignment="1">
      <alignment horizontal="center" vertical="center"/>
    </xf>
    <xf numFmtId="0" fontId="0" fillId="35" borderId="5" xfId="0" applyFill="1" applyBorder="1" applyAlignment="1">
      <alignment horizontal="center"/>
    </xf>
    <xf numFmtId="0" fontId="0" fillId="36" borderId="5" xfId="0" applyFill="1" applyBorder="1"/>
    <xf numFmtId="0" fontId="0" fillId="38" borderId="5" xfId="0" applyFill="1" applyBorder="1"/>
    <xf numFmtId="0" fontId="0" fillId="39" borderId="5" xfId="0" applyFill="1" applyBorder="1"/>
    <xf numFmtId="0" fontId="0" fillId="25" borderId="5" xfId="0" applyFill="1" applyBorder="1"/>
    <xf numFmtId="0" fontId="25" fillId="0" borderId="2" xfId="0" applyFont="1" applyBorder="1"/>
    <xf numFmtId="0" fontId="0" fillId="24" borderId="4" xfId="0" applyFill="1" applyBorder="1" applyAlignment="1">
      <alignment horizontal="center" vertical="center" wrapText="1"/>
    </xf>
    <xf numFmtId="0" fontId="68" fillId="0" borderId="7" xfId="0" applyFont="1" applyBorder="1"/>
    <xf numFmtId="0" fontId="1" fillId="41" borderId="0" xfId="0" applyFont="1" applyFill="1" applyAlignment="1">
      <alignment horizontal="center" vertical="center" textRotation="90"/>
    </xf>
    <xf numFmtId="0" fontId="0" fillId="24" borderId="0" xfId="0" applyFill="1" applyAlignment="1">
      <alignment horizontal="center" vertical="center" wrapText="1"/>
    </xf>
    <xf numFmtId="0" fontId="68" fillId="0" borderId="2" xfId="0" applyFont="1" applyBorder="1"/>
    <xf numFmtId="0" fontId="0" fillId="0" borderId="80" xfId="0" applyBorder="1"/>
    <xf numFmtId="0" fontId="0" fillId="0" borderId="81" xfId="0" applyBorder="1"/>
    <xf numFmtId="0" fontId="0" fillId="0" borderId="82" xfId="0" applyBorder="1" applyAlignment="1">
      <alignment wrapText="1"/>
    </xf>
    <xf numFmtId="0" fontId="1" fillId="0" borderId="66" xfId="0" applyFont="1" applyBorder="1"/>
    <xf numFmtId="0" fontId="1" fillId="31" borderId="57" xfId="0" applyFont="1" applyFill="1" applyBorder="1" applyAlignment="1">
      <alignment horizontal="center"/>
    </xf>
    <xf numFmtId="0" fontId="1" fillId="0" borderId="57" xfId="0" applyFont="1" applyBorder="1" applyAlignment="1">
      <alignment horizontal="center"/>
    </xf>
    <xf numFmtId="0" fontId="0" fillId="32" borderId="69" xfId="0" applyFill="1" applyBorder="1" applyAlignment="1">
      <alignment horizontal="center"/>
    </xf>
    <xf numFmtId="0" fontId="0" fillId="0" borderId="69" xfId="0" applyBorder="1"/>
    <xf numFmtId="0" fontId="0" fillId="38" borderId="69" xfId="0" applyFill="1" applyBorder="1" applyAlignment="1">
      <alignment horizontal="center"/>
    </xf>
    <xf numFmtId="0" fontId="0" fillId="0" borderId="69" xfId="0" applyBorder="1" applyAlignment="1">
      <alignment horizontal="center"/>
    </xf>
    <xf numFmtId="0" fontId="0" fillId="35" borderId="69" xfId="0" applyFill="1" applyBorder="1" applyAlignment="1">
      <alignment horizontal="center"/>
    </xf>
    <xf numFmtId="0" fontId="0" fillId="36" borderId="69" xfId="0" applyFill="1" applyBorder="1" applyAlignment="1">
      <alignment horizontal="center"/>
    </xf>
    <xf numFmtId="0" fontId="0" fillId="39" borderId="69" xfId="0" applyFill="1" applyBorder="1" applyAlignment="1">
      <alignment horizontal="center"/>
    </xf>
    <xf numFmtId="0" fontId="0" fillId="25" borderId="69" xfId="0" applyFill="1" applyBorder="1" applyAlignment="1">
      <alignment horizontal="center"/>
    </xf>
    <xf numFmtId="0" fontId="0" fillId="0" borderId="59" xfId="0" applyBorder="1" applyAlignment="1">
      <alignment horizontal="center"/>
    </xf>
    <xf numFmtId="0" fontId="0" fillId="38" borderId="59" xfId="0" applyFill="1" applyBorder="1" applyAlignment="1">
      <alignment horizontal="center"/>
    </xf>
    <xf numFmtId="0" fontId="69" fillId="0" borderId="61" xfId="0" applyFont="1" applyBorder="1"/>
    <xf numFmtId="0" fontId="0" fillId="0" borderId="62" xfId="0" applyBorder="1"/>
    <xf numFmtId="0" fontId="0" fillId="0" borderId="62" xfId="0" applyBorder="1" applyAlignment="1">
      <alignment wrapText="1"/>
    </xf>
    <xf numFmtId="0" fontId="0" fillId="0" borderId="63" xfId="0" applyBorder="1"/>
    <xf numFmtId="0" fontId="0" fillId="0" borderId="64" xfId="0" applyBorder="1" applyAlignment="1">
      <alignment vertical="center"/>
    </xf>
    <xf numFmtId="0" fontId="0" fillId="0" borderId="66" xfId="0" applyBorder="1" applyAlignment="1">
      <alignment vertical="center"/>
    </xf>
    <xf numFmtId="0" fontId="0" fillId="0" borderId="57" xfId="0" applyBorder="1"/>
    <xf numFmtId="0" fontId="70" fillId="0" borderId="0" xfId="0" applyFont="1"/>
    <xf numFmtId="0" fontId="1" fillId="16" borderId="75" xfId="0" applyFont="1" applyFill="1" applyBorder="1" applyAlignment="1">
      <alignment horizontal="center" vertical="center" wrapText="1"/>
    </xf>
    <xf numFmtId="0" fontId="1" fillId="16" borderId="2" xfId="0" applyFont="1" applyFill="1" applyBorder="1" applyAlignment="1">
      <alignment horizontal="center" vertical="center" wrapText="1"/>
    </xf>
    <xf numFmtId="0" fontId="1" fillId="16" borderId="90" xfId="0" applyFont="1" applyFill="1" applyBorder="1" applyAlignment="1">
      <alignment horizontal="center" vertical="center" wrapText="1"/>
    </xf>
    <xf numFmtId="0" fontId="16" fillId="3" borderId="91" xfId="0" applyFont="1" applyFill="1" applyBorder="1" applyAlignment="1">
      <alignment vertical="center" wrapText="1"/>
    </xf>
    <xf numFmtId="0" fontId="16" fillId="3" borderId="92" xfId="0" applyFont="1" applyFill="1" applyBorder="1" applyAlignment="1">
      <alignment vertical="center"/>
    </xf>
    <xf numFmtId="0" fontId="10" fillId="3" borderId="75" xfId="0" applyFont="1" applyFill="1" applyBorder="1"/>
    <xf numFmtId="0" fontId="10" fillId="3" borderId="2" xfId="0" applyFont="1" applyFill="1" applyBorder="1"/>
    <xf numFmtId="0" fontId="10" fillId="3" borderId="90" xfId="0" applyFont="1" applyFill="1" applyBorder="1"/>
    <xf numFmtId="0" fontId="1" fillId="2" borderId="77" xfId="0" applyFont="1" applyFill="1" applyBorder="1" applyAlignment="1">
      <alignment horizontal="left" vertical="center" wrapText="1"/>
    </xf>
    <xf numFmtId="0" fontId="6" fillId="0" borderId="92" xfId="0" applyFont="1" applyBorder="1"/>
    <xf numFmtId="0" fontId="54" fillId="0" borderId="75" xfId="3" applyFill="1" applyBorder="1"/>
    <xf numFmtId="0" fontId="55" fillId="0" borderId="2" xfId="4" applyFill="1" applyBorder="1"/>
    <xf numFmtId="0" fontId="55" fillId="0" borderId="90" xfId="4" applyFill="1" applyBorder="1"/>
    <xf numFmtId="0" fontId="1" fillId="2" borderId="91" xfId="0" applyFont="1" applyFill="1" applyBorder="1" applyAlignment="1">
      <alignment vertical="center" wrapText="1"/>
    </xf>
    <xf numFmtId="0" fontId="6" fillId="0" borderId="92" xfId="0" applyFont="1" applyBorder="1" applyAlignment="1">
      <alignment horizontal="left" vertical="center" wrapText="1"/>
    </xf>
    <xf numFmtId="0" fontId="55" fillId="0" borderId="75" xfId="4" applyFill="1" applyBorder="1"/>
    <xf numFmtId="0" fontId="1" fillId="0" borderId="91" xfId="0" applyFont="1" applyBorder="1" applyAlignment="1">
      <alignment vertical="center" wrapText="1"/>
    </xf>
    <xf numFmtId="0" fontId="1" fillId="2" borderId="88" xfId="0" applyFont="1" applyFill="1" applyBorder="1" applyAlignment="1">
      <alignment horizontal="left" vertical="center" wrapText="1"/>
    </xf>
    <xf numFmtId="0" fontId="61" fillId="3" borderId="92" xfId="0" applyFont="1" applyFill="1" applyBorder="1" applyAlignment="1">
      <alignment vertical="center"/>
    </xf>
    <xf numFmtId="0" fontId="6" fillId="0" borderId="92" xfId="0" applyFont="1" applyBorder="1" applyAlignment="1">
      <alignment vertical="center"/>
    </xf>
    <xf numFmtId="0" fontId="1" fillId="2" borderId="78" xfId="0" applyFont="1" applyFill="1" applyBorder="1" applyAlignment="1">
      <alignment vertical="center" wrapText="1"/>
    </xf>
    <xf numFmtId="0" fontId="6" fillId="0" borderId="78" xfId="0" applyFont="1" applyBorder="1" applyAlignment="1">
      <alignment vertical="center"/>
    </xf>
    <xf numFmtId="0" fontId="55" fillId="0" borderId="56" xfId="4" applyFill="1" applyBorder="1"/>
    <xf numFmtId="0" fontId="55" fillId="0" borderId="100" xfId="4" applyFill="1" applyBorder="1"/>
    <xf numFmtId="0" fontId="1" fillId="2" borderId="0" xfId="0" applyFont="1" applyFill="1" applyAlignment="1">
      <alignment vertical="center" wrapText="1"/>
    </xf>
    <xf numFmtId="0" fontId="54" fillId="20" borderId="75" xfId="3" applyBorder="1"/>
    <xf numFmtId="0" fontId="55" fillId="21" borderId="75" xfId="4" applyBorder="1"/>
    <xf numFmtId="0" fontId="55" fillId="43" borderId="2" xfId="4" applyFill="1" applyBorder="1"/>
    <xf numFmtId="0" fontId="71" fillId="0" borderId="0" xfId="6"/>
    <xf numFmtId="49" fontId="71" fillId="0" borderId="0" xfId="6" applyNumberFormat="1"/>
    <xf numFmtId="0" fontId="72" fillId="0" borderId="0" xfId="6" applyFont="1"/>
    <xf numFmtId="0" fontId="73" fillId="0" borderId="0" xfId="6" applyFont="1" applyAlignment="1">
      <alignment vertical="top" wrapText="1"/>
    </xf>
    <xf numFmtId="0" fontId="71" fillId="0" borderId="0" xfId="6" applyAlignment="1">
      <alignment horizontal="left" vertical="top" wrapText="1"/>
    </xf>
    <xf numFmtId="0" fontId="71" fillId="0" borderId="0" xfId="6" applyAlignment="1">
      <alignment horizontal="center"/>
    </xf>
    <xf numFmtId="9" fontId="71" fillId="0" borderId="0" xfId="6" applyNumberFormat="1"/>
    <xf numFmtId="0" fontId="71" fillId="0" borderId="0" xfId="6" applyAlignment="1">
      <alignment vertical="top" wrapText="1"/>
    </xf>
    <xf numFmtId="0" fontId="71" fillId="0" borderId="0" xfId="6" applyAlignment="1">
      <alignment horizontal="center" vertical="center" wrapText="1"/>
    </xf>
    <xf numFmtId="0" fontId="72" fillId="0" borderId="0" xfId="6" applyFont="1" applyAlignment="1">
      <alignment horizontal="center" vertical="center"/>
    </xf>
    <xf numFmtId="0" fontId="72" fillId="0" borderId="0" xfId="6" applyFont="1" applyAlignment="1">
      <alignment horizontal="center" vertical="center" wrapText="1"/>
    </xf>
    <xf numFmtId="0" fontId="71" fillId="0" borderId="9" xfId="6" applyBorder="1" applyAlignment="1">
      <alignment horizontal="center" vertical="center" wrapText="1"/>
    </xf>
    <xf numFmtId="0" fontId="74" fillId="0" borderId="9" xfId="6" applyFont="1" applyBorder="1" applyAlignment="1">
      <alignment horizontal="center" vertical="center" wrapText="1"/>
    </xf>
    <xf numFmtId="0" fontId="72" fillId="0" borderId="9" xfId="6" applyFont="1" applyBorder="1" applyAlignment="1">
      <alignment horizontal="center" vertical="center" wrapText="1"/>
    </xf>
    <xf numFmtId="0" fontId="71" fillId="44" borderId="10" xfId="6" applyFill="1" applyBorder="1" applyAlignment="1">
      <alignment horizontal="center"/>
    </xf>
    <xf numFmtId="0" fontId="71" fillId="45" borderId="22" xfId="6" applyFill="1" applyBorder="1" applyAlignment="1">
      <alignment horizontal="center"/>
    </xf>
    <xf numFmtId="0" fontId="71" fillId="46" borderId="10" xfId="6" applyFill="1" applyBorder="1" applyAlignment="1">
      <alignment horizontal="center"/>
    </xf>
    <xf numFmtId="0" fontId="71" fillId="46" borderId="22" xfId="6" applyFill="1" applyBorder="1" applyAlignment="1">
      <alignment horizontal="center"/>
    </xf>
    <xf numFmtId="0" fontId="75" fillId="0" borderId="0" xfId="6" applyFont="1"/>
    <xf numFmtId="0" fontId="73" fillId="0" borderId="0" xfId="6" applyFont="1" applyAlignment="1">
      <alignment horizontal="left" vertical="top" wrapText="1"/>
    </xf>
    <xf numFmtId="0" fontId="71" fillId="0" borderId="0" xfId="6" applyAlignment="1">
      <alignment horizontal="left" vertical="top"/>
    </xf>
    <xf numFmtId="0" fontId="71" fillId="0" borderId="9" xfId="6" applyBorder="1" applyAlignment="1">
      <alignment horizontal="left" vertical="top" wrapText="1"/>
    </xf>
    <xf numFmtId="0" fontId="71" fillId="0" borderId="42" xfId="6" applyBorder="1" applyAlignment="1">
      <alignment horizontal="left" vertical="top" wrapText="1"/>
    </xf>
    <xf numFmtId="9" fontId="71" fillId="0" borderId="9" xfId="6" applyNumberFormat="1" applyBorder="1" applyAlignment="1">
      <alignment horizontal="right" vertical="top"/>
    </xf>
    <xf numFmtId="0" fontId="71" fillId="0" borderId="2" xfId="6" applyBorder="1" applyAlignment="1">
      <alignment vertical="top" wrapText="1"/>
    </xf>
    <xf numFmtId="0" fontId="71" fillId="0" borderId="8" xfId="6" applyBorder="1" applyAlignment="1">
      <alignment vertical="top" wrapText="1"/>
    </xf>
    <xf numFmtId="0" fontId="72" fillId="0" borderId="9" xfId="6" applyFont="1" applyBorder="1" applyAlignment="1">
      <alignment horizontal="center" vertical="center" wrapText="1" readingOrder="1"/>
    </xf>
    <xf numFmtId="0" fontId="71" fillId="0" borderId="11" xfId="6" applyBorder="1" applyAlignment="1">
      <alignment horizontal="left" vertical="top" wrapText="1"/>
    </xf>
    <xf numFmtId="0" fontId="71" fillId="0" borderId="44" xfId="6" applyBorder="1" applyAlignment="1">
      <alignment horizontal="left" vertical="top" wrapText="1"/>
    </xf>
    <xf numFmtId="0" fontId="71" fillId="0" borderId="10" xfId="6" applyBorder="1" applyAlignment="1">
      <alignment vertical="top" wrapText="1"/>
    </xf>
    <xf numFmtId="0" fontId="71" fillId="0" borderId="9" xfId="6" applyBorder="1" applyAlignment="1">
      <alignment vertical="top" wrapText="1"/>
    </xf>
    <xf numFmtId="0" fontId="71" fillId="0" borderId="23" xfId="6" applyBorder="1" applyAlignment="1">
      <alignment horizontal="left" vertical="top" wrapText="1"/>
    </xf>
    <xf numFmtId="0" fontId="71" fillId="0" borderId="25" xfId="6" applyBorder="1" applyAlignment="1">
      <alignment horizontal="left" vertical="top" wrapText="1"/>
    </xf>
    <xf numFmtId="0" fontId="71" fillId="0" borderId="49" xfId="6" applyBorder="1" applyAlignment="1">
      <alignment horizontal="left" vertical="top" wrapText="1"/>
    </xf>
    <xf numFmtId="0" fontId="73" fillId="0" borderId="23" xfId="6" applyFont="1" applyBorder="1" applyAlignment="1">
      <alignment horizontal="left" vertical="top" wrapText="1"/>
    </xf>
    <xf numFmtId="0" fontId="71" fillId="0" borderId="34" xfId="6" applyBorder="1" applyAlignment="1">
      <alignment vertical="top" wrapText="1"/>
    </xf>
    <xf numFmtId="0" fontId="71" fillId="0" borderId="101" xfId="6" applyBorder="1" applyAlignment="1">
      <alignment vertical="top" wrapText="1"/>
    </xf>
    <xf numFmtId="0" fontId="71" fillId="0" borderId="8" xfId="6" applyBorder="1" applyAlignment="1">
      <alignment horizontal="left" vertical="top" wrapText="1"/>
    </xf>
    <xf numFmtId="0" fontId="71" fillId="0" borderId="34" xfId="6" applyBorder="1" applyAlignment="1">
      <alignment horizontal="left" vertical="top" wrapText="1"/>
    </xf>
    <xf numFmtId="0" fontId="71" fillId="44" borderId="9" xfId="6" applyFill="1" applyBorder="1" applyAlignment="1">
      <alignment horizontal="center"/>
    </xf>
    <xf numFmtId="0" fontId="71" fillId="46" borderId="9" xfId="6" applyFill="1" applyBorder="1" applyAlignment="1">
      <alignment horizontal="center" vertical="top"/>
    </xf>
    <xf numFmtId="0" fontId="76" fillId="0" borderId="0" xfId="6" applyFont="1" applyAlignment="1">
      <alignment wrapText="1"/>
    </xf>
    <xf numFmtId="0" fontId="72" fillId="0" borderId="0" xfId="6" applyFont="1" applyAlignment="1">
      <alignment wrapText="1"/>
    </xf>
    <xf numFmtId="0" fontId="71" fillId="0" borderId="0" xfId="6" applyAlignment="1">
      <alignment horizontal="right"/>
    </xf>
    <xf numFmtId="9" fontId="71" fillId="0" borderId="0" xfId="6" applyNumberFormat="1" applyAlignment="1">
      <alignment horizontal="right" vertical="top"/>
    </xf>
    <xf numFmtId="0" fontId="71" fillId="0" borderId="0" xfId="6" applyAlignment="1">
      <alignment horizontal="right" vertical="top" wrapText="1"/>
    </xf>
    <xf numFmtId="0" fontId="73" fillId="0" borderId="2" xfId="6" applyFont="1" applyBorder="1" applyAlignment="1">
      <alignment horizontal="left" vertical="top" wrapText="1"/>
    </xf>
    <xf numFmtId="0" fontId="71" fillId="0" borderId="2" xfId="6" applyBorder="1" applyAlignment="1">
      <alignment horizontal="right" vertical="top" wrapText="1"/>
    </xf>
    <xf numFmtId="0" fontId="71" fillId="0" borderId="7" xfId="6" applyBorder="1" applyAlignment="1">
      <alignment vertical="top" wrapText="1"/>
    </xf>
    <xf numFmtId="0" fontId="71" fillId="0" borderId="42" xfId="6" applyBorder="1" applyAlignment="1">
      <alignment horizontal="center" vertical="center" wrapText="1"/>
    </xf>
    <xf numFmtId="0" fontId="72" fillId="0" borderId="2" xfId="6" applyFont="1" applyBorder="1" applyAlignment="1">
      <alignment horizontal="center" vertical="center" wrapText="1" readingOrder="1"/>
    </xf>
    <xf numFmtId="0" fontId="72" fillId="0" borderId="8" xfId="6" applyFont="1" applyBorder="1" applyAlignment="1">
      <alignment horizontal="center" vertical="center"/>
    </xf>
    <xf numFmtId="9" fontId="71" fillId="0" borderId="42" xfId="6" applyNumberFormat="1" applyBorder="1" applyAlignment="1">
      <alignment horizontal="right" vertical="top"/>
    </xf>
    <xf numFmtId="0" fontId="71" fillId="0" borderId="44" xfId="6" applyBorder="1" applyAlignment="1">
      <alignment vertical="top" wrapText="1"/>
    </xf>
    <xf numFmtId="0" fontId="71" fillId="0" borderId="11" xfId="6" applyBorder="1" applyAlignment="1">
      <alignment vertical="top" wrapText="1"/>
    </xf>
    <xf numFmtId="0" fontId="71" fillId="0" borderId="39" xfId="6" applyBorder="1" applyAlignment="1">
      <alignment horizontal="center" vertical="center" wrapText="1"/>
    </xf>
    <xf numFmtId="0" fontId="72" fillId="0" borderId="10" xfId="6" applyFont="1" applyBorder="1" applyAlignment="1">
      <alignment horizontal="center" vertical="center" wrapText="1" readingOrder="1"/>
    </xf>
    <xf numFmtId="0" fontId="72" fillId="0" borderId="9" xfId="6" applyFont="1" applyBorder="1" applyAlignment="1">
      <alignment horizontal="center" vertical="center"/>
    </xf>
    <xf numFmtId="0" fontId="73" fillId="0" borderId="11" xfId="6" applyFont="1" applyBorder="1" applyAlignment="1">
      <alignment horizontal="left" vertical="top" wrapText="1"/>
    </xf>
    <xf numFmtId="0" fontId="71" fillId="0" borderId="44" xfId="6" applyBorder="1" applyAlignment="1">
      <alignment horizontal="right" vertical="top" wrapText="1"/>
    </xf>
    <xf numFmtId="0" fontId="71" fillId="0" borderId="23" xfId="6" applyBorder="1" applyAlignment="1">
      <alignment horizontal="center" vertical="center" wrapText="1"/>
    </xf>
    <xf numFmtId="0" fontId="71" fillId="0" borderId="25" xfId="6" applyBorder="1" applyAlignment="1">
      <alignment horizontal="right" vertical="top" wrapText="1"/>
    </xf>
    <xf numFmtId="0" fontId="71" fillId="0" borderId="41" xfId="6" applyBorder="1" applyAlignment="1">
      <alignment horizontal="left" vertical="top" wrapText="1"/>
    </xf>
    <xf numFmtId="0" fontId="71" fillId="0" borderId="10" xfId="6" applyBorder="1" applyAlignment="1">
      <alignment horizontal="center" vertical="center" wrapText="1"/>
    </xf>
    <xf numFmtId="0" fontId="73" fillId="0" borderId="23" xfId="6" applyFont="1" applyBorder="1" applyAlignment="1">
      <alignment vertical="top" wrapText="1"/>
    </xf>
    <xf numFmtId="0" fontId="71" fillId="0" borderId="49" xfId="6" applyBorder="1" applyAlignment="1">
      <alignment vertical="top" wrapText="1"/>
    </xf>
    <xf numFmtId="0" fontId="71" fillId="0" borderId="10" xfId="6" applyBorder="1" applyAlignment="1">
      <alignment horizontal="left" vertical="top" wrapText="1"/>
    </xf>
    <xf numFmtId="0" fontId="71" fillId="0" borderId="23" xfId="6" applyBorder="1" applyAlignment="1">
      <alignment vertical="top" wrapText="1"/>
    </xf>
    <xf numFmtId="0" fontId="79" fillId="0" borderId="9" xfId="6" applyFont="1" applyBorder="1" applyAlignment="1">
      <alignment horizontal="center" vertical="center" wrapText="1"/>
    </xf>
    <xf numFmtId="0" fontId="73" fillId="0" borderId="25" xfId="6" applyFont="1" applyBorder="1" applyAlignment="1">
      <alignment horizontal="right" vertical="top" wrapText="1"/>
    </xf>
    <xf numFmtId="0" fontId="72" fillId="0" borderId="23" xfId="6" applyFont="1" applyBorder="1" applyAlignment="1">
      <alignment horizontal="center" vertical="center" wrapText="1" readingOrder="1"/>
    </xf>
    <xf numFmtId="0" fontId="71" fillId="0" borderId="8" xfId="6" applyBorder="1" applyAlignment="1">
      <alignment horizontal="right" vertical="top" wrapText="1"/>
    </xf>
    <xf numFmtId="0" fontId="71" fillId="45" borderId="22" xfId="6" applyFill="1" applyBorder="1" applyAlignment="1">
      <alignment horizontal="right"/>
    </xf>
    <xf numFmtId="0" fontId="76" fillId="0" borderId="0" xfId="6" applyFont="1" applyAlignment="1">
      <alignment horizontal="right" wrapText="1"/>
    </xf>
    <xf numFmtId="0" fontId="71" fillId="0" borderId="0" xfId="6" applyAlignment="1">
      <alignment vertical="center"/>
    </xf>
    <xf numFmtId="9" fontId="71" fillId="0" borderId="0" xfId="6" applyNumberFormat="1" applyAlignment="1">
      <alignment vertical="top"/>
    </xf>
    <xf numFmtId="9" fontId="71" fillId="0" borderId="2" xfId="6" applyNumberFormat="1" applyBorder="1" applyAlignment="1">
      <alignment horizontal="right" vertical="top"/>
    </xf>
    <xf numFmtId="0" fontId="71" fillId="0" borderId="7" xfId="6" applyBorder="1" applyAlignment="1">
      <alignment horizontal="left" vertical="top" wrapText="1"/>
    </xf>
    <xf numFmtId="0" fontId="73" fillId="0" borderId="2" xfId="6" applyFont="1" applyBorder="1" applyAlignment="1">
      <alignment vertical="top" wrapText="1"/>
    </xf>
    <xf numFmtId="0" fontId="71" fillId="0" borderId="22" xfId="6" applyBorder="1" applyAlignment="1">
      <alignment vertical="top" wrapText="1"/>
    </xf>
    <xf numFmtId="9" fontId="71" fillId="0" borderId="10" xfId="6" applyNumberFormat="1" applyBorder="1" applyAlignment="1">
      <alignment horizontal="right" vertical="top"/>
    </xf>
    <xf numFmtId="0" fontId="81" fillId="0" borderId="23" xfId="6" applyFont="1" applyBorder="1" applyAlignment="1">
      <alignment vertical="top" wrapText="1"/>
    </xf>
    <xf numFmtId="0" fontId="71" fillId="0" borderId="25" xfId="6" applyBorder="1" applyAlignment="1">
      <alignment vertical="top" wrapText="1"/>
    </xf>
    <xf numFmtId="0" fontId="71" fillId="0" borderId="0" xfId="6" applyAlignment="1">
      <alignment vertical="top"/>
    </xf>
    <xf numFmtId="0" fontId="73" fillId="0" borderId="0" xfId="6" applyFont="1" applyAlignment="1">
      <alignment horizontal="center" vertical="top"/>
    </xf>
    <xf numFmtId="0" fontId="71" fillId="0" borderId="0" xfId="6" applyAlignment="1">
      <alignment horizontal="center" vertical="top"/>
    </xf>
    <xf numFmtId="0" fontId="71" fillId="0" borderId="2" xfId="6" applyBorder="1" applyAlignment="1">
      <alignment horizontal="left" vertical="top" wrapText="1"/>
    </xf>
    <xf numFmtId="0" fontId="71" fillId="0" borderId="2" xfId="6" applyBorder="1" applyAlignment="1">
      <alignment horizontal="center" vertical="center" wrapText="1"/>
    </xf>
    <xf numFmtId="0" fontId="71" fillId="45" borderId="22" xfId="6" applyFill="1" applyBorder="1" applyAlignment="1">
      <alignment horizontal="center" vertical="center"/>
    </xf>
    <xf numFmtId="0" fontId="73" fillId="0" borderId="0" xfId="6" applyFont="1"/>
    <xf numFmtId="0" fontId="72" fillId="0" borderId="0" xfId="6" applyFont="1" applyAlignment="1">
      <alignment vertical="center"/>
    </xf>
    <xf numFmtId="0" fontId="81" fillId="0" borderId="0" xfId="6" applyFont="1" applyAlignment="1">
      <alignment horizontal="center" vertical="center"/>
    </xf>
    <xf numFmtId="0" fontId="72" fillId="0" borderId="0" xfId="6" applyFont="1" applyAlignment="1">
      <alignment vertical="center" wrapText="1"/>
    </xf>
    <xf numFmtId="0" fontId="73" fillId="0" borderId="9" xfId="6" applyFont="1" applyBorder="1" applyAlignment="1">
      <alignment vertical="top" wrapText="1"/>
    </xf>
    <xf numFmtId="0" fontId="72" fillId="0" borderId="23" xfId="6" applyFont="1" applyBorder="1" applyAlignment="1">
      <alignment horizontal="center" vertical="center"/>
    </xf>
    <xf numFmtId="0" fontId="71" fillId="0" borderId="22" xfId="6" applyBorder="1" applyAlignment="1">
      <alignment horizontal="left" vertical="top" wrapText="1"/>
    </xf>
    <xf numFmtId="0" fontId="71" fillId="0" borderId="9" xfId="6" applyBorder="1"/>
    <xf numFmtId="0" fontId="71" fillId="0" borderId="11" xfId="6" applyBorder="1" applyAlignment="1">
      <alignment horizontal="center" vertical="center" wrapText="1"/>
    </xf>
    <xf numFmtId="0" fontId="82" fillId="0" borderId="0" xfId="6" applyFont="1"/>
    <xf numFmtId="9" fontId="71" fillId="47" borderId="2" xfId="7" applyFill="1" applyBorder="1" applyAlignment="1">
      <alignment horizontal="left" vertical="center"/>
    </xf>
    <xf numFmtId="0" fontId="83" fillId="47" borderId="2" xfId="6" applyFont="1" applyFill="1" applyBorder="1" applyAlignment="1">
      <alignment vertical="center" wrapText="1"/>
    </xf>
    <xf numFmtId="0" fontId="71" fillId="47" borderId="2" xfId="6" applyFill="1" applyBorder="1" applyAlignment="1">
      <alignment horizontal="left" vertical="center"/>
    </xf>
    <xf numFmtId="0" fontId="83" fillId="47" borderId="2" xfId="6" applyFont="1" applyFill="1" applyBorder="1" applyAlignment="1">
      <alignment vertical="center"/>
    </xf>
    <xf numFmtId="0" fontId="84" fillId="0" borderId="0" xfId="6" applyFont="1"/>
    <xf numFmtId="9" fontId="83" fillId="47" borderId="2" xfId="7" applyFont="1" applyFill="1" applyBorder="1" applyAlignment="1">
      <alignment horizontal="left" vertical="center"/>
    </xf>
    <xf numFmtId="0" fontId="83" fillId="47" borderId="2" xfId="6" applyFont="1" applyFill="1" applyBorder="1" applyAlignment="1">
      <alignment horizontal="left" vertical="center"/>
    </xf>
    <xf numFmtId="0" fontId="85" fillId="0" borderId="0" xfId="6" applyFont="1"/>
    <xf numFmtId="0" fontId="78" fillId="0" borderId="0" xfId="6" applyFont="1"/>
    <xf numFmtId="9" fontId="83" fillId="47" borderId="2" xfId="6" applyNumberFormat="1" applyFont="1" applyFill="1" applyBorder="1" applyAlignment="1">
      <alignment horizontal="left" vertical="center" wrapText="1"/>
    </xf>
    <xf numFmtId="0" fontId="83" fillId="47" borderId="2" xfId="6" applyFont="1" applyFill="1" applyBorder="1" applyAlignment="1">
      <alignment horizontal="left" vertical="center" wrapText="1"/>
    </xf>
    <xf numFmtId="165" fontId="86" fillId="48" borderId="2" xfId="6" applyNumberFormat="1" applyFont="1" applyFill="1" applyBorder="1" applyAlignment="1">
      <alignment horizontal="left" vertical="center" wrapText="1"/>
    </xf>
    <xf numFmtId="0" fontId="86" fillId="48" borderId="2" xfId="6" applyFont="1" applyFill="1" applyBorder="1" applyAlignment="1">
      <alignment horizontal="left" vertical="center" wrapText="1"/>
    </xf>
    <xf numFmtId="0" fontId="86" fillId="47" borderId="2" xfId="6" applyFont="1" applyFill="1" applyBorder="1" applyAlignment="1">
      <alignment horizontal="left" vertical="center" wrapText="1"/>
    </xf>
    <xf numFmtId="0" fontId="87" fillId="0" borderId="0" xfId="6" applyFont="1" applyAlignment="1">
      <alignment wrapText="1"/>
    </xf>
    <xf numFmtId="0" fontId="0" fillId="49" borderId="0" xfId="0" applyFill="1"/>
    <xf numFmtId="0" fontId="0" fillId="2" borderId="102" xfId="0" applyFill="1" applyBorder="1"/>
    <xf numFmtId="0" fontId="66" fillId="2" borderId="0" xfId="0" applyFont="1" applyFill="1"/>
    <xf numFmtId="0" fontId="0" fillId="49" borderId="0" xfId="0" applyFill="1" applyAlignment="1">
      <alignment vertical="center"/>
    </xf>
    <xf numFmtId="0" fontId="57" fillId="49" borderId="0" xfId="0" applyFont="1" applyFill="1" applyAlignment="1">
      <alignment horizontal="center" vertical="center"/>
    </xf>
    <xf numFmtId="0" fontId="94" fillId="2" borderId="0" xfId="0" applyFont="1" applyFill="1" applyAlignment="1">
      <alignment vertical="center"/>
    </xf>
    <xf numFmtId="0" fontId="70" fillId="2" borderId="0" xfId="0" applyFont="1" applyFill="1"/>
    <xf numFmtId="0" fontId="91" fillId="49" borderId="0" xfId="0" applyFont="1" applyFill="1" applyAlignment="1">
      <alignment horizontal="center" vertical="center"/>
    </xf>
    <xf numFmtId="0" fontId="0" fillId="2" borderId="0" xfId="0" applyFill="1" applyAlignment="1">
      <alignment vertical="center" wrapText="1"/>
    </xf>
    <xf numFmtId="0" fontId="96" fillId="0" borderId="0" xfId="6" applyFont="1" applyAlignment="1"/>
    <xf numFmtId="0" fontId="70" fillId="0" borderId="0" xfId="0" applyFont="1" applyAlignment="1">
      <alignment horizontal="left" vertical="center"/>
    </xf>
    <xf numFmtId="0" fontId="0" fillId="2" borderId="0" xfId="0" applyFill="1" applyAlignment="1">
      <alignment horizontal="left" vertical="center" wrapText="1"/>
    </xf>
    <xf numFmtId="0" fontId="95" fillId="0" borderId="0" xfId="0" applyFont="1" applyAlignment="1">
      <alignment horizontal="left" vertical="center"/>
    </xf>
    <xf numFmtId="0" fontId="93" fillId="2" borderId="0" xfId="0" applyFont="1" applyFill="1" applyAlignment="1">
      <alignment horizontal="left"/>
    </xf>
    <xf numFmtId="0" fontId="88" fillId="2" borderId="0" xfId="0" applyFont="1" applyFill="1" applyAlignment="1">
      <alignment horizontal="left" vertical="center"/>
    </xf>
    <xf numFmtId="0" fontId="90" fillId="49" borderId="0" xfId="2" applyFont="1" applyFill="1" applyAlignment="1">
      <alignment horizontal="center" vertical="center"/>
    </xf>
    <xf numFmtId="0" fontId="91" fillId="49" borderId="0" xfId="0" applyFont="1" applyFill="1" applyAlignment="1">
      <alignment horizontal="center" vertical="center"/>
    </xf>
    <xf numFmtId="0" fontId="92" fillId="49" borderId="0" xfId="0" applyFont="1" applyFill="1" applyAlignment="1">
      <alignment horizontal="center"/>
    </xf>
    <xf numFmtId="0" fontId="92" fillId="49" borderId="0" xfId="0" applyFont="1" applyFill="1" applyAlignment="1">
      <alignment horizontal="center" vertical="center"/>
    </xf>
    <xf numFmtId="0" fontId="76" fillId="0" borderId="0" xfId="6" applyFont="1" applyAlignment="1">
      <alignment wrapText="1"/>
    </xf>
    <xf numFmtId="9" fontId="71" fillId="0" borderId="10" xfId="6" applyNumberFormat="1" applyBorder="1" applyAlignment="1">
      <alignment horizontal="right" vertical="top"/>
    </xf>
    <xf numFmtId="9" fontId="71" fillId="0" borderId="23" xfId="6" applyNumberFormat="1" applyBorder="1" applyAlignment="1">
      <alignment horizontal="right" vertical="top"/>
    </xf>
    <xf numFmtId="9" fontId="71" fillId="0" borderId="9" xfId="6" applyNumberFormat="1" applyBorder="1" applyAlignment="1">
      <alignment horizontal="right" vertical="top"/>
    </xf>
    <xf numFmtId="9" fontId="71" fillId="0" borderId="11" xfId="6" applyNumberFormat="1" applyBorder="1" applyAlignment="1">
      <alignment horizontal="right" vertical="top"/>
    </xf>
    <xf numFmtId="9" fontId="71" fillId="0" borderId="2" xfId="6" applyNumberFormat="1" applyBorder="1" applyAlignment="1">
      <alignment horizontal="right" vertical="top"/>
    </xf>
    <xf numFmtId="2" fontId="28" fillId="13" borderId="3" xfId="0" applyNumberFormat="1" applyFont="1" applyFill="1" applyBorder="1" applyAlignment="1">
      <alignment horizontal="left" vertical="center" wrapText="1"/>
    </xf>
    <xf numFmtId="2" fontId="28" fillId="13" borderId="5" xfId="0" applyNumberFormat="1" applyFont="1" applyFill="1" applyBorder="1" applyAlignment="1">
      <alignment horizontal="left" vertical="center" wrapText="1"/>
    </xf>
    <xf numFmtId="0" fontId="28" fillId="7" borderId="3" xfId="0" applyFont="1" applyFill="1" applyBorder="1" applyAlignment="1">
      <alignment horizontal="center" vertical="center" wrapText="1"/>
    </xf>
    <xf numFmtId="0" fontId="28" fillId="7" borderId="5" xfId="0" applyFont="1" applyFill="1" applyBorder="1" applyAlignment="1">
      <alignment horizontal="center" vertical="center" wrapText="1"/>
    </xf>
    <xf numFmtId="0" fontId="28" fillId="7" borderId="3" xfId="0" applyFont="1" applyFill="1" applyBorder="1" applyAlignment="1">
      <alignment horizontal="left" vertical="center" wrapText="1"/>
    </xf>
    <xf numFmtId="0" fontId="28" fillId="7" borderId="5" xfId="0" applyFont="1" applyFill="1" applyBorder="1" applyAlignment="1">
      <alignment horizontal="left" vertical="center" wrapText="1"/>
    </xf>
    <xf numFmtId="0" fontId="28" fillId="13" borderId="3" xfId="0" applyFont="1" applyFill="1" applyBorder="1" applyAlignment="1">
      <alignment horizontal="left" vertical="top" wrapText="1"/>
    </xf>
    <xf numFmtId="0" fontId="28" fillId="13" borderId="5" xfId="0" applyFont="1" applyFill="1" applyBorder="1" applyAlignment="1">
      <alignment horizontal="left" vertical="top" wrapText="1"/>
    </xf>
    <xf numFmtId="2" fontId="28" fillId="13" borderId="3" xfId="0" applyNumberFormat="1" applyFont="1" applyFill="1" applyBorder="1" applyAlignment="1">
      <alignment horizontal="left" vertical="top" wrapText="1"/>
    </xf>
    <xf numFmtId="2" fontId="28" fillId="13" borderId="5" xfId="0" applyNumberFormat="1" applyFont="1" applyFill="1" applyBorder="1" applyAlignment="1">
      <alignment horizontal="left" vertical="top" wrapText="1"/>
    </xf>
    <xf numFmtId="0" fontId="1" fillId="11" borderId="2" xfId="0" applyFont="1" applyFill="1" applyBorder="1" applyAlignment="1">
      <alignment horizontal="left" vertical="center"/>
    </xf>
    <xf numFmtId="0" fontId="1" fillId="12" borderId="2" xfId="0" applyFont="1" applyFill="1" applyBorder="1" applyAlignment="1" applyProtection="1">
      <alignment horizontal="left" vertical="center" wrapText="1"/>
      <protection locked="0"/>
    </xf>
    <xf numFmtId="0" fontId="1" fillId="11" borderId="2" xfId="0" applyFont="1" applyFill="1" applyBorder="1" applyAlignment="1">
      <alignment horizontal="left" vertical="center" wrapText="1"/>
    </xf>
    <xf numFmtId="2" fontId="28" fillId="13" borderId="2" xfId="0" applyNumberFormat="1" applyFont="1" applyFill="1" applyBorder="1" applyAlignment="1">
      <alignment horizontal="left" vertical="center" wrapText="1"/>
    </xf>
    <xf numFmtId="0" fontId="27" fillId="0" borderId="3" xfId="0" applyFont="1" applyBorder="1" applyAlignment="1">
      <alignment horizontal="left" vertical="center" wrapText="1"/>
    </xf>
    <xf numFmtId="0" fontId="27" fillId="0" borderId="4" xfId="0" applyFont="1" applyBorder="1" applyAlignment="1">
      <alignment horizontal="left" vertical="center" wrapText="1"/>
    </xf>
    <xf numFmtId="0" fontId="27" fillId="0" borderId="5" xfId="0" applyFont="1" applyBorder="1" applyAlignment="1">
      <alignment horizontal="left" vertical="center" wrapText="1"/>
    </xf>
    <xf numFmtId="0" fontId="29" fillId="2" borderId="3" xfId="0" applyFont="1" applyFill="1" applyBorder="1" applyAlignment="1">
      <alignment horizontal="left" vertical="center" wrapText="1"/>
    </xf>
    <xf numFmtId="0" fontId="29" fillId="2" borderId="36" xfId="0" applyFont="1" applyFill="1" applyBorder="1" applyAlignment="1">
      <alignment horizontal="left" vertical="center" wrapText="1"/>
    </xf>
    <xf numFmtId="0" fontId="29" fillId="2" borderId="4" xfId="0" applyFont="1" applyFill="1" applyBorder="1" applyAlignment="1">
      <alignment horizontal="left" vertical="center" wrapText="1"/>
    </xf>
    <xf numFmtId="0" fontId="29" fillId="2" borderId="5" xfId="0" applyFont="1" applyFill="1" applyBorder="1" applyAlignment="1">
      <alignment horizontal="left" vertical="center" wrapText="1"/>
    </xf>
    <xf numFmtId="0" fontId="29" fillId="4" borderId="3" xfId="0" applyFont="1" applyFill="1" applyBorder="1" applyAlignment="1">
      <alignment horizontal="left" vertical="center" wrapText="1"/>
    </xf>
    <xf numFmtId="0" fontId="29" fillId="4" borderId="4" xfId="0" applyFont="1" applyFill="1" applyBorder="1" applyAlignment="1">
      <alignment horizontal="left" vertical="center" wrapText="1"/>
    </xf>
    <xf numFmtId="0" fontId="28" fillId="7" borderId="2" xfId="0" applyFont="1" applyFill="1" applyBorder="1" applyAlignment="1" applyProtection="1">
      <alignment horizontal="left" vertical="center" wrapText="1"/>
      <protection locked="0"/>
    </xf>
    <xf numFmtId="0" fontId="27" fillId="2" borderId="27" xfId="0" applyFont="1" applyFill="1" applyBorder="1" applyAlignment="1">
      <alignment horizontal="left" vertical="center" wrapText="1"/>
    </xf>
    <xf numFmtId="0" fontId="27" fillId="2" borderId="4" xfId="0" applyFont="1" applyFill="1" applyBorder="1" applyAlignment="1">
      <alignment horizontal="left" vertical="center" wrapText="1"/>
    </xf>
    <xf numFmtId="0" fontId="27" fillId="2" borderId="36" xfId="0" applyFont="1" applyFill="1" applyBorder="1" applyAlignment="1">
      <alignment horizontal="left" vertical="center" wrapText="1"/>
    </xf>
    <xf numFmtId="0" fontId="29" fillId="2" borderId="27" xfId="0" applyFont="1" applyFill="1" applyBorder="1" applyAlignment="1">
      <alignment horizontal="left" vertical="center" wrapText="1"/>
    </xf>
    <xf numFmtId="0" fontId="29" fillId="2" borderId="21" xfId="0" applyFont="1" applyFill="1" applyBorder="1" applyAlignment="1">
      <alignment horizontal="left" vertical="center" wrapText="1"/>
    </xf>
    <xf numFmtId="0" fontId="29" fillId="2" borderId="47" xfId="0" applyFont="1" applyFill="1" applyBorder="1" applyAlignment="1">
      <alignment horizontal="left" vertical="center" wrapText="1"/>
    </xf>
    <xf numFmtId="0" fontId="28" fillId="2" borderId="9" xfId="0" applyFont="1" applyFill="1" applyBorder="1" applyAlignment="1">
      <alignment horizontal="left" vertical="center" wrapText="1"/>
    </xf>
    <xf numFmtId="0" fontId="27" fillId="2" borderId="9" xfId="0" applyFont="1" applyFill="1" applyBorder="1" applyAlignment="1">
      <alignment horizontal="left" vertical="center" wrapText="1"/>
    </xf>
    <xf numFmtId="0" fontId="29" fillId="2" borderId="9" xfId="0" applyFont="1" applyFill="1" applyBorder="1" applyAlignment="1">
      <alignment horizontal="left" vertical="center" wrapText="1"/>
    </xf>
    <xf numFmtId="0" fontId="27" fillId="2" borderId="3" xfId="0" applyFont="1" applyFill="1" applyBorder="1" applyAlignment="1">
      <alignment horizontal="left" vertical="center" wrapText="1"/>
    </xf>
    <xf numFmtId="0" fontId="27" fillId="2" borderId="5" xfId="0" applyFont="1" applyFill="1" applyBorder="1" applyAlignment="1">
      <alignment horizontal="left" vertical="center" wrapText="1"/>
    </xf>
    <xf numFmtId="0" fontId="28" fillId="2" borderId="3" xfId="0" applyFont="1" applyFill="1" applyBorder="1" applyAlignment="1">
      <alignment horizontal="left" vertical="center" wrapText="1"/>
    </xf>
    <xf numFmtId="0" fontId="28" fillId="2" borderId="4" xfId="0" applyFont="1" applyFill="1" applyBorder="1" applyAlignment="1">
      <alignment horizontal="left" vertical="center" wrapText="1"/>
    </xf>
    <xf numFmtId="0" fontId="28" fillId="2" borderId="5" xfId="0" applyFont="1" applyFill="1" applyBorder="1" applyAlignment="1">
      <alignment horizontal="left" vertical="center" wrapText="1"/>
    </xf>
    <xf numFmtId="0" fontId="27" fillId="2" borderId="31" xfId="0" applyFont="1" applyFill="1" applyBorder="1" applyAlignment="1">
      <alignment horizontal="left" vertical="center" wrapText="1"/>
    </xf>
    <xf numFmtId="0" fontId="27" fillId="2" borderId="13" xfId="0" applyFont="1" applyFill="1" applyBorder="1" applyAlignment="1">
      <alignment horizontal="left" vertical="center" wrapText="1"/>
    </xf>
    <xf numFmtId="0" fontId="27" fillId="2" borderId="35" xfId="0" applyFont="1" applyFill="1" applyBorder="1" applyAlignment="1">
      <alignment horizontal="left" vertical="center" wrapText="1"/>
    </xf>
    <xf numFmtId="0" fontId="28" fillId="2" borderId="2" xfId="0" applyFont="1" applyFill="1" applyBorder="1" applyAlignment="1">
      <alignment horizontal="left" vertical="center" wrapText="1"/>
    </xf>
    <xf numFmtId="0" fontId="27" fillId="2" borderId="2" xfId="0" applyFont="1" applyFill="1" applyBorder="1" applyAlignment="1">
      <alignment horizontal="left" vertical="center" wrapText="1"/>
    </xf>
    <xf numFmtId="0" fontId="27" fillId="2" borderId="10" xfId="0" applyFont="1" applyFill="1" applyBorder="1" applyAlignment="1">
      <alignment horizontal="left" vertical="center" wrapText="1"/>
    </xf>
    <xf numFmtId="0" fontId="27" fillId="2" borderId="11" xfId="0" applyFont="1" applyFill="1" applyBorder="1" applyAlignment="1">
      <alignment horizontal="left" vertical="center" wrapText="1"/>
    </xf>
    <xf numFmtId="0" fontId="27" fillId="2" borderId="23" xfId="0" applyFont="1" applyFill="1" applyBorder="1" applyAlignment="1">
      <alignment horizontal="left" vertical="center" wrapText="1"/>
    </xf>
    <xf numFmtId="0" fontId="29" fillId="2" borderId="7" xfId="0" applyFont="1" applyFill="1" applyBorder="1" applyAlignment="1">
      <alignment horizontal="left" vertical="center" wrapText="1"/>
    </xf>
    <xf numFmtId="0" fontId="29" fillId="2" borderId="31" xfId="0" applyFont="1" applyFill="1" applyBorder="1" applyAlignment="1">
      <alignment horizontal="left" vertical="center" wrapText="1"/>
    </xf>
    <xf numFmtId="0" fontId="29" fillId="2" borderId="13" xfId="0" applyFont="1" applyFill="1" applyBorder="1" applyAlignment="1">
      <alignment horizontal="left" vertical="center" wrapText="1"/>
    </xf>
    <xf numFmtId="0" fontId="29" fillId="2" borderId="35" xfId="0" applyFont="1" applyFill="1" applyBorder="1" applyAlignment="1">
      <alignment horizontal="left" vertical="center" wrapText="1"/>
    </xf>
    <xf numFmtId="0" fontId="28" fillId="2" borderId="10" xfId="0" applyFont="1" applyFill="1" applyBorder="1" applyAlignment="1">
      <alignment horizontal="left" vertical="center" wrapText="1"/>
    </xf>
    <xf numFmtId="0" fontId="27" fillId="0" borderId="2" xfId="0" applyFont="1" applyBorder="1" applyAlignment="1">
      <alignment horizontal="left" vertical="center" wrapText="1"/>
    </xf>
    <xf numFmtId="0" fontId="29" fillId="0" borderId="3" xfId="0" applyFont="1" applyBorder="1" applyAlignment="1">
      <alignment horizontal="left" vertical="center" wrapText="1"/>
    </xf>
    <xf numFmtId="0" fontId="28" fillId="0" borderId="15" xfId="0" applyFont="1" applyBorder="1" applyAlignment="1">
      <alignment horizontal="left" vertical="center" wrapText="1"/>
    </xf>
    <xf numFmtId="0" fontId="28" fillId="0" borderId="11" xfId="0" applyFont="1" applyBorder="1" applyAlignment="1">
      <alignment horizontal="left" vertical="center" wrapText="1"/>
    </xf>
    <xf numFmtId="0" fontId="28" fillId="0" borderId="16" xfId="0" applyFont="1" applyBorder="1" applyAlignment="1">
      <alignment horizontal="left" vertical="center" wrapText="1"/>
    </xf>
    <xf numFmtId="0" fontId="27" fillId="0" borderId="11" xfId="0" applyFont="1" applyBorder="1" applyAlignment="1">
      <alignment horizontal="left" vertical="center" wrapText="1"/>
    </xf>
    <xf numFmtId="0" fontId="27" fillId="0" borderId="23" xfId="0" applyFont="1" applyBorder="1" applyAlignment="1">
      <alignment horizontal="left" vertical="center" wrapText="1"/>
    </xf>
    <xf numFmtId="0" fontId="31" fillId="4" borderId="3" xfId="0" applyFont="1" applyFill="1" applyBorder="1" applyAlignment="1">
      <alignment horizontal="left" vertical="center" wrapText="1"/>
    </xf>
    <xf numFmtId="0" fontId="31" fillId="4" borderId="4" xfId="0" applyFont="1" applyFill="1" applyBorder="1" applyAlignment="1">
      <alignment horizontal="left" vertical="center" wrapText="1"/>
    </xf>
    <xf numFmtId="0" fontId="31" fillId="4" borderId="5" xfId="0" applyFont="1" applyFill="1" applyBorder="1" applyAlignment="1">
      <alignment horizontal="left" vertical="center" wrapText="1"/>
    </xf>
    <xf numFmtId="0" fontId="30" fillId="2" borderId="3" xfId="0" applyFont="1" applyFill="1" applyBorder="1" applyAlignment="1">
      <alignment horizontal="left" vertical="center" wrapText="1"/>
    </xf>
    <xf numFmtId="0" fontId="30" fillId="2" borderId="2" xfId="0" applyFont="1" applyFill="1" applyBorder="1" applyAlignment="1">
      <alignment horizontal="left" vertical="center" wrapText="1"/>
    </xf>
    <xf numFmtId="0" fontId="30" fillId="2" borderId="4" xfId="0" applyFont="1" applyFill="1" applyBorder="1" applyAlignment="1">
      <alignment horizontal="left" vertical="center" wrapText="1"/>
    </xf>
    <xf numFmtId="0" fontId="30" fillId="2" borderId="5" xfId="0" applyFont="1" applyFill="1" applyBorder="1" applyAlignment="1">
      <alignment horizontal="left" vertical="center" wrapText="1"/>
    </xf>
    <xf numFmtId="0" fontId="29" fillId="4" borderId="5" xfId="0" applyFont="1" applyFill="1" applyBorder="1" applyAlignment="1">
      <alignment horizontal="left" vertical="center" wrapText="1"/>
    </xf>
    <xf numFmtId="0" fontId="40" fillId="0" borderId="4" xfId="0" applyFont="1" applyBorder="1" applyAlignment="1">
      <alignment horizontal="left" vertical="center" wrapText="1"/>
    </xf>
    <xf numFmtId="0" fontId="40" fillId="0" borderId="5" xfId="0" applyFont="1" applyBorder="1" applyAlignment="1">
      <alignment horizontal="left" vertical="center" wrapText="1"/>
    </xf>
    <xf numFmtId="0" fontId="38" fillId="6" borderId="3" xfId="0" applyFont="1" applyFill="1" applyBorder="1" applyAlignment="1">
      <alignment horizontal="left" vertical="center" wrapText="1"/>
    </xf>
    <xf numFmtId="0" fontId="38" fillId="6" borderId="4" xfId="0" applyFont="1" applyFill="1" applyBorder="1" applyAlignment="1">
      <alignment horizontal="left" vertical="center" wrapText="1"/>
    </xf>
    <xf numFmtId="0" fontId="38" fillId="6" borderId="5" xfId="0" applyFont="1" applyFill="1" applyBorder="1" applyAlignment="1">
      <alignment horizontal="left" vertical="center" wrapText="1"/>
    </xf>
    <xf numFmtId="0" fontId="38" fillId="4" borderId="3" xfId="0" applyFont="1" applyFill="1" applyBorder="1" applyAlignment="1">
      <alignment horizontal="left" vertical="center" wrapText="1"/>
    </xf>
    <xf numFmtId="0" fontId="38" fillId="4" borderId="4" xfId="0" applyFont="1" applyFill="1" applyBorder="1" applyAlignment="1">
      <alignment horizontal="left" vertical="center" wrapText="1"/>
    </xf>
    <xf numFmtId="0" fontId="38" fillId="4" borderId="5" xfId="0" applyFont="1" applyFill="1" applyBorder="1" applyAlignment="1">
      <alignment horizontal="left" vertical="center" wrapText="1"/>
    </xf>
    <xf numFmtId="0" fontId="29" fillId="0" borderId="5" xfId="0" applyFont="1" applyBorder="1" applyAlignment="1">
      <alignment horizontal="left" vertical="center" wrapText="1"/>
    </xf>
    <xf numFmtId="0" fontId="28" fillId="13" borderId="2" xfId="0" applyFont="1" applyFill="1" applyBorder="1" applyAlignment="1">
      <alignment horizontal="left" vertical="center"/>
    </xf>
    <xf numFmtId="0" fontId="28" fillId="14" borderId="2" xfId="0" applyFont="1" applyFill="1" applyBorder="1" applyAlignment="1" applyProtection="1">
      <alignment horizontal="left" vertical="center" wrapText="1"/>
      <protection locked="0"/>
    </xf>
    <xf numFmtId="0" fontId="28" fillId="13" borderId="2" xfId="0" applyFont="1" applyFill="1" applyBorder="1" applyAlignment="1">
      <alignment horizontal="left" vertical="center" wrapText="1"/>
    </xf>
    <xf numFmtId="0" fontId="27" fillId="13" borderId="2" xfId="0" applyFont="1" applyFill="1" applyBorder="1" applyAlignment="1">
      <alignment horizontal="left" vertical="center"/>
    </xf>
    <xf numFmtId="0" fontId="28" fillId="0" borderId="3" xfId="0" applyFont="1" applyBorder="1" applyAlignment="1">
      <alignment horizontal="left" vertical="center" wrapText="1"/>
    </xf>
    <xf numFmtId="0" fontId="28" fillId="0" borderId="4" xfId="0" applyFont="1" applyBorder="1" applyAlignment="1">
      <alignment horizontal="left" vertical="center" wrapText="1"/>
    </xf>
    <xf numFmtId="0" fontId="28" fillId="0" borderId="5" xfId="0" applyFont="1" applyBorder="1" applyAlignment="1">
      <alignment horizontal="left" vertical="center" wrapText="1"/>
    </xf>
    <xf numFmtId="0" fontId="29" fillId="4" borderId="27" xfId="0" applyFont="1" applyFill="1" applyBorder="1" applyAlignment="1">
      <alignment horizontal="left" vertical="center" wrapText="1"/>
    </xf>
    <xf numFmtId="0" fontId="29" fillId="4" borderId="36" xfId="0" applyFont="1" applyFill="1" applyBorder="1" applyAlignment="1">
      <alignment horizontal="left" vertical="center" wrapText="1"/>
    </xf>
    <xf numFmtId="49" fontId="28" fillId="2" borderId="3" xfId="0" applyNumberFormat="1" applyFont="1" applyFill="1" applyBorder="1" applyAlignment="1">
      <alignment horizontal="left" vertical="center" wrapText="1"/>
    </xf>
    <xf numFmtId="49" fontId="28" fillId="2" borderId="5" xfId="0" applyNumberFormat="1" applyFont="1" applyFill="1" applyBorder="1" applyAlignment="1">
      <alignment horizontal="left" vertical="center" wrapText="1"/>
    </xf>
    <xf numFmtId="49" fontId="28" fillId="2" borderId="4" xfId="0" applyNumberFormat="1" applyFont="1" applyFill="1" applyBorder="1" applyAlignment="1">
      <alignment horizontal="left" vertical="center" wrapText="1"/>
    </xf>
    <xf numFmtId="0" fontId="29" fillId="4" borderId="12" xfId="0" applyFont="1" applyFill="1" applyBorder="1" applyAlignment="1">
      <alignment horizontal="left" vertical="center"/>
    </xf>
    <xf numFmtId="0" fontId="29" fillId="4" borderId="13" xfId="0" applyFont="1" applyFill="1" applyBorder="1" applyAlignment="1">
      <alignment horizontal="left" vertical="center"/>
    </xf>
    <xf numFmtId="0" fontId="29" fillId="4" borderId="35" xfId="0" applyFont="1" applyFill="1" applyBorder="1" applyAlignment="1">
      <alignment horizontal="left" vertical="center"/>
    </xf>
    <xf numFmtId="0" fontId="27" fillId="0" borderId="15" xfId="0" applyFont="1" applyBorder="1" applyAlignment="1">
      <alignment horizontal="left" vertical="center" wrapText="1"/>
    </xf>
    <xf numFmtId="0" fontId="28" fillId="2" borderId="21" xfId="0" applyFont="1" applyFill="1" applyBorder="1" applyAlignment="1">
      <alignment horizontal="left" vertical="center" wrapText="1"/>
    </xf>
    <xf numFmtId="0" fontId="28" fillId="2" borderId="28" xfId="0" applyFont="1" applyFill="1" applyBorder="1" applyAlignment="1">
      <alignment horizontal="left" vertical="center" wrapText="1"/>
    </xf>
    <xf numFmtId="0" fontId="29" fillId="4" borderId="2" xfId="0" applyFont="1" applyFill="1" applyBorder="1" applyAlignment="1">
      <alignment horizontal="left" vertical="center"/>
    </xf>
    <xf numFmtId="0" fontId="29" fillId="4" borderId="3" xfId="0" applyFont="1" applyFill="1" applyBorder="1" applyAlignment="1">
      <alignment horizontal="left" vertical="center"/>
    </xf>
    <xf numFmtId="0" fontId="29" fillId="4" borderId="36" xfId="0" applyFont="1" applyFill="1" applyBorder="1" applyAlignment="1">
      <alignment horizontal="left" vertical="center"/>
    </xf>
    <xf numFmtId="0" fontId="27" fillId="4" borderId="10" xfId="0" applyFont="1" applyFill="1" applyBorder="1" applyAlignment="1">
      <alignment horizontal="left" vertical="center" wrapText="1"/>
    </xf>
    <xf numFmtId="0" fontId="27" fillId="4" borderId="23" xfId="0" applyFont="1" applyFill="1" applyBorder="1" applyAlignment="1">
      <alignment horizontal="left" vertical="center" wrapText="1"/>
    </xf>
    <xf numFmtId="0" fontId="29" fillId="4" borderId="45" xfId="0" applyFont="1" applyFill="1" applyBorder="1" applyAlignment="1">
      <alignment horizontal="left" vertical="center" wrapText="1"/>
    </xf>
    <xf numFmtId="0" fontId="29" fillId="4" borderId="18" xfId="0" applyFont="1" applyFill="1" applyBorder="1" applyAlignment="1">
      <alignment horizontal="left" vertical="center" wrapText="1"/>
    </xf>
    <xf numFmtId="0" fontId="29" fillId="4" borderId="46" xfId="0" applyFont="1" applyFill="1" applyBorder="1" applyAlignment="1">
      <alignment horizontal="left" vertical="center" wrapText="1"/>
    </xf>
    <xf numFmtId="0" fontId="29" fillId="4" borderId="14" xfId="0" applyFont="1" applyFill="1" applyBorder="1" applyAlignment="1">
      <alignment horizontal="left" vertical="center"/>
    </xf>
    <xf numFmtId="0" fontId="29" fillId="4" borderId="31" xfId="0" applyFont="1" applyFill="1" applyBorder="1" applyAlignment="1">
      <alignment horizontal="left" vertical="center"/>
    </xf>
    <xf numFmtId="0" fontId="27" fillId="4" borderId="11" xfId="0" applyFont="1" applyFill="1" applyBorder="1" applyAlignment="1">
      <alignment horizontal="left" vertical="center" wrapText="1"/>
    </xf>
    <xf numFmtId="0" fontId="29" fillId="4" borderId="10" xfId="0" applyFont="1" applyFill="1" applyBorder="1" applyAlignment="1">
      <alignment horizontal="left" vertical="center" wrapText="1"/>
    </xf>
    <xf numFmtId="0" fontId="29" fillId="4" borderId="11" xfId="0" applyFont="1" applyFill="1" applyBorder="1" applyAlignment="1">
      <alignment horizontal="left" vertical="center" wrapText="1"/>
    </xf>
    <xf numFmtId="0" fontId="28" fillId="2" borderId="11" xfId="0" applyFont="1" applyFill="1" applyBorder="1" applyAlignment="1">
      <alignment horizontal="left" vertical="center" wrapText="1"/>
    </xf>
    <xf numFmtId="0" fontId="28" fillId="2" borderId="23" xfId="0" applyFont="1" applyFill="1" applyBorder="1" applyAlignment="1">
      <alignment horizontal="left" vertical="center" wrapText="1"/>
    </xf>
    <xf numFmtId="0" fontId="29" fillId="4" borderId="10" xfId="0" applyFont="1" applyFill="1" applyBorder="1" applyAlignment="1">
      <alignment horizontal="left" vertical="center"/>
    </xf>
    <xf numFmtId="0" fontId="29" fillId="4" borderId="11" xfId="0" applyFont="1" applyFill="1" applyBorder="1" applyAlignment="1">
      <alignment horizontal="left" vertical="center"/>
    </xf>
    <xf numFmtId="0" fontId="27" fillId="4" borderId="2" xfId="0" applyFont="1" applyFill="1" applyBorder="1" applyAlignment="1">
      <alignment horizontal="left" vertical="center" wrapText="1"/>
    </xf>
    <xf numFmtId="0" fontId="27" fillId="4" borderId="45" xfId="0" applyFont="1" applyFill="1" applyBorder="1" applyAlignment="1">
      <alignment horizontal="left" vertical="center" wrapText="1"/>
    </xf>
    <xf numFmtId="0" fontId="27" fillId="4" borderId="18" xfId="0" applyFont="1" applyFill="1" applyBorder="1" applyAlignment="1">
      <alignment horizontal="left" vertical="center" wrapText="1"/>
    </xf>
    <xf numFmtId="0" fontId="29" fillId="4" borderId="23" xfId="0" applyFont="1" applyFill="1" applyBorder="1" applyAlignment="1">
      <alignment horizontal="left" vertical="center"/>
    </xf>
    <xf numFmtId="0" fontId="29" fillId="4" borderId="2" xfId="0" applyFont="1" applyFill="1" applyBorder="1" applyAlignment="1">
      <alignment horizontal="left" vertical="center" wrapText="1"/>
    </xf>
    <xf numFmtId="0" fontId="29" fillId="4" borderId="50" xfId="0" applyFont="1" applyFill="1" applyBorder="1" applyAlignment="1">
      <alignment horizontal="left" vertical="center" wrapText="1"/>
    </xf>
    <xf numFmtId="0" fontId="29" fillId="4" borderId="0" xfId="0" applyFont="1" applyFill="1" applyAlignment="1">
      <alignment horizontal="left" vertical="center" wrapText="1"/>
    </xf>
    <xf numFmtId="0" fontId="28" fillId="2" borderId="27" xfId="0" applyFont="1" applyFill="1" applyBorder="1" applyAlignment="1">
      <alignment horizontal="left" vertical="center" wrapText="1"/>
    </xf>
    <xf numFmtId="0" fontId="28" fillId="2" borderId="36" xfId="0" applyFont="1" applyFill="1" applyBorder="1" applyAlignment="1">
      <alignment horizontal="left" vertical="center" wrapText="1"/>
    </xf>
    <xf numFmtId="0" fontId="27" fillId="4" borderId="16" xfId="0" applyFont="1" applyFill="1" applyBorder="1" applyAlignment="1">
      <alignment horizontal="left" vertical="center" wrapText="1"/>
    </xf>
    <xf numFmtId="0" fontId="30" fillId="4" borderId="3" xfId="0" applyFont="1" applyFill="1" applyBorder="1" applyAlignment="1">
      <alignment horizontal="left" vertical="center" wrapText="1"/>
    </xf>
    <xf numFmtId="0" fontId="30" fillId="4" borderId="5" xfId="0" applyFont="1" applyFill="1" applyBorder="1" applyAlignment="1">
      <alignment horizontal="left" vertical="center" wrapText="1"/>
    </xf>
    <xf numFmtId="0" fontId="27" fillId="4" borderId="3" xfId="0" applyFont="1" applyFill="1" applyBorder="1" applyAlignment="1">
      <alignment horizontal="left" vertical="center" wrapText="1"/>
    </xf>
    <xf numFmtId="0" fontId="27" fillId="4" borderId="36" xfId="0" applyFont="1" applyFill="1" applyBorder="1" applyAlignment="1">
      <alignment horizontal="left" vertical="center" wrapText="1"/>
    </xf>
    <xf numFmtId="0" fontId="27" fillId="13" borderId="2" xfId="0" applyFont="1" applyFill="1" applyBorder="1" applyAlignment="1">
      <alignment horizontal="left" vertical="center" wrapText="1"/>
    </xf>
    <xf numFmtId="0" fontId="28" fillId="13" borderId="3" xfId="0" applyFont="1" applyFill="1" applyBorder="1" applyAlignment="1">
      <alignment horizontal="left" vertical="center" wrapText="1"/>
    </xf>
    <xf numFmtId="0" fontId="28" fillId="13" borderId="5" xfId="0" applyFont="1" applyFill="1" applyBorder="1" applyAlignment="1">
      <alignment horizontal="left" vertical="center" wrapText="1"/>
    </xf>
    <xf numFmtId="0" fontId="28" fillId="8" borderId="2" xfId="0" applyFont="1" applyFill="1" applyBorder="1" applyAlignment="1" applyProtection="1">
      <alignment horizontal="left" vertical="center" wrapText="1"/>
      <protection locked="0"/>
    </xf>
    <xf numFmtId="0" fontId="43" fillId="8" borderId="2" xfId="0" applyFont="1" applyFill="1" applyBorder="1" applyAlignment="1" applyProtection="1">
      <alignment horizontal="left" vertical="center" wrapText="1"/>
      <protection locked="0"/>
    </xf>
    <xf numFmtId="0" fontId="27" fillId="4" borderId="5" xfId="0" applyFont="1" applyFill="1" applyBorder="1" applyAlignment="1">
      <alignment horizontal="left" vertical="center" wrapText="1"/>
    </xf>
    <xf numFmtId="0" fontId="27" fillId="4" borderId="4" xfId="0" applyFont="1" applyFill="1" applyBorder="1" applyAlignment="1">
      <alignment horizontal="left" vertical="center" wrapText="1"/>
    </xf>
    <xf numFmtId="49" fontId="28" fillId="2" borderId="21" xfId="0" applyNumberFormat="1" applyFont="1" applyFill="1" applyBorder="1" applyAlignment="1">
      <alignment horizontal="left" vertical="center" wrapText="1"/>
    </xf>
    <xf numFmtId="49" fontId="28" fillId="2" borderId="47" xfId="0" applyNumberFormat="1" applyFont="1" applyFill="1" applyBorder="1" applyAlignment="1">
      <alignment horizontal="left" vertical="center" wrapText="1"/>
    </xf>
    <xf numFmtId="0" fontId="29" fillId="0" borderId="4" xfId="0" applyFont="1" applyBorder="1" applyAlignment="1">
      <alignment horizontal="left" vertical="center" wrapText="1"/>
    </xf>
    <xf numFmtId="0" fontId="29" fillId="4" borderId="8" xfId="0" applyFont="1" applyFill="1" applyBorder="1" applyAlignment="1">
      <alignment horizontal="left" vertical="center"/>
    </xf>
    <xf numFmtId="0" fontId="27" fillId="4" borderId="9" xfId="0" applyFont="1" applyFill="1" applyBorder="1" applyAlignment="1">
      <alignment horizontal="left" vertical="center" wrapText="1"/>
    </xf>
    <xf numFmtId="0" fontId="27" fillId="4" borderId="22" xfId="0" applyFont="1" applyFill="1" applyBorder="1" applyAlignment="1">
      <alignment horizontal="left" vertical="center" wrapText="1"/>
    </xf>
    <xf numFmtId="0" fontId="27" fillId="4" borderId="44" xfId="0" applyFont="1" applyFill="1" applyBorder="1" applyAlignment="1">
      <alignment horizontal="left" vertical="center" wrapText="1"/>
    </xf>
    <xf numFmtId="0" fontId="27" fillId="4" borderId="25" xfId="0" applyFont="1" applyFill="1" applyBorder="1" applyAlignment="1">
      <alignment horizontal="left" vertical="center" wrapText="1"/>
    </xf>
    <xf numFmtId="0" fontId="38" fillId="0" borderId="48" xfId="0" applyFont="1" applyBorder="1" applyAlignment="1">
      <alignment horizontal="left" vertical="center" wrapText="1"/>
    </xf>
    <xf numFmtId="0" fontId="46" fillId="0" borderId="24" xfId="0" applyFont="1" applyBorder="1" applyAlignment="1">
      <alignment horizontal="left" vertical="center" wrapText="1"/>
    </xf>
    <xf numFmtId="0" fontId="29" fillId="2" borderId="44" xfId="0" applyFont="1" applyFill="1" applyBorder="1" applyAlignment="1">
      <alignment horizontal="left" vertical="center" wrapText="1"/>
    </xf>
    <xf numFmtId="0" fontId="29" fillId="4" borderId="4" xfId="0" applyFont="1" applyFill="1" applyBorder="1" applyAlignment="1">
      <alignment horizontal="left" vertical="center"/>
    </xf>
    <xf numFmtId="0" fontId="29" fillId="4" borderId="5" xfId="0" applyFont="1" applyFill="1" applyBorder="1" applyAlignment="1">
      <alignment horizontal="left" vertical="center"/>
    </xf>
    <xf numFmtId="0" fontId="29" fillId="4" borderId="21" xfId="0" applyFont="1" applyFill="1" applyBorder="1" applyAlignment="1">
      <alignment horizontal="left" vertical="center"/>
    </xf>
    <xf numFmtId="0" fontId="29" fillId="4" borderId="47" xfId="0" applyFont="1" applyFill="1" applyBorder="1" applyAlignment="1">
      <alignment horizontal="left" vertical="center"/>
    </xf>
    <xf numFmtId="0" fontId="27" fillId="4" borderId="27" xfId="0" applyFont="1" applyFill="1" applyBorder="1" applyAlignment="1">
      <alignment horizontal="left" vertical="center" wrapText="1"/>
    </xf>
    <xf numFmtId="0" fontId="29" fillId="4" borderId="27" xfId="0" applyFont="1" applyFill="1" applyBorder="1" applyAlignment="1">
      <alignment horizontal="left" vertical="center"/>
    </xf>
    <xf numFmtId="0" fontId="0" fillId="0" borderId="0" xfId="0" applyAlignment="1">
      <alignment horizontal="left" vertical="center"/>
    </xf>
    <xf numFmtId="0" fontId="0" fillId="0" borderId="0" xfId="0" applyAlignment="1" applyProtection="1">
      <alignment horizontal="left" vertical="center"/>
      <protection locked="0"/>
    </xf>
    <xf numFmtId="0" fontId="29" fillId="4" borderId="39" xfId="0" applyFont="1" applyFill="1" applyBorder="1" applyAlignment="1">
      <alignment horizontal="left" vertical="center"/>
    </xf>
    <xf numFmtId="0" fontId="29" fillId="4" borderId="40" xfId="0" applyFont="1" applyFill="1" applyBorder="1" applyAlignment="1">
      <alignment horizontal="left" vertical="center"/>
    </xf>
    <xf numFmtId="0" fontId="29" fillId="4" borderId="32" xfId="0" applyFont="1" applyFill="1" applyBorder="1" applyAlignment="1">
      <alignment horizontal="left" vertical="center" wrapText="1"/>
    </xf>
    <xf numFmtId="0" fontId="29" fillId="4" borderId="37" xfId="0" applyFont="1" applyFill="1" applyBorder="1" applyAlignment="1">
      <alignment horizontal="left" vertical="center" wrapText="1"/>
    </xf>
    <xf numFmtId="0" fontId="28" fillId="19" borderId="2" xfId="0" applyFont="1" applyFill="1" applyBorder="1" applyAlignment="1" applyProtection="1">
      <alignment horizontal="left" vertical="center" wrapText="1"/>
      <protection locked="0"/>
    </xf>
    <xf numFmtId="0" fontId="28" fillId="0" borderId="2" xfId="0" applyFont="1" applyBorder="1" applyAlignment="1">
      <alignment horizontal="left" vertical="center" wrapText="1"/>
    </xf>
    <xf numFmtId="0" fontId="30" fillId="4" borderId="2" xfId="0" applyFont="1" applyFill="1" applyBorder="1" applyAlignment="1">
      <alignment horizontal="left" vertical="center"/>
    </xf>
    <xf numFmtId="0" fontId="28" fillId="10" borderId="2" xfId="0" applyFont="1" applyFill="1" applyBorder="1" applyAlignment="1" applyProtection="1">
      <alignment horizontal="left" vertical="center" wrapText="1"/>
      <protection locked="0"/>
    </xf>
    <xf numFmtId="0" fontId="30" fillId="4" borderId="20" xfId="0" applyFont="1" applyFill="1" applyBorder="1" applyAlignment="1">
      <alignment horizontal="left" vertical="center"/>
    </xf>
    <xf numFmtId="0" fontId="30" fillId="4" borderId="24" xfId="0" applyFont="1" applyFill="1" applyBorder="1" applyAlignment="1">
      <alignment horizontal="left" vertical="center"/>
    </xf>
    <xf numFmtId="0" fontId="29" fillId="4" borderId="12" xfId="0" applyFont="1" applyFill="1" applyBorder="1" applyAlignment="1">
      <alignment horizontal="left" vertical="center" wrapText="1"/>
    </xf>
    <xf numFmtId="0" fontId="29" fillId="4" borderId="13" xfId="0" applyFont="1" applyFill="1" applyBorder="1" applyAlignment="1">
      <alignment horizontal="left" vertical="center" wrapText="1"/>
    </xf>
    <xf numFmtId="0" fontId="30" fillId="4" borderId="29" xfId="0" applyFont="1" applyFill="1" applyBorder="1" applyAlignment="1">
      <alignment horizontal="left" vertical="center"/>
    </xf>
    <xf numFmtId="0" fontId="1" fillId="0" borderId="2" xfId="0" applyFont="1" applyBorder="1" applyAlignment="1">
      <alignment horizontal="center" vertical="center"/>
    </xf>
    <xf numFmtId="0" fontId="1" fillId="4" borderId="2" xfId="0" applyFont="1" applyFill="1" applyBorder="1" applyAlignment="1">
      <alignment horizontal="left" vertical="center" wrapText="1"/>
    </xf>
    <xf numFmtId="0" fontId="1" fillId="4" borderId="50" xfId="0" applyFont="1" applyFill="1" applyBorder="1" applyAlignment="1">
      <alignment horizontal="left" vertical="center" wrapText="1"/>
    </xf>
    <xf numFmtId="0" fontId="1" fillId="4" borderId="57" xfId="0" applyFont="1" applyFill="1" applyBorder="1" applyAlignment="1">
      <alignment horizontal="left" vertical="center" wrapText="1"/>
    </xf>
    <xf numFmtId="0" fontId="1" fillId="4" borderId="21" xfId="0" applyFont="1" applyFill="1" applyBorder="1" applyAlignment="1">
      <alignment horizontal="left" vertical="center" wrapText="1"/>
    </xf>
    <xf numFmtId="0" fontId="1" fillId="4" borderId="58" xfId="0" applyFont="1" applyFill="1" applyBorder="1" applyAlignment="1">
      <alignment horizontal="left" vertical="center" wrapText="1"/>
    </xf>
    <xf numFmtId="0" fontId="1" fillId="4" borderId="59" xfId="0" applyFont="1" applyFill="1" applyBorder="1" applyAlignment="1">
      <alignment horizontal="left" vertical="center" wrapText="1"/>
    </xf>
    <xf numFmtId="0" fontId="1" fillId="4" borderId="2" xfId="0" applyFont="1" applyFill="1" applyBorder="1" applyAlignment="1">
      <alignment horizontal="center" vertical="center" wrapText="1"/>
    </xf>
    <xf numFmtId="0" fontId="5" fillId="6" borderId="3" xfId="0" applyFont="1" applyFill="1" applyBorder="1" applyAlignment="1">
      <alignment horizontal="left" vertical="center" wrapText="1"/>
    </xf>
    <xf numFmtId="0" fontId="5" fillId="6" borderId="5" xfId="0" applyFont="1" applyFill="1" applyBorder="1" applyAlignment="1">
      <alignment horizontal="left" vertical="center" wrapText="1"/>
    </xf>
    <xf numFmtId="0" fontId="16" fillId="4" borderId="3" xfId="0" applyFont="1" applyFill="1" applyBorder="1" applyAlignment="1">
      <alignment horizontal="left" vertical="center"/>
    </xf>
    <xf numFmtId="0" fontId="16" fillId="4" borderId="5" xfId="0" applyFont="1" applyFill="1" applyBorder="1" applyAlignment="1">
      <alignment horizontal="left" vertical="center"/>
    </xf>
    <xf numFmtId="0" fontId="10" fillId="4" borderId="3" xfId="0" applyFont="1" applyFill="1" applyBorder="1" applyAlignment="1">
      <alignment horizontal="left" vertical="center" wrapText="1"/>
    </xf>
    <xf numFmtId="0" fontId="10" fillId="4" borderId="5" xfId="0" applyFont="1" applyFill="1" applyBorder="1" applyAlignment="1">
      <alignment horizontal="left" vertical="center" wrapText="1"/>
    </xf>
    <xf numFmtId="0" fontId="9" fillId="6" borderId="3" xfId="0" applyFont="1" applyFill="1" applyBorder="1" applyAlignment="1">
      <alignment horizontal="left" vertical="center" wrapText="1"/>
    </xf>
    <xf numFmtId="0" fontId="9" fillId="6" borderId="5" xfId="0" applyFont="1" applyFill="1" applyBorder="1" applyAlignment="1">
      <alignment horizontal="left" vertical="center" wrapText="1"/>
    </xf>
    <xf numFmtId="0" fontId="5" fillId="4" borderId="3" xfId="0" applyFont="1" applyFill="1" applyBorder="1" applyAlignment="1">
      <alignment horizontal="left" vertical="center"/>
    </xf>
    <xf numFmtId="0" fontId="5" fillId="4" borderId="5" xfId="0" applyFont="1" applyFill="1" applyBorder="1" applyAlignment="1">
      <alignment horizontal="left" vertical="center"/>
    </xf>
    <xf numFmtId="0" fontId="0" fillId="23" borderId="64" xfId="0" applyFill="1" applyBorder="1" applyAlignment="1">
      <alignment horizontal="left" wrapText="1"/>
    </xf>
    <xf numFmtId="0" fontId="0" fillId="23" borderId="0" xfId="0" applyFill="1" applyAlignment="1">
      <alignment horizontal="left" wrapText="1"/>
    </xf>
    <xf numFmtId="0" fontId="0" fillId="23" borderId="65" xfId="0" applyFill="1" applyBorder="1" applyAlignment="1">
      <alignment horizontal="left" wrapText="1"/>
    </xf>
    <xf numFmtId="0" fontId="0" fillId="23" borderId="64" xfId="0" applyFill="1" applyBorder="1" applyAlignment="1">
      <alignment horizontal="left" vertical="center" wrapText="1"/>
    </xf>
    <xf numFmtId="0" fontId="0" fillId="23" borderId="0" xfId="0" applyFill="1" applyAlignment="1">
      <alignment horizontal="left" vertical="center" wrapText="1"/>
    </xf>
    <xf numFmtId="0" fontId="0" fillId="23" borderId="65" xfId="0" applyFill="1" applyBorder="1" applyAlignment="1">
      <alignment horizontal="left" vertical="center" wrapText="1"/>
    </xf>
    <xf numFmtId="0" fontId="57" fillId="29" borderId="3" xfId="0" applyFont="1" applyFill="1" applyBorder="1" applyAlignment="1">
      <alignment horizontal="center" vertical="center" wrapText="1"/>
    </xf>
    <xf numFmtId="0" fontId="57" fillId="29" borderId="4" xfId="0" applyFont="1" applyFill="1" applyBorder="1" applyAlignment="1">
      <alignment horizontal="center" vertical="center" wrapText="1"/>
    </xf>
    <xf numFmtId="0" fontId="57" fillId="29" borderId="47" xfId="0" applyFont="1" applyFill="1" applyBorder="1" applyAlignment="1">
      <alignment horizontal="center" vertical="center" wrapText="1"/>
    </xf>
    <xf numFmtId="0" fontId="57" fillId="29" borderId="28" xfId="0" applyFont="1" applyFill="1" applyBorder="1" applyAlignment="1">
      <alignment horizontal="center" vertical="center" wrapText="1"/>
    </xf>
    <xf numFmtId="0" fontId="57" fillId="29" borderId="5" xfId="0" applyFont="1" applyFill="1" applyBorder="1" applyAlignment="1">
      <alignment horizontal="center" vertical="center" wrapText="1"/>
    </xf>
    <xf numFmtId="0" fontId="57" fillId="28" borderId="3" xfId="0" applyFont="1" applyFill="1" applyBorder="1" applyAlignment="1">
      <alignment horizontal="center" vertical="center" wrapText="1"/>
    </xf>
    <xf numFmtId="0" fontId="57" fillId="28" borderId="4" xfId="0" applyFont="1" applyFill="1" applyBorder="1" applyAlignment="1">
      <alignment horizontal="center" vertical="center" wrapText="1"/>
    </xf>
    <xf numFmtId="0" fontId="57" fillId="28" borderId="5" xfId="0" applyFont="1" applyFill="1" applyBorder="1" applyAlignment="1">
      <alignment horizontal="center" vertical="center" wrapText="1"/>
    </xf>
    <xf numFmtId="0" fontId="1" fillId="35" borderId="2" xfId="0" applyFont="1" applyFill="1" applyBorder="1" applyAlignment="1">
      <alignment horizontal="center" vertical="center" textRotation="90"/>
    </xf>
    <xf numFmtId="0" fontId="0" fillId="35" borderId="3" xfId="0" applyFill="1" applyBorder="1" applyAlignment="1">
      <alignment vertical="center" wrapText="1"/>
    </xf>
    <xf numFmtId="0" fontId="0" fillId="35" borderId="4" xfId="0" applyFill="1" applyBorder="1" applyAlignment="1">
      <alignment vertical="center" wrapText="1"/>
    </xf>
    <xf numFmtId="0" fontId="0" fillId="35" borderId="5" xfId="0" applyFill="1" applyBorder="1" applyAlignment="1">
      <alignment vertical="center" wrapText="1"/>
    </xf>
    <xf numFmtId="0" fontId="1" fillId="8" borderId="2" xfId="0" applyFont="1" applyFill="1" applyBorder="1" applyAlignment="1">
      <alignment horizontal="center" vertical="center" textRotation="90"/>
    </xf>
    <xf numFmtId="0" fontId="0" fillId="8" borderId="2" xfId="0" applyFill="1" applyBorder="1" applyAlignment="1">
      <alignment vertical="center" wrapText="1"/>
    </xf>
    <xf numFmtId="0" fontId="1" fillId="31" borderId="3" xfId="0" applyFont="1" applyFill="1" applyBorder="1" applyAlignment="1">
      <alignment horizontal="center" vertical="center" textRotation="90"/>
    </xf>
    <xf numFmtId="0" fontId="1" fillId="31" borderId="4" xfId="0" applyFont="1" applyFill="1" applyBorder="1" applyAlignment="1">
      <alignment horizontal="center" vertical="center" textRotation="90"/>
    </xf>
    <xf numFmtId="0" fontId="0" fillId="31" borderId="3" xfId="0" applyFill="1" applyBorder="1" applyAlignment="1">
      <alignment vertical="center" wrapText="1"/>
    </xf>
    <xf numFmtId="0" fontId="0" fillId="31" borderId="5" xfId="0" applyFill="1" applyBorder="1" applyAlignment="1">
      <alignment vertical="center" wrapText="1"/>
    </xf>
    <xf numFmtId="0" fontId="0" fillId="31" borderId="4" xfId="0" applyFill="1" applyBorder="1" applyAlignment="1">
      <alignment vertical="center" wrapText="1"/>
    </xf>
    <xf numFmtId="0" fontId="1" fillId="34" borderId="3" xfId="0" applyFont="1" applyFill="1" applyBorder="1" applyAlignment="1">
      <alignment horizontal="center" vertical="center" textRotation="90"/>
    </xf>
    <xf numFmtId="0" fontId="1" fillId="34" borderId="4" xfId="0" applyFont="1" applyFill="1" applyBorder="1" applyAlignment="1">
      <alignment horizontal="center" vertical="center" textRotation="90"/>
    </xf>
    <xf numFmtId="0" fontId="0" fillId="34" borderId="3" xfId="0" applyFill="1" applyBorder="1" applyAlignment="1">
      <alignment vertical="center" wrapText="1"/>
    </xf>
    <xf numFmtId="0" fontId="0" fillId="34" borderId="4" xfId="0" applyFill="1" applyBorder="1" applyAlignment="1">
      <alignment vertical="center" wrapText="1"/>
    </xf>
    <xf numFmtId="0" fontId="0" fillId="34" borderId="5" xfId="0" applyFill="1" applyBorder="1" applyAlignment="1">
      <alignment vertical="center" wrapText="1"/>
    </xf>
    <xf numFmtId="0" fontId="0" fillId="0" borderId="0" xfId="0" applyAlignment="1">
      <alignment horizontal="left" vertical="center" wrapText="1"/>
    </xf>
    <xf numFmtId="0" fontId="0" fillId="0" borderId="65" xfId="0" applyBorder="1" applyAlignment="1">
      <alignment horizontal="left" vertical="center" wrapText="1"/>
    </xf>
    <xf numFmtId="0" fontId="0" fillId="0" borderId="57" xfId="0" applyBorder="1" applyAlignment="1">
      <alignment horizontal="left" wrapText="1"/>
    </xf>
    <xf numFmtId="0" fontId="0" fillId="0" borderId="67" xfId="0" applyBorder="1" applyAlignment="1">
      <alignment horizontal="left" wrapText="1"/>
    </xf>
    <xf numFmtId="0" fontId="1" fillId="40" borderId="62" xfId="0" applyFont="1" applyFill="1" applyBorder="1" applyAlignment="1">
      <alignment horizontal="center" vertical="center" textRotation="90"/>
    </xf>
    <xf numFmtId="0" fontId="1" fillId="40" borderId="0" xfId="0" applyFont="1" applyFill="1" applyAlignment="1">
      <alignment horizontal="center" vertical="center" textRotation="90"/>
    </xf>
    <xf numFmtId="0" fontId="0" fillId="16" borderId="4" xfId="0" applyFill="1" applyBorder="1" applyAlignment="1">
      <alignment horizontal="center" vertical="center" wrapText="1"/>
    </xf>
    <xf numFmtId="0" fontId="0" fillId="16" borderId="72" xfId="0" applyFill="1" applyBorder="1" applyAlignment="1">
      <alignment horizontal="center" vertical="center" wrapText="1"/>
    </xf>
    <xf numFmtId="0" fontId="0" fillId="16" borderId="5" xfId="0" applyFill="1" applyBorder="1" applyAlignment="1">
      <alignment horizontal="center" vertical="center" wrapText="1"/>
    </xf>
    <xf numFmtId="0" fontId="0" fillId="16" borderId="3" xfId="0" applyFill="1" applyBorder="1" applyAlignment="1">
      <alignment horizontal="center" vertical="center" wrapText="1"/>
    </xf>
    <xf numFmtId="0" fontId="1" fillId="41" borderId="72" xfId="0" applyFont="1" applyFill="1" applyBorder="1" applyAlignment="1">
      <alignment horizontal="center" vertical="center" textRotation="90"/>
    </xf>
    <xf numFmtId="0" fontId="1" fillId="41" borderId="4" xfId="0" applyFont="1" applyFill="1" applyBorder="1" applyAlignment="1">
      <alignment horizontal="center" vertical="center" textRotation="90"/>
    </xf>
    <xf numFmtId="0" fontId="0" fillId="42" borderId="5" xfId="0" applyFill="1" applyBorder="1" applyAlignment="1">
      <alignment horizontal="center" vertical="center" wrapText="1"/>
    </xf>
    <xf numFmtId="0" fontId="0" fillId="42" borderId="2" xfId="0" applyFill="1" applyBorder="1" applyAlignment="1">
      <alignment horizontal="center" vertical="center" wrapText="1"/>
    </xf>
    <xf numFmtId="0" fontId="0" fillId="42" borderId="72" xfId="0" applyFill="1" applyBorder="1" applyAlignment="1">
      <alignment horizontal="center" vertical="center" wrapText="1"/>
    </xf>
    <xf numFmtId="0" fontId="0" fillId="42" borderId="4" xfId="0" applyFill="1" applyBorder="1" applyAlignment="1">
      <alignment horizontal="center" vertical="center" wrapText="1"/>
    </xf>
    <xf numFmtId="0" fontId="57" fillId="24" borderId="3" xfId="0" applyFont="1" applyFill="1" applyBorder="1" applyAlignment="1">
      <alignment horizontal="center" vertical="center"/>
    </xf>
    <xf numFmtId="0" fontId="57" fillId="24" borderId="69" xfId="0" applyFont="1" applyFill="1" applyBorder="1" applyAlignment="1">
      <alignment horizontal="center" vertical="center"/>
    </xf>
    <xf numFmtId="0" fontId="57" fillId="24" borderId="3" xfId="0" applyFont="1" applyFill="1" applyBorder="1" applyAlignment="1">
      <alignment horizontal="center" vertical="center" wrapText="1"/>
    </xf>
    <xf numFmtId="0" fontId="57" fillId="24" borderId="69" xfId="0" applyFont="1" applyFill="1" applyBorder="1" applyAlignment="1">
      <alignment horizontal="center" vertical="center" wrapText="1"/>
    </xf>
    <xf numFmtId="0" fontId="57" fillId="37" borderId="7" xfId="0" applyFont="1" applyFill="1" applyBorder="1" applyAlignment="1">
      <alignment horizontal="center" vertical="center"/>
    </xf>
    <xf numFmtId="0" fontId="57" fillId="37" borderId="26" xfId="0" applyFont="1" applyFill="1" applyBorder="1" applyAlignment="1">
      <alignment horizontal="center" vertical="center"/>
    </xf>
    <xf numFmtId="0" fontId="57" fillId="37" borderId="6" xfId="0" applyFont="1" applyFill="1" applyBorder="1" applyAlignment="1">
      <alignment horizontal="center" vertical="center"/>
    </xf>
    <xf numFmtId="0" fontId="0" fillId="32" borderId="3" xfId="0" applyFill="1" applyBorder="1" applyAlignment="1">
      <alignment horizontal="center" vertical="center" wrapText="1"/>
    </xf>
    <xf numFmtId="0" fontId="0" fillId="32" borderId="4" xfId="0" applyFill="1" applyBorder="1" applyAlignment="1">
      <alignment horizontal="center" vertical="center" wrapText="1"/>
    </xf>
    <xf numFmtId="0" fontId="0" fillId="32" borderId="5" xfId="0" applyFill="1" applyBorder="1" applyAlignment="1">
      <alignment horizontal="center" vertical="center" wrapText="1"/>
    </xf>
    <xf numFmtId="0" fontId="1" fillId="31" borderId="71" xfId="0" applyFont="1" applyFill="1" applyBorder="1" applyAlignment="1">
      <alignment horizontal="center" vertical="center" textRotation="90"/>
    </xf>
    <xf numFmtId="0" fontId="1" fillId="31" borderId="75" xfId="0" applyFont="1" applyFill="1" applyBorder="1" applyAlignment="1">
      <alignment horizontal="center" vertical="center" textRotation="90"/>
    </xf>
    <xf numFmtId="0" fontId="1" fillId="31" borderId="76" xfId="0" applyFont="1" applyFill="1" applyBorder="1" applyAlignment="1">
      <alignment horizontal="center" vertical="center" textRotation="90"/>
    </xf>
    <xf numFmtId="0" fontId="1" fillId="31" borderId="77" xfId="0" applyFont="1" applyFill="1" applyBorder="1" applyAlignment="1">
      <alignment horizontal="center" vertical="center" textRotation="90"/>
    </xf>
    <xf numFmtId="0" fontId="1" fillId="31" borderId="78" xfId="0" applyFont="1" applyFill="1" applyBorder="1" applyAlignment="1">
      <alignment horizontal="center" vertical="center" textRotation="90"/>
    </xf>
    <xf numFmtId="0" fontId="0" fillId="32" borderId="72" xfId="0" applyFill="1" applyBorder="1" applyAlignment="1">
      <alignment horizontal="center" vertical="center" wrapText="1"/>
    </xf>
    <xf numFmtId="0" fontId="0" fillId="0" borderId="72" xfId="0" applyBorder="1" applyAlignment="1">
      <alignment horizontal="left" wrapText="1"/>
    </xf>
    <xf numFmtId="0" fontId="0" fillId="0" borderId="4" xfId="0" applyBorder="1" applyAlignment="1">
      <alignment horizontal="left"/>
    </xf>
    <xf numFmtId="0" fontId="0" fillId="0" borderId="5" xfId="0" applyBorder="1" applyAlignment="1">
      <alignment horizontal="left"/>
    </xf>
    <xf numFmtId="0" fontId="6" fillId="32" borderId="3" xfId="0" applyFont="1" applyFill="1" applyBorder="1" applyAlignment="1">
      <alignment horizontal="center" vertical="center" wrapText="1"/>
    </xf>
    <xf numFmtId="0" fontId="6" fillId="32" borderId="4" xfId="0" applyFont="1" applyFill="1" applyBorder="1" applyAlignment="1">
      <alignment horizontal="center" vertical="center" wrapText="1"/>
    </xf>
    <xf numFmtId="0" fontId="6" fillId="32" borderId="5" xfId="0" applyFont="1" applyFill="1" applyBorder="1" applyAlignment="1">
      <alignment horizontal="center" vertical="center" wrapText="1"/>
    </xf>
    <xf numFmtId="0" fontId="1" fillId="10" borderId="3" xfId="0" applyFont="1" applyFill="1" applyBorder="1" applyAlignment="1">
      <alignment horizontal="center" vertical="center"/>
    </xf>
    <xf numFmtId="0" fontId="1" fillId="10" borderId="5" xfId="0" applyFont="1" applyFill="1" applyBorder="1" applyAlignment="1">
      <alignment horizontal="center" vertical="center"/>
    </xf>
    <xf numFmtId="0" fontId="0" fillId="32" borderId="2" xfId="0" applyFill="1" applyBorder="1" applyAlignment="1">
      <alignment horizontal="center" vertical="center" wrapText="1"/>
    </xf>
    <xf numFmtId="0" fontId="0" fillId="42" borderId="20" xfId="0" applyFill="1" applyBorder="1" applyAlignment="1">
      <alignment horizontal="center" vertical="center" wrapText="1"/>
    </xf>
    <xf numFmtId="0" fontId="0" fillId="42" borderId="79" xfId="0" applyFill="1" applyBorder="1" applyAlignment="1">
      <alignment horizontal="center" vertical="center" wrapText="1"/>
    </xf>
    <xf numFmtId="0" fontId="57" fillId="18" borderId="7" xfId="0" applyFont="1" applyFill="1" applyBorder="1" applyAlignment="1">
      <alignment horizontal="center"/>
    </xf>
    <xf numFmtId="0" fontId="57" fillId="18" borderId="26" xfId="0" applyFont="1" applyFill="1" applyBorder="1" applyAlignment="1">
      <alignment horizontal="center"/>
    </xf>
    <xf numFmtId="0" fontId="57" fillId="18" borderId="6" xfId="0" applyFont="1" applyFill="1" applyBorder="1" applyAlignment="1">
      <alignment horizontal="center"/>
    </xf>
    <xf numFmtId="0" fontId="57" fillId="8" borderId="7" xfId="0" applyFont="1" applyFill="1" applyBorder="1" applyAlignment="1">
      <alignment horizontal="center"/>
    </xf>
    <xf numFmtId="0" fontId="57" fillId="8" borderId="26" xfId="0" applyFont="1" applyFill="1" applyBorder="1" applyAlignment="1">
      <alignment horizontal="center"/>
    </xf>
    <xf numFmtId="0" fontId="57" fillId="8" borderId="6" xfId="0" applyFont="1" applyFill="1" applyBorder="1" applyAlignment="1">
      <alignment horizontal="center"/>
    </xf>
    <xf numFmtId="0" fontId="59" fillId="24" borderId="3" xfId="0" applyFont="1" applyFill="1" applyBorder="1" applyAlignment="1">
      <alignment horizontal="center" vertical="center" wrapText="1"/>
    </xf>
    <xf numFmtId="0" fontId="59" fillId="24" borderId="4" xfId="0" applyFont="1" applyFill="1" applyBorder="1" applyAlignment="1">
      <alignment horizontal="center" vertical="center" wrapText="1"/>
    </xf>
    <xf numFmtId="0" fontId="59" fillId="24" borderId="5" xfId="0" applyFont="1" applyFill="1" applyBorder="1" applyAlignment="1">
      <alignment horizontal="center" vertical="center" wrapText="1"/>
    </xf>
    <xf numFmtId="0" fontId="6" fillId="32" borderId="69" xfId="0" applyFont="1" applyFill="1" applyBorder="1" applyAlignment="1">
      <alignment horizontal="center" vertical="center" wrapText="1"/>
    </xf>
    <xf numFmtId="0" fontId="1" fillId="16" borderId="61" xfId="0" applyFont="1" applyFill="1" applyBorder="1" applyAlignment="1" applyProtection="1">
      <alignment horizontal="center" vertical="center" wrapText="1"/>
      <protection locked="0"/>
    </xf>
    <xf numFmtId="0" fontId="1" fillId="16" borderId="88" xfId="0" applyFont="1" applyFill="1" applyBorder="1" applyAlignment="1" applyProtection="1">
      <alignment horizontal="center" vertical="center" wrapText="1"/>
      <protection locked="0"/>
    </xf>
    <xf numFmtId="0" fontId="1" fillId="16" borderId="83" xfId="0" applyFont="1" applyFill="1" applyBorder="1" applyAlignment="1">
      <alignment horizontal="center" vertical="center" wrapText="1"/>
    </xf>
    <xf numFmtId="0" fontId="1" fillId="16" borderId="89" xfId="0" applyFont="1" applyFill="1" applyBorder="1" applyAlignment="1">
      <alignment horizontal="center" vertical="center" wrapText="1"/>
    </xf>
    <xf numFmtId="0" fontId="1" fillId="16" borderId="84" xfId="0" applyFont="1" applyFill="1" applyBorder="1" applyAlignment="1">
      <alignment horizontal="center" vertical="center"/>
    </xf>
    <xf numFmtId="0" fontId="1" fillId="16" borderId="85" xfId="0" applyFont="1" applyFill="1" applyBorder="1" applyAlignment="1">
      <alignment horizontal="center" vertical="center"/>
    </xf>
    <xf numFmtId="0" fontId="1" fillId="16" borderId="86" xfId="0" applyFont="1" applyFill="1" applyBorder="1" applyAlignment="1">
      <alignment horizontal="center" vertical="center"/>
    </xf>
    <xf numFmtId="0" fontId="1" fillId="16" borderId="73" xfId="0" applyFont="1" applyFill="1" applyBorder="1" applyAlignment="1">
      <alignment horizontal="center" vertical="center" wrapText="1"/>
    </xf>
    <xf numFmtId="0" fontId="1" fillId="16" borderId="87" xfId="0" applyFont="1" applyFill="1" applyBorder="1" applyAlignment="1">
      <alignment horizontal="center" vertical="center" wrapText="1"/>
    </xf>
    <xf numFmtId="0" fontId="0" fillId="0" borderId="93" xfId="0" applyBorder="1" applyAlignment="1">
      <alignment horizontal="left" wrapText="1"/>
    </xf>
    <xf numFmtId="0" fontId="0" fillId="0" borderId="95" xfId="0" applyBorder="1" applyAlignment="1">
      <alignment horizontal="left" wrapText="1"/>
    </xf>
    <xf numFmtId="0" fontId="0" fillId="0" borderId="89" xfId="0" applyBorder="1" applyAlignment="1">
      <alignment horizontal="left" wrapText="1"/>
    </xf>
    <xf numFmtId="0" fontId="54" fillId="0" borderId="76" xfId="3" applyFill="1" applyBorder="1" applyAlignment="1">
      <alignment horizontal="center"/>
    </xf>
    <xf numFmtId="0" fontId="54" fillId="0" borderId="96" xfId="3" applyFill="1" applyBorder="1" applyAlignment="1">
      <alignment horizontal="center"/>
    </xf>
    <xf numFmtId="0" fontId="54" fillId="0" borderId="98" xfId="3" applyFill="1" applyBorder="1" applyAlignment="1">
      <alignment horizontal="center"/>
    </xf>
    <xf numFmtId="0" fontId="54" fillId="0" borderId="3" xfId="3" applyFill="1" applyBorder="1" applyAlignment="1">
      <alignment horizontal="center"/>
    </xf>
    <xf numFmtId="0" fontId="54" fillId="0" borderId="4" xfId="3" applyFill="1" applyBorder="1" applyAlignment="1">
      <alignment horizontal="center"/>
    </xf>
    <xf numFmtId="0" fontId="54" fillId="0" borderId="5" xfId="3" applyFill="1" applyBorder="1" applyAlignment="1">
      <alignment horizontal="center"/>
    </xf>
    <xf numFmtId="0" fontId="55" fillId="0" borderId="3" xfId="4" applyFill="1" applyBorder="1" applyAlignment="1">
      <alignment horizontal="center"/>
    </xf>
    <xf numFmtId="0" fontId="55" fillId="0" borderId="4" xfId="4" applyFill="1" applyBorder="1" applyAlignment="1">
      <alignment horizontal="center"/>
    </xf>
    <xf numFmtId="0" fontId="55" fillId="0" borderId="5" xfId="4" applyFill="1" applyBorder="1" applyAlignment="1">
      <alignment horizontal="center"/>
    </xf>
    <xf numFmtId="0" fontId="0" fillId="0" borderId="94" xfId="0" applyBorder="1" applyAlignment="1">
      <alignment horizontal="center"/>
    </xf>
    <xf numFmtId="0" fontId="0" fillId="0" borderId="97" xfId="0" applyBorder="1" applyAlignment="1">
      <alignment horizontal="center"/>
    </xf>
    <xf numFmtId="0" fontId="0" fillId="0" borderId="99" xfId="0" applyBorder="1" applyAlignment="1">
      <alignment horizontal="center"/>
    </xf>
  </cellXfs>
  <cellStyles count="8">
    <cellStyle name="Bad" xfId="4" builtinId="27"/>
    <cellStyle name="Good" xfId="3" builtinId="26"/>
    <cellStyle name="Hyperlink" xfId="2" builtinId="8"/>
    <cellStyle name="Input" xfId="5" builtinId="20"/>
    <cellStyle name="Normal" xfId="0" builtinId="0"/>
    <cellStyle name="Normal 2" xfId="6" xr:uid="{7E73F5FB-67C2-4FA2-82C7-20F0938C862E}"/>
    <cellStyle name="Percent" xfId="1" builtinId="5"/>
    <cellStyle name="Percent 2" xfId="7" xr:uid="{5DF2DCE0-0A3B-49F9-A24F-84439FF7EA3C}"/>
  </cellStyles>
  <dxfs count="248">
    <dxf>
      <fill>
        <patternFill patternType="darkDown">
          <bgColor theme="0" tint="-0.34998626667073579"/>
        </patternFill>
      </fill>
    </dxf>
    <dxf>
      <fill>
        <patternFill patternType="darkDown">
          <bgColor theme="0" tint="-0.34998626667073579"/>
        </patternFill>
      </fill>
    </dxf>
    <dxf>
      <fill>
        <patternFill patternType="darkDown">
          <bgColor theme="0" tint="-0.34998626667073579"/>
        </patternFill>
      </fill>
    </dxf>
    <dxf>
      <fill>
        <patternFill patternType="darkDown">
          <bgColor theme="0" tint="-0.34998626667073579"/>
        </patternFill>
      </fill>
    </dxf>
    <dxf>
      <fill>
        <patternFill patternType="darkDown">
          <bgColor theme="0" tint="-0.34998626667073579"/>
        </patternFill>
      </fill>
    </dxf>
    <dxf>
      <fill>
        <patternFill patternType="darkDown">
          <bgColor theme="0" tint="-0.34998626667073579"/>
        </patternFill>
      </fill>
    </dxf>
    <dxf>
      <fill>
        <patternFill patternType="darkDown">
          <bgColor theme="0" tint="-0.34998626667073579"/>
        </patternFill>
      </fill>
    </dxf>
    <dxf>
      <fill>
        <patternFill patternType="darkDown">
          <bgColor theme="0" tint="-0.34998626667073579"/>
        </patternFill>
      </fill>
    </dxf>
    <dxf>
      <fill>
        <patternFill patternType="darkDown">
          <bgColor theme="0" tint="-0.34998626667073579"/>
        </patternFill>
      </fill>
    </dxf>
    <dxf>
      <fill>
        <patternFill patternType="darkDown">
          <bgColor theme="0" tint="-0.34998626667073579"/>
        </patternFill>
      </fill>
    </dxf>
    <dxf>
      <fill>
        <patternFill patternType="darkDown">
          <bgColor theme="0" tint="-0.34998626667073579"/>
        </patternFill>
      </fill>
    </dxf>
    <dxf>
      <fill>
        <patternFill patternType="darkDown">
          <bgColor theme="0" tint="-0.34998626667073579"/>
        </patternFill>
      </fill>
    </dxf>
    <dxf>
      <fill>
        <patternFill patternType="darkDown">
          <bgColor theme="0" tint="-0.34998626667073579"/>
        </patternFill>
      </fill>
    </dxf>
    <dxf>
      <fill>
        <patternFill patternType="darkDown">
          <bgColor theme="0" tint="-0.34998626667073579"/>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14996795556505021"/>
        </patternFill>
      </fill>
    </dxf>
    <dxf>
      <fill>
        <patternFill patternType="darkDown">
          <bgColor theme="0" tint="-0.14996795556505021"/>
        </patternFill>
      </fill>
    </dxf>
    <dxf>
      <fill>
        <patternFill patternType="darkDown">
          <bgColor theme="0" tint="-0.14996795556505021"/>
        </patternFill>
      </fill>
    </dxf>
    <dxf>
      <fill>
        <patternFill patternType="darkDown">
          <bgColor theme="0" tint="-0.24994659260841701"/>
        </patternFill>
      </fill>
    </dxf>
    <dxf>
      <fill>
        <patternFill patternType="darkDown">
          <bgColor theme="0" tint="-0.14996795556505021"/>
        </patternFill>
      </fill>
    </dxf>
    <dxf>
      <fill>
        <patternFill patternType="darkDown">
          <bgColor theme="0" tint="-0.24994659260841701"/>
        </patternFill>
      </fill>
    </dxf>
    <dxf>
      <fill>
        <patternFill patternType="darkDown">
          <bgColor theme="0" tint="-0.14996795556505021"/>
        </patternFill>
      </fill>
    </dxf>
    <dxf>
      <fill>
        <patternFill patternType="darkDown">
          <bgColor theme="0" tint="-0.14996795556505021"/>
        </patternFill>
      </fill>
    </dxf>
    <dxf>
      <fill>
        <patternFill patternType="darkDown">
          <bgColor theme="0" tint="-0.14996795556505021"/>
        </patternFill>
      </fill>
    </dxf>
    <dxf>
      <fill>
        <patternFill patternType="darkDown">
          <bgColor theme="0" tint="-0.14996795556505021"/>
        </patternFill>
      </fill>
    </dxf>
    <dxf>
      <fill>
        <patternFill patternType="darkDown">
          <bgColor theme="0" tint="-0.14996795556505021"/>
        </patternFill>
      </fill>
    </dxf>
    <dxf>
      <fill>
        <patternFill patternType="darkDown">
          <bgColor theme="0" tint="-0.14996795556505021"/>
        </patternFill>
      </fill>
    </dxf>
    <dxf>
      <fill>
        <patternFill patternType="darkDown">
          <bgColor theme="0" tint="-0.14996795556505021"/>
        </patternFill>
      </fill>
    </dxf>
    <dxf>
      <fill>
        <patternFill patternType="darkDown">
          <bgColor theme="0" tint="-0.14996795556505021"/>
        </patternFill>
      </fill>
    </dxf>
    <dxf>
      <fill>
        <patternFill patternType="darkDown">
          <bgColor theme="0" tint="-0.14996795556505021"/>
        </patternFill>
      </fill>
    </dxf>
    <dxf>
      <fill>
        <patternFill patternType="darkDown">
          <bgColor theme="0" tint="-0.14996795556505021"/>
        </patternFill>
      </fill>
    </dxf>
    <dxf>
      <fill>
        <patternFill patternType="darkDown">
          <bgColor theme="0" tint="-0.14996795556505021"/>
        </patternFill>
      </fill>
    </dxf>
    <dxf>
      <fill>
        <patternFill patternType="darkDown">
          <bgColor theme="0" tint="-0.14996795556505021"/>
        </patternFill>
      </fill>
    </dxf>
    <dxf>
      <fill>
        <patternFill patternType="darkDown">
          <bgColor theme="0" tint="-0.14996795556505021"/>
        </patternFill>
      </fill>
    </dxf>
    <dxf>
      <fill>
        <patternFill patternType="darkDown">
          <bgColor theme="0" tint="-0.14996795556505021"/>
        </patternFill>
      </fill>
    </dxf>
    <dxf>
      <fill>
        <patternFill patternType="darkDown">
          <bgColor theme="0" tint="-0.14996795556505021"/>
        </patternFill>
      </fill>
    </dxf>
    <dxf>
      <fill>
        <patternFill patternType="darkDown">
          <bgColor theme="0" tint="-0.14996795556505021"/>
        </patternFill>
      </fill>
    </dxf>
    <dxf>
      <fill>
        <patternFill patternType="darkDown">
          <bgColor theme="0" tint="-0.14996795556505021"/>
        </patternFill>
      </fill>
    </dxf>
    <dxf>
      <fill>
        <patternFill patternType="darkDown">
          <bgColor theme="0" tint="-0.14996795556505021"/>
        </patternFill>
      </fill>
    </dxf>
    <dxf>
      <fill>
        <patternFill patternType="darkDown">
          <bgColor theme="0" tint="-0.14996795556505021"/>
        </patternFill>
      </fill>
    </dxf>
    <dxf>
      <fill>
        <patternFill patternType="darkDown">
          <bgColor theme="0" tint="-0.14996795556505021"/>
        </patternFill>
      </fill>
    </dxf>
    <dxf>
      <fill>
        <patternFill patternType="darkDown">
          <bgColor theme="0" tint="-0.14996795556505021"/>
        </patternFill>
      </fill>
    </dxf>
    <dxf>
      <fill>
        <patternFill patternType="darkDown">
          <bgColor theme="0" tint="-0.14996795556505021"/>
        </patternFill>
      </fill>
    </dxf>
    <dxf>
      <fill>
        <patternFill patternType="darkDown">
          <bgColor theme="0" tint="-0.14996795556505021"/>
        </patternFill>
      </fill>
    </dxf>
    <dxf>
      <fill>
        <patternFill patternType="darkDown">
          <bgColor theme="0" tint="-0.14996795556505021"/>
        </patternFill>
      </fill>
    </dxf>
    <dxf>
      <fill>
        <patternFill patternType="darkDown">
          <bgColor theme="0" tint="-0.14996795556505021"/>
        </patternFill>
      </fill>
    </dxf>
    <dxf>
      <fill>
        <patternFill patternType="darkDown">
          <bgColor theme="0" tint="-0.14996795556505021"/>
        </patternFill>
      </fill>
    </dxf>
    <dxf>
      <fill>
        <patternFill patternType="darkDown">
          <bgColor theme="0" tint="-0.14996795556505021"/>
        </patternFill>
      </fill>
    </dxf>
    <dxf>
      <fill>
        <patternFill patternType="darkDown">
          <bgColor theme="0" tint="-0.14996795556505021"/>
        </patternFill>
      </fill>
    </dxf>
    <dxf>
      <fill>
        <patternFill patternType="darkDown">
          <bgColor theme="0" tint="-0.14996795556505021"/>
        </patternFill>
      </fill>
    </dxf>
    <dxf>
      <fill>
        <patternFill patternType="darkDown">
          <bgColor theme="0" tint="-0.14996795556505021"/>
        </patternFill>
      </fill>
    </dxf>
    <dxf>
      <fill>
        <patternFill patternType="darkDown">
          <bgColor theme="0" tint="-0.14996795556505021"/>
        </patternFill>
      </fill>
    </dxf>
    <dxf>
      <fill>
        <patternFill patternType="darkDown">
          <bgColor theme="0" tint="-0.14996795556505021"/>
        </patternFill>
      </fill>
    </dxf>
    <dxf>
      <fill>
        <patternFill patternType="darkDown">
          <bgColor theme="0" tint="-0.14996795556505021"/>
        </patternFill>
      </fill>
    </dxf>
    <dxf>
      <fill>
        <patternFill patternType="darkDown">
          <bgColor theme="0" tint="-0.14996795556505021"/>
        </patternFill>
      </fill>
    </dxf>
    <dxf>
      <fill>
        <patternFill patternType="darkDown">
          <bgColor theme="0" tint="-0.14996795556505021"/>
        </patternFill>
      </fill>
    </dxf>
    <dxf>
      <fill>
        <patternFill patternType="darkDown">
          <bgColor theme="0" tint="-0.14996795556505021"/>
        </patternFill>
      </fill>
    </dxf>
    <dxf>
      <fill>
        <patternFill patternType="darkDown">
          <bgColor theme="0" tint="-0.14996795556505021"/>
        </patternFill>
      </fill>
    </dxf>
    <dxf>
      <fill>
        <patternFill patternType="darkDown">
          <bgColor theme="0" tint="-0.14996795556505021"/>
        </patternFill>
      </fill>
    </dxf>
    <dxf>
      <fill>
        <patternFill patternType="darkDown">
          <bgColor theme="0" tint="-0.14996795556505021"/>
        </patternFill>
      </fill>
    </dxf>
    <dxf>
      <fill>
        <patternFill patternType="darkDown">
          <bgColor theme="0" tint="-0.14996795556505021"/>
        </patternFill>
      </fill>
    </dxf>
    <dxf>
      <fill>
        <patternFill patternType="darkDown">
          <bgColor theme="0" tint="-0.14996795556505021"/>
        </patternFill>
      </fill>
    </dxf>
    <dxf>
      <fill>
        <patternFill patternType="darkDown">
          <bgColor theme="0" tint="-0.24994659260841701"/>
        </patternFill>
      </fill>
    </dxf>
    <dxf>
      <fill>
        <patternFill patternType="darkDown">
          <bgColor theme="0" tint="-0.1499679555650502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14996795556505021"/>
        </patternFill>
      </fill>
    </dxf>
    <dxf>
      <fill>
        <patternFill patternType="darkDown">
          <bgColor theme="0" tint="-0.24994659260841701"/>
        </patternFill>
      </fill>
    </dxf>
    <dxf>
      <fill>
        <patternFill patternType="darkDown">
          <bgColor theme="0" tint="-0.14996795556505021"/>
        </patternFill>
      </fill>
    </dxf>
    <dxf>
      <fill>
        <patternFill patternType="darkDown">
          <bgColor theme="0" tint="-0.24994659260841701"/>
        </patternFill>
      </fill>
    </dxf>
    <dxf>
      <fill>
        <patternFill patternType="darkDown">
          <bgColor theme="0" tint="-0.1499679555650502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1499679555650502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14996795556505021"/>
        </patternFill>
      </fill>
    </dxf>
    <dxf>
      <fill>
        <patternFill patternType="darkDown">
          <bgColor theme="0" tint="-0.24994659260841701"/>
        </patternFill>
      </fill>
    </dxf>
    <dxf>
      <fill>
        <patternFill patternType="darkDown">
          <bgColor theme="0" tint="-0.1499679555650502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1499679555650502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1499679555650502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24994659260841701"/>
        </patternFill>
      </fill>
    </dxf>
    <dxf>
      <fill>
        <patternFill patternType="darkDown">
          <bgColor theme="0" tint="-0.14996795556505021"/>
        </patternFill>
      </fill>
    </dxf>
    <dxf>
      <fill>
        <patternFill patternType="darkDown">
          <bgColor theme="0" tint="-0.24994659260841701"/>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ill>
        <patternFill>
          <bgColor theme="2" tint="-9.9948118533890809E-2"/>
        </patternFill>
      </fill>
    </dxf>
    <dxf>
      <fill>
        <patternFill>
          <bgColor rgb="FFC00000"/>
        </patternFill>
      </fill>
    </dxf>
    <dxf>
      <fill>
        <patternFill>
          <bgColor theme="5"/>
        </patternFill>
      </fill>
    </dxf>
    <dxf>
      <fill>
        <patternFill>
          <bgColor rgb="FFFFFF00"/>
        </patternFill>
      </fill>
    </dxf>
    <dxf>
      <fill>
        <patternFill>
          <bgColor rgb="FF92D050"/>
        </patternFill>
      </fill>
    </dxf>
    <dxf>
      <fill>
        <patternFill>
          <bgColor theme="9" tint="-0.24994659260841701"/>
        </patternFill>
      </fill>
    </dxf>
    <dxf>
      <fill>
        <patternFill>
          <bgColor theme="0" tint="-0.34998626667073579"/>
        </patternFill>
      </fill>
    </dxf>
    <dxf>
      <fill>
        <patternFill>
          <bgColor rgb="FFC00000"/>
        </patternFill>
      </fill>
    </dxf>
    <dxf>
      <fill>
        <patternFill>
          <bgColor theme="5"/>
        </patternFill>
      </fill>
    </dxf>
    <dxf>
      <fill>
        <patternFill>
          <bgColor rgb="FFFFFF00"/>
        </patternFill>
      </fill>
    </dxf>
    <dxf>
      <fill>
        <patternFill>
          <bgColor rgb="FF92D050"/>
        </patternFill>
      </fill>
    </dxf>
    <dxf>
      <fill>
        <patternFill>
          <bgColor theme="9" tint="-0.24994659260841701"/>
        </patternFill>
      </fill>
    </dxf>
    <dxf>
      <fill>
        <patternFill>
          <bgColor theme="0" tint="-0.34998626667073579"/>
        </patternFill>
      </fill>
    </dxf>
    <dxf>
      <fill>
        <patternFill>
          <bgColor rgb="FFC00000"/>
        </patternFill>
      </fill>
    </dxf>
    <dxf>
      <fill>
        <patternFill>
          <bgColor theme="5"/>
        </patternFill>
      </fill>
    </dxf>
    <dxf>
      <fill>
        <patternFill>
          <bgColor rgb="FFFFFF00"/>
        </patternFill>
      </fill>
    </dxf>
    <dxf>
      <fill>
        <patternFill>
          <bgColor rgb="FF92D050"/>
        </patternFill>
      </fill>
    </dxf>
    <dxf>
      <fill>
        <patternFill>
          <bgColor theme="9" tint="-0.24994659260841701"/>
        </patternFill>
      </fill>
    </dxf>
    <dxf>
      <fill>
        <patternFill>
          <bgColor theme="0" tint="-0.34998626667073579"/>
        </patternFill>
      </fill>
    </dxf>
    <dxf>
      <fill>
        <patternFill>
          <bgColor rgb="FFC00000"/>
        </patternFill>
      </fill>
    </dxf>
    <dxf>
      <fill>
        <patternFill>
          <bgColor theme="5"/>
        </patternFill>
      </fill>
    </dxf>
    <dxf>
      <fill>
        <patternFill>
          <bgColor rgb="FFFFFF00"/>
        </patternFill>
      </fill>
    </dxf>
    <dxf>
      <fill>
        <patternFill>
          <bgColor rgb="FF92D050"/>
        </patternFill>
      </fill>
    </dxf>
    <dxf>
      <fill>
        <patternFill>
          <bgColor theme="9" tint="-0.24994659260841701"/>
        </patternFill>
      </fill>
    </dxf>
    <dxf>
      <fill>
        <patternFill>
          <bgColor theme="0" tint="-0.34998626667073579"/>
        </patternFill>
      </fill>
    </dxf>
    <dxf>
      <fill>
        <patternFill>
          <bgColor rgb="FFC00000"/>
        </patternFill>
      </fill>
    </dxf>
    <dxf>
      <fill>
        <patternFill>
          <bgColor rgb="FFFFFF00"/>
        </patternFill>
      </fill>
    </dxf>
    <dxf>
      <fill>
        <patternFill>
          <bgColor theme="5"/>
        </patternFill>
      </fill>
    </dxf>
    <dxf>
      <fill>
        <patternFill>
          <bgColor rgb="FF92D050"/>
        </patternFill>
      </fill>
    </dxf>
    <dxf>
      <fill>
        <patternFill>
          <bgColor theme="9" tint="-0.24994659260841701"/>
        </patternFill>
      </fill>
    </dxf>
    <dxf>
      <fill>
        <patternFill>
          <bgColor theme="0" tint="-0.34998626667073579"/>
        </patternFill>
      </fill>
    </dxf>
    <dxf>
      <font>
        <color rgb="FF006100"/>
      </font>
      <fill>
        <patternFill>
          <bgColor rgb="FFC6EFCE"/>
        </patternFill>
      </fill>
    </dxf>
    <dxf>
      <font>
        <color rgb="FF9C0006"/>
      </font>
      <fill>
        <patternFill>
          <bgColor rgb="FFFFC7CE"/>
        </patternFill>
      </fill>
    </dxf>
    <dxf>
      <fill>
        <patternFill patternType="darkUp">
          <bgColor theme="0" tint="-0.499984740745262"/>
        </patternFill>
      </fill>
    </dxf>
    <dxf>
      <fill>
        <patternFill patternType="darkUp">
          <bgColor theme="0" tint="-0.499984740745262"/>
        </patternFill>
      </fill>
    </dxf>
    <dxf>
      <fill>
        <patternFill patternType="darkUp">
          <bgColor theme="0" tint="-0.499984740745262"/>
        </patternFill>
      </fill>
    </dxf>
    <dxf>
      <fill>
        <patternFill patternType="darkUp">
          <bgColor theme="0" tint="-0.499984740745262"/>
        </patternFill>
      </fill>
    </dxf>
    <dxf>
      <alignment wrapText="1"/>
    </dxf>
  </dxfs>
  <tableStyles count="0" defaultTableStyle="TableStyleMedium2" defaultPivotStyle="PivotStyleLight16"/>
  <colors>
    <mruColors>
      <color rgb="FF164A3A"/>
      <color rgb="FF2FFFC9"/>
      <color rgb="FF00F2B3"/>
      <color rgb="FF00EAAD"/>
      <color rgb="FF50AB8E"/>
      <color rgb="FF82D4A3"/>
      <color rgb="FFFFEBE6"/>
      <color rgb="FF85D1A7"/>
      <color rgb="FF00CC99"/>
      <color rgb="FF5B9BD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33"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microsoft.com/office/2017/10/relationships/person" Target="persons/perso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pivotCacheDefinition" Target="pivotCache/pivotCacheDefinition1.xml"/><Relationship Id="rId32"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heetMetadata" Target="metadata.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 Id="rId30" Type="http://schemas.openxmlformats.org/officeDocument/2006/relationships/calcChain" Target="calcChain.xml"/></Relationships>
</file>

<file path=xl/charts/_rels/chart5.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lIns="0" tIns="0" rIns="0" bIns="0"/>
          <a:lstStyle/>
          <a:p>
            <a:pPr marL="0" marR="0" indent="0" algn="ctr" defTabSz="914400" fontAlgn="auto" hangingPunct="1">
              <a:lnSpc>
                <a:spcPct val="100000"/>
              </a:lnSpc>
              <a:spcBef>
                <a:spcPts val="0"/>
              </a:spcBef>
              <a:spcAft>
                <a:spcPts val="0"/>
              </a:spcAft>
              <a:tabLst/>
              <a:defRPr sz="1400" b="0" i="0" u="none" strike="noStrike" kern="1200" spc="0" baseline="0">
                <a:solidFill>
                  <a:srgbClr val="595959"/>
                </a:solidFill>
                <a:latin typeface="Aptos Narrow"/>
              </a:defRPr>
            </a:pPr>
            <a:r>
              <a:rPr lang="en-GB" sz="1400" b="0" i="0" u="none" strike="noStrike" kern="1200" cap="none" spc="0" baseline="0">
                <a:solidFill>
                  <a:srgbClr val="595959"/>
                </a:solidFill>
                <a:uFillTx/>
                <a:latin typeface="Aptos Narrow"/>
              </a:rPr>
              <a:t>Standard Setting</a:t>
            </a:r>
          </a:p>
        </c:rich>
      </c:tx>
      <c:overlay val="0"/>
      <c:spPr>
        <a:noFill/>
        <a:ln>
          <a:noFill/>
        </a:ln>
      </c:spPr>
    </c:title>
    <c:autoTitleDeleted val="0"/>
    <c:plotArea>
      <c:layout/>
      <c:radarChart>
        <c:radarStyle val="marker"/>
        <c:varyColors val="0"/>
        <c:ser>
          <c:idx val="0"/>
          <c:order val="0"/>
          <c:spPr>
            <a:ln w="28575" cap="rnd">
              <a:solidFill>
                <a:srgbClr val="156082"/>
              </a:solidFill>
              <a:prstDash val="solid"/>
              <a:round/>
            </a:ln>
          </c:spPr>
          <c:marker>
            <c:symbol val="circle"/>
            <c:size val="5"/>
          </c:marker>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'Results System Level'!$B$22:$B$24</c:f>
              <c:strCache>
                <c:ptCount val="3"/>
                <c:pt idx="0">
                  <c:v>Standards content and structure</c:v>
                </c:pt>
                <c:pt idx="1">
                  <c:v>Standard-setting process</c:v>
                </c:pt>
                <c:pt idx="2">
                  <c:v>Standards consultation</c:v>
                </c:pt>
              </c:strCache>
            </c:strRef>
          </c:cat>
          <c:val>
            <c:numRef>
              <c:f>'Results System Level'!$C$22:$C$24</c:f>
              <c:numCache>
                <c:formatCode>0%</c:formatCode>
                <c:ptCount val="3"/>
                <c:pt idx="0">
                  <c:v>0</c:v>
                </c:pt>
                <c:pt idx="1">
                  <c:v>0</c:v>
                </c:pt>
                <c:pt idx="2">
                  <c:v>0</c:v>
                </c:pt>
              </c:numCache>
            </c:numRef>
          </c:val>
          <c:extLst>
            <c:ext xmlns:c16="http://schemas.microsoft.com/office/drawing/2014/chart" uri="{C3380CC4-5D6E-409C-BE32-E72D297353CC}">
              <c16:uniqueId val="{00000000-80F8-4D01-857E-ACDE4B83ED60}"/>
            </c:ext>
          </c:extLst>
        </c:ser>
        <c:dLbls>
          <c:showLegendKey val="0"/>
          <c:showVal val="1"/>
          <c:showCatName val="0"/>
          <c:showSerName val="0"/>
          <c:showPercent val="0"/>
          <c:showBubbleSize val="0"/>
        </c:dLbls>
        <c:axId val="178929775"/>
        <c:axId val="178917775"/>
      </c:radarChart>
      <c:valAx>
        <c:axId val="178917775"/>
        <c:scaling>
          <c:orientation val="minMax"/>
        </c:scaling>
        <c:delete val="1"/>
        <c:axPos val="l"/>
        <c:majorGridlines>
          <c:spPr>
            <a:ln w="9528" cap="flat">
              <a:solidFill>
                <a:srgbClr val="D9D9D9"/>
              </a:solidFill>
              <a:prstDash val="solid"/>
              <a:round/>
            </a:ln>
          </c:spPr>
        </c:majorGridlines>
        <c:numFmt formatCode="0%" sourceLinked="1"/>
        <c:majorTickMark val="none"/>
        <c:minorTickMark val="none"/>
        <c:tickLblPos val="nextTo"/>
        <c:crossAx val="178929775"/>
        <c:crosses val="autoZero"/>
        <c:crossBetween val="between"/>
      </c:valAx>
      <c:catAx>
        <c:axId val="178929775"/>
        <c:scaling>
          <c:orientation val="minMax"/>
        </c:scaling>
        <c:delete val="0"/>
        <c:axPos val="b"/>
        <c:numFmt formatCode="General" sourceLinked="1"/>
        <c:majorTickMark val="none"/>
        <c:minorTickMark val="none"/>
        <c:tickLblPos val="nextTo"/>
        <c:spPr>
          <a:noFill/>
          <a:ln w="9528" cap="flat">
            <a:solidFill>
              <a:srgbClr val="D9D9D9"/>
            </a:solidFill>
            <a:prstDash val="solid"/>
            <a:round/>
          </a:ln>
        </c:spPr>
        <c:txPr>
          <a:bodyPr lIns="0" tIns="0" rIns="0" bIns="0"/>
          <a:lstStyle/>
          <a:p>
            <a:pPr marL="0" marR="0" indent="0" defTabSz="914400" fontAlgn="auto" hangingPunct="1">
              <a:lnSpc>
                <a:spcPct val="100000"/>
              </a:lnSpc>
              <a:spcBef>
                <a:spcPts val="0"/>
              </a:spcBef>
              <a:spcAft>
                <a:spcPts val="0"/>
              </a:spcAft>
              <a:tabLst/>
              <a:defRPr sz="900" b="0" i="0" u="none" strike="noStrike" kern="1200" baseline="0">
                <a:solidFill>
                  <a:srgbClr val="595959"/>
                </a:solidFill>
                <a:latin typeface="Aptos Narrow"/>
              </a:defRPr>
            </a:pPr>
            <a:endParaRPr lang="nl-NL"/>
          </a:p>
        </c:txPr>
        <c:crossAx val="178917775"/>
        <c:crosses val="autoZero"/>
        <c:auto val="1"/>
        <c:lblAlgn val="ctr"/>
        <c:lblOffset val="100"/>
        <c:noMultiLvlLbl val="0"/>
      </c:catAx>
      <c:spPr>
        <a:noFill/>
        <a:ln>
          <a:noFill/>
        </a:ln>
      </c:spPr>
    </c:plotArea>
    <c:plotVisOnly val="1"/>
    <c:dispBlanksAs val="gap"/>
    <c:showDLblsOverMax val="0"/>
  </c:chart>
  <c:spPr>
    <a:solidFill>
      <a:srgbClr val="FFFFFF"/>
    </a:solidFill>
    <a:ln w="9528" cap="flat">
      <a:solidFill>
        <a:srgbClr val="D9D9D9"/>
      </a:solidFill>
      <a:prstDash val="solid"/>
      <a:round/>
    </a:ln>
  </c:spPr>
  <c:txPr>
    <a:bodyPr lIns="0" tIns="0" rIns="0" bIns="0"/>
    <a:lstStyle/>
    <a:p>
      <a:pPr marL="0" marR="0" indent="0" defTabSz="914400" fontAlgn="auto" hangingPunct="1">
        <a:lnSpc>
          <a:spcPct val="100000"/>
        </a:lnSpc>
        <a:spcBef>
          <a:spcPts val="0"/>
        </a:spcBef>
        <a:spcAft>
          <a:spcPts val="0"/>
        </a:spcAft>
        <a:tabLst/>
        <a:defRPr lang="en-US" sz="1000" b="0" i="0" u="none" strike="noStrike" kern="1200" baseline="0">
          <a:solidFill>
            <a:srgbClr val="000000"/>
          </a:solidFill>
          <a:latin typeface="Aptos Narrow"/>
        </a:defRPr>
      </a:pPr>
      <a:endParaRPr lang="nl-NL"/>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lIns="0" tIns="0" rIns="0" bIns="0"/>
          <a:lstStyle/>
          <a:p>
            <a:pPr marL="0" marR="0" indent="0" algn="ctr" defTabSz="914400" fontAlgn="auto" hangingPunct="1">
              <a:lnSpc>
                <a:spcPct val="100000"/>
              </a:lnSpc>
              <a:spcBef>
                <a:spcPts val="0"/>
              </a:spcBef>
              <a:spcAft>
                <a:spcPts val="0"/>
              </a:spcAft>
              <a:tabLst/>
              <a:defRPr sz="1400" b="0" i="0" u="none" strike="noStrike" kern="1200" spc="0" baseline="0">
                <a:solidFill>
                  <a:srgbClr val="595959"/>
                </a:solidFill>
                <a:latin typeface="Aptos Narrow"/>
              </a:defRPr>
            </a:pPr>
            <a:r>
              <a:rPr lang="en-GB" sz="1400" b="0" i="0" u="none" strike="noStrike" kern="1200" cap="none" spc="0" baseline="0">
                <a:solidFill>
                  <a:srgbClr val="595959"/>
                </a:solidFill>
                <a:uFillTx/>
                <a:latin typeface="Aptos Narrow"/>
              </a:rPr>
              <a:t>Assurance</a:t>
            </a:r>
          </a:p>
        </c:rich>
      </c:tx>
      <c:overlay val="0"/>
      <c:spPr>
        <a:noFill/>
        <a:ln>
          <a:noFill/>
        </a:ln>
      </c:spPr>
    </c:title>
    <c:autoTitleDeleted val="0"/>
    <c:plotArea>
      <c:layout/>
      <c:radarChart>
        <c:radarStyle val="marker"/>
        <c:varyColors val="0"/>
        <c:ser>
          <c:idx val="0"/>
          <c:order val="0"/>
          <c:spPr>
            <a:ln w="28575" cap="rnd">
              <a:solidFill>
                <a:srgbClr val="156082"/>
              </a:solidFill>
              <a:prstDash val="solid"/>
              <a:round/>
            </a:ln>
          </c:spPr>
          <c:marker>
            <c:symbol val="circle"/>
            <c:size val="5"/>
          </c:marker>
          <c:cat>
            <c:strRef>
              <c:f>'Results System Level'!$B$30:$B$34</c:f>
              <c:strCache>
                <c:ptCount val="5"/>
                <c:pt idx="0">
                  <c:v>Assurance system</c:v>
                </c:pt>
                <c:pt idx="1">
                  <c:v>Conformity assessment</c:v>
                </c:pt>
                <c:pt idx="2">
                  <c:v>Conformity assessment bodies</c:v>
                </c:pt>
                <c:pt idx="3">
                  <c:v>Auditing</c:v>
                </c:pt>
                <c:pt idx="4">
                  <c:v>Oversight mechanism</c:v>
                </c:pt>
              </c:strCache>
            </c:strRef>
          </c:cat>
          <c:val>
            <c:numRef>
              <c:f>'Results System Level'!$C$30:$C$34</c:f>
              <c:numCache>
                <c:formatCode>0%</c:formatCode>
                <c:ptCount val="5"/>
                <c:pt idx="0">
                  <c:v>0</c:v>
                </c:pt>
                <c:pt idx="1">
                  <c:v>0</c:v>
                </c:pt>
                <c:pt idx="2">
                  <c:v>0</c:v>
                </c:pt>
                <c:pt idx="3">
                  <c:v>0</c:v>
                </c:pt>
                <c:pt idx="4">
                  <c:v>0</c:v>
                </c:pt>
              </c:numCache>
            </c:numRef>
          </c:val>
          <c:extLst>
            <c:ext xmlns:c16="http://schemas.microsoft.com/office/drawing/2014/chart" uri="{C3380CC4-5D6E-409C-BE32-E72D297353CC}">
              <c16:uniqueId val="{00000000-8882-41B8-876D-645ABDE1199A}"/>
            </c:ext>
          </c:extLst>
        </c:ser>
        <c:dLbls>
          <c:showLegendKey val="0"/>
          <c:showVal val="0"/>
          <c:showCatName val="0"/>
          <c:showSerName val="0"/>
          <c:showPercent val="0"/>
          <c:showBubbleSize val="0"/>
        </c:dLbls>
        <c:axId val="178919215"/>
        <c:axId val="178918255"/>
      </c:radarChart>
      <c:valAx>
        <c:axId val="178918255"/>
        <c:scaling>
          <c:orientation val="minMax"/>
        </c:scaling>
        <c:delete val="0"/>
        <c:axPos val="l"/>
        <c:majorGridlines>
          <c:spPr>
            <a:ln w="9528" cap="flat">
              <a:solidFill>
                <a:srgbClr val="D9D9D9"/>
              </a:solidFill>
              <a:prstDash val="solid"/>
              <a:round/>
            </a:ln>
          </c:spPr>
        </c:majorGridlines>
        <c:numFmt formatCode="0%" sourceLinked="1"/>
        <c:majorTickMark val="none"/>
        <c:minorTickMark val="none"/>
        <c:tickLblPos val="nextTo"/>
        <c:spPr>
          <a:noFill/>
          <a:ln>
            <a:noFill/>
          </a:ln>
        </c:spPr>
        <c:txPr>
          <a:bodyPr lIns="0" tIns="0" rIns="0" bIns="0"/>
          <a:lstStyle/>
          <a:p>
            <a:pPr marL="0" marR="0" indent="0" defTabSz="914400" fontAlgn="auto" hangingPunct="1">
              <a:lnSpc>
                <a:spcPct val="100000"/>
              </a:lnSpc>
              <a:spcBef>
                <a:spcPts val="0"/>
              </a:spcBef>
              <a:spcAft>
                <a:spcPts val="0"/>
              </a:spcAft>
              <a:tabLst/>
              <a:defRPr sz="900" b="0" i="0" u="none" strike="noStrike" kern="1200" baseline="0">
                <a:solidFill>
                  <a:srgbClr val="595959"/>
                </a:solidFill>
                <a:latin typeface="Aptos Narrow"/>
              </a:defRPr>
            </a:pPr>
            <a:endParaRPr lang="nl-NL"/>
          </a:p>
        </c:txPr>
        <c:crossAx val="178919215"/>
        <c:crosses val="autoZero"/>
        <c:crossBetween val="between"/>
      </c:valAx>
      <c:catAx>
        <c:axId val="178919215"/>
        <c:scaling>
          <c:orientation val="minMax"/>
        </c:scaling>
        <c:delete val="0"/>
        <c:axPos val="b"/>
        <c:numFmt formatCode="General" sourceLinked="1"/>
        <c:majorTickMark val="none"/>
        <c:minorTickMark val="none"/>
        <c:tickLblPos val="nextTo"/>
        <c:spPr>
          <a:noFill/>
          <a:ln w="9528" cap="flat">
            <a:solidFill>
              <a:srgbClr val="D9D9D9"/>
            </a:solidFill>
            <a:prstDash val="solid"/>
            <a:round/>
          </a:ln>
        </c:spPr>
        <c:txPr>
          <a:bodyPr lIns="0" tIns="0" rIns="0" bIns="0"/>
          <a:lstStyle/>
          <a:p>
            <a:pPr marL="0" marR="0" indent="0" defTabSz="914400" fontAlgn="auto" hangingPunct="1">
              <a:lnSpc>
                <a:spcPct val="100000"/>
              </a:lnSpc>
              <a:spcBef>
                <a:spcPts val="0"/>
              </a:spcBef>
              <a:spcAft>
                <a:spcPts val="0"/>
              </a:spcAft>
              <a:tabLst/>
              <a:defRPr sz="900" b="0" i="0" u="none" strike="noStrike" kern="1200" baseline="0">
                <a:solidFill>
                  <a:srgbClr val="595959"/>
                </a:solidFill>
                <a:latin typeface="Aptos Narrow"/>
              </a:defRPr>
            </a:pPr>
            <a:endParaRPr lang="nl-NL"/>
          </a:p>
        </c:txPr>
        <c:crossAx val="178918255"/>
        <c:crosses val="autoZero"/>
        <c:auto val="1"/>
        <c:lblAlgn val="ctr"/>
        <c:lblOffset val="100"/>
        <c:noMultiLvlLbl val="0"/>
      </c:catAx>
      <c:spPr>
        <a:noFill/>
        <a:ln>
          <a:noFill/>
        </a:ln>
      </c:spPr>
    </c:plotArea>
    <c:plotVisOnly val="1"/>
    <c:dispBlanksAs val="gap"/>
    <c:showDLblsOverMax val="0"/>
  </c:chart>
  <c:spPr>
    <a:solidFill>
      <a:srgbClr val="FFFFFF"/>
    </a:solidFill>
    <a:ln w="9528" cap="flat">
      <a:solidFill>
        <a:srgbClr val="D9D9D9"/>
      </a:solidFill>
      <a:prstDash val="solid"/>
      <a:round/>
    </a:ln>
  </c:spPr>
  <c:txPr>
    <a:bodyPr lIns="0" tIns="0" rIns="0" bIns="0"/>
    <a:lstStyle/>
    <a:p>
      <a:pPr marL="0" marR="0" indent="0" defTabSz="914400" fontAlgn="auto" hangingPunct="1">
        <a:lnSpc>
          <a:spcPct val="100000"/>
        </a:lnSpc>
        <a:spcBef>
          <a:spcPts val="0"/>
        </a:spcBef>
        <a:spcAft>
          <a:spcPts val="0"/>
        </a:spcAft>
        <a:tabLst/>
        <a:defRPr lang="en-US" sz="1000" b="0" i="0" u="none" strike="noStrike" kern="1200" baseline="0">
          <a:solidFill>
            <a:srgbClr val="000000"/>
          </a:solidFill>
          <a:latin typeface="Aptos Narrow"/>
        </a:defRPr>
      </a:pPr>
      <a:endParaRPr lang="nl-NL"/>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lIns="0" tIns="0" rIns="0" bIns="0"/>
          <a:lstStyle/>
          <a:p>
            <a:pPr marL="0" marR="0" indent="0" algn="ctr" defTabSz="914400" fontAlgn="auto" hangingPunct="1">
              <a:lnSpc>
                <a:spcPct val="100000"/>
              </a:lnSpc>
              <a:spcBef>
                <a:spcPts val="0"/>
              </a:spcBef>
              <a:spcAft>
                <a:spcPts val="0"/>
              </a:spcAft>
              <a:tabLst/>
              <a:defRPr sz="1400" b="0" i="0" u="none" strike="noStrike" kern="1200" spc="0" baseline="0">
                <a:solidFill>
                  <a:srgbClr val="595959"/>
                </a:solidFill>
                <a:latin typeface="Aptos Narrow"/>
              </a:defRPr>
            </a:pPr>
            <a:r>
              <a:rPr lang="en-GB" sz="1400" b="0" i="0" u="none" strike="noStrike" kern="1200" cap="none" spc="0" baseline="0">
                <a:solidFill>
                  <a:srgbClr val="595959"/>
                </a:solidFill>
                <a:uFillTx/>
                <a:latin typeface="Aptos Narrow"/>
              </a:rPr>
              <a:t>Traceability and Claims</a:t>
            </a:r>
          </a:p>
        </c:rich>
      </c:tx>
      <c:overlay val="0"/>
      <c:spPr>
        <a:noFill/>
        <a:ln>
          <a:noFill/>
        </a:ln>
      </c:spPr>
    </c:title>
    <c:autoTitleDeleted val="0"/>
    <c:plotArea>
      <c:layout/>
      <c:radarChart>
        <c:radarStyle val="marker"/>
        <c:varyColors val="0"/>
        <c:ser>
          <c:idx val="0"/>
          <c:order val="0"/>
          <c:spPr>
            <a:ln w="28575" cap="rnd">
              <a:solidFill>
                <a:srgbClr val="156082"/>
              </a:solidFill>
              <a:prstDash val="solid"/>
              <a:round/>
            </a:ln>
          </c:spPr>
          <c:marker>
            <c:symbol val="circle"/>
            <c:size val="5"/>
          </c:marker>
          <c:dPt>
            <c:idx val="3"/>
            <c:marker>
              <c:symbol val="none"/>
            </c:marker>
            <c:bubble3D val="0"/>
            <c:extLst>
              <c:ext xmlns:c16="http://schemas.microsoft.com/office/drawing/2014/chart" uri="{C3380CC4-5D6E-409C-BE32-E72D297353CC}">
                <c16:uniqueId val="{00000000-FF30-480F-9DF6-33B5B6359432}"/>
              </c:ext>
            </c:extLst>
          </c:dPt>
          <c:cat>
            <c:strRef>
              <c:f>'Results System Level'!$B$40:$B$43</c:f>
              <c:strCache>
                <c:ptCount val="4"/>
                <c:pt idx="0">
                  <c:v>CoC traceability system</c:v>
                </c:pt>
                <c:pt idx="1">
                  <c:v>Claims and products labelling policy </c:v>
                </c:pt>
                <c:pt idx="2">
                  <c:v>Consequences of misuse of claims</c:v>
                </c:pt>
                <c:pt idx="3">
                  <c:v>Minimum percentage claims</c:v>
                </c:pt>
              </c:strCache>
            </c:strRef>
          </c:cat>
          <c:val>
            <c:numRef>
              <c:f>'Results System Level'!$C$40:$C$43</c:f>
              <c:numCache>
                <c:formatCode>0%</c:formatCode>
                <c:ptCount val="4"/>
                <c:pt idx="0">
                  <c:v>0</c:v>
                </c:pt>
                <c:pt idx="1">
                  <c:v>0</c:v>
                </c:pt>
                <c:pt idx="2">
                  <c:v>0</c:v>
                </c:pt>
                <c:pt idx="3">
                  <c:v>0</c:v>
                </c:pt>
              </c:numCache>
            </c:numRef>
          </c:val>
          <c:extLst>
            <c:ext xmlns:c16="http://schemas.microsoft.com/office/drawing/2014/chart" uri="{C3380CC4-5D6E-409C-BE32-E72D297353CC}">
              <c16:uniqueId val="{00000001-FF30-480F-9DF6-33B5B6359432}"/>
            </c:ext>
          </c:extLst>
        </c:ser>
        <c:dLbls>
          <c:showLegendKey val="0"/>
          <c:showVal val="0"/>
          <c:showCatName val="0"/>
          <c:showSerName val="0"/>
          <c:showPercent val="0"/>
          <c:showBubbleSize val="0"/>
        </c:dLbls>
        <c:axId val="178907695"/>
        <c:axId val="178905295"/>
      </c:radarChart>
      <c:valAx>
        <c:axId val="178905295"/>
        <c:scaling>
          <c:orientation val="minMax"/>
        </c:scaling>
        <c:delete val="0"/>
        <c:axPos val="l"/>
        <c:majorGridlines>
          <c:spPr>
            <a:ln w="9528" cap="flat">
              <a:solidFill>
                <a:srgbClr val="D9D9D9"/>
              </a:solidFill>
              <a:prstDash val="solid"/>
              <a:round/>
            </a:ln>
          </c:spPr>
        </c:majorGridlines>
        <c:numFmt formatCode="0%" sourceLinked="1"/>
        <c:majorTickMark val="none"/>
        <c:minorTickMark val="none"/>
        <c:tickLblPos val="nextTo"/>
        <c:spPr>
          <a:noFill/>
          <a:ln>
            <a:noFill/>
          </a:ln>
        </c:spPr>
        <c:txPr>
          <a:bodyPr lIns="0" tIns="0" rIns="0" bIns="0"/>
          <a:lstStyle/>
          <a:p>
            <a:pPr marL="0" marR="0" indent="0" defTabSz="914400" fontAlgn="auto" hangingPunct="1">
              <a:lnSpc>
                <a:spcPct val="100000"/>
              </a:lnSpc>
              <a:spcBef>
                <a:spcPts val="0"/>
              </a:spcBef>
              <a:spcAft>
                <a:spcPts val="0"/>
              </a:spcAft>
              <a:tabLst/>
              <a:defRPr sz="900" b="0" i="0" u="none" strike="noStrike" kern="1200" baseline="0">
                <a:solidFill>
                  <a:srgbClr val="595959"/>
                </a:solidFill>
                <a:latin typeface="Aptos Narrow"/>
              </a:defRPr>
            </a:pPr>
            <a:endParaRPr lang="nl-NL"/>
          </a:p>
        </c:txPr>
        <c:crossAx val="178907695"/>
        <c:crosses val="autoZero"/>
        <c:crossBetween val="between"/>
      </c:valAx>
      <c:catAx>
        <c:axId val="178907695"/>
        <c:scaling>
          <c:orientation val="minMax"/>
        </c:scaling>
        <c:delete val="0"/>
        <c:axPos val="b"/>
        <c:numFmt formatCode="General" sourceLinked="1"/>
        <c:majorTickMark val="none"/>
        <c:minorTickMark val="none"/>
        <c:tickLblPos val="nextTo"/>
        <c:spPr>
          <a:noFill/>
          <a:ln w="9528" cap="flat">
            <a:solidFill>
              <a:srgbClr val="D9D9D9"/>
            </a:solidFill>
            <a:prstDash val="solid"/>
            <a:round/>
          </a:ln>
        </c:spPr>
        <c:txPr>
          <a:bodyPr lIns="0" tIns="0" rIns="0" bIns="0"/>
          <a:lstStyle/>
          <a:p>
            <a:pPr marL="0" marR="0" indent="0" defTabSz="914400" fontAlgn="auto" hangingPunct="1">
              <a:lnSpc>
                <a:spcPct val="100000"/>
              </a:lnSpc>
              <a:spcBef>
                <a:spcPts val="0"/>
              </a:spcBef>
              <a:spcAft>
                <a:spcPts val="0"/>
              </a:spcAft>
              <a:tabLst/>
              <a:defRPr sz="900" b="0" i="0" u="none" strike="noStrike" kern="1200" baseline="0">
                <a:solidFill>
                  <a:srgbClr val="595959"/>
                </a:solidFill>
                <a:latin typeface="Aptos Narrow"/>
              </a:defRPr>
            </a:pPr>
            <a:endParaRPr lang="nl-NL"/>
          </a:p>
        </c:txPr>
        <c:crossAx val="178905295"/>
        <c:crosses val="autoZero"/>
        <c:auto val="1"/>
        <c:lblAlgn val="ctr"/>
        <c:lblOffset val="100"/>
        <c:noMultiLvlLbl val="0"/>
      </c:catAx>
      <c:spPr>
        <a:noFill/>
        <a:ln>
          <a:noFill/>
        </a:ln>
      </c:spPr>
    </c:plotArea>
    <c:plotVisOnly val="1"/>
    <c:dispBlanksAs val="gap"/>
    <c:showDLblsOverMax val="0"/>
  </c:chart>
  <c:spPr>
    <a:solidFill>
      <a:srgbClr val="FFFFFF"/>
    </a:solidFill>
    <a:ln w="9528" cap="flat">
      <a:solidFill>
        <a:srgbClr val="D9D9D9"/>
      </a:solidFill>
      <a:prstDash val="solid"/>
      <a:round/>
    </a:ln>
  </c:spPr>
  <c:txPr>
    <a:bodyPr lIns="0" tIns="0" rIns="0" bIns="0"/>
    <a:lstStyle/>
    <a:p>
      <a:pPr marL="0" marR="0" indent="0" defTabSz="914400" fontAlgn="auto" hangingPunct="1">
        <a:lnSpc>
          <a:spcPct val="100000"/>
        </a:lnSpc>
        <a:spcBef>
          <a:spcPts val="0"/>
        </a:spcBef>
        <a:spcAft>
          <a:spcPts val="0"/>
        </a:spcAft>
        <a:tabLst/>
        <a:defRPr lang="en-US" sz="1000" b="0" i="0" u="none" strike="noStrike" kern="1200" baseline="0">
          <a:solidFill>
            <a:srgbClr val="000000"/>
          </a:solidFill>
          <a:latin typeface="Aptos Narrow"/>
        </a:defRPr>
      </a:pPr>
      <a:endParaRPr lang="nl-NL"/>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lIns="0" tIns="0" rIns="0" bIns="0"/>
          <a:lstStyle/>
          <a:p>
            <a:pPr marL="0" marR="0" indent="0" algn="ctr" defTabSz="914400" fontAlgn="auto" hangingPunct="1">
              <a:lnSpc>
                <a:spcPct val="100000"/>
              </a:lnSpc>
              <a:spcBef>
                <a:spcPts val="0"/>
              </a:spcBef>
              <a:spcAft>
                <a:spcPts val="0"/>
              </a:spcAft>
              <a:tabLst/>
              <a:defRPr sz="1400" b="0" i="0" u="none" strike="noStrike" kern="1200" spc="0" baseline="0">
                <a:solidFill>
                  <a:srgbClr val="595959"/>
                </a:solidFill>
                <a:latin typeface="Aptos Narrow"/>
              </a:defRPr>
            </a:pPr>
            <a:r>
              <a:rPr lang="en-GB" sz="1400" b="0" i="0" u="none" strike="noStrike" kern="1200" cap="none" spc="0" baseline="0">
                <a:solidFill>
                  <a:srgbClr val="595959"/>
                </a:solidFill>
                <a:uFillTx/>
                <a:latin typeface="Aptos Narrow"/>
              </a:rPr>
              <a:t>Governance and Management</a:t>
            </a:r>
          </a:p>
        </c:rich>
      </c:tx>
      <c:overlay val="0"/>
      <c:spPr>
        <a:noFill/>
        <a:ln>
          <a:noFill/>
        </a:ln>
      </c:spPr>
    </c:title>
    <c:autoTitleDeleted val="0"/>
    <c:plotArea>
      <c:layout/>
      <c:radarChart>
        <c:radarStyle val="marker"/>
        <c:varyColors val="0"/>
        <c:ser>
          <c:idx val="0"/>
          <c:order val="0"/>
          <c:spPr>
            <a:ln w="28575" cap="rnd">
              <a:solidFill>
                <a:srgbClr val="156082"/>
              </a:solidFill>
              <a:prstDash val="solid"/>
              <a:round/>
            </a:ln>
          </c:spPr>
          <c:marker>
            <c:symbol val="circle"/>
            <c:size val="5"/>
          </c:marker>
          <c:cat>
            <c:strRef>
              <c:f>'Results System Level'!$B$49:$B$53</c:f>
              <c:strCache>
                <c:ptCount val="5"/>
                <c:pt idx="0">
                  <c:v>Scheme scope and objectives</c:v>
                </c:pt>
                <c:pt idx="1">
                  <c:v>Governance structure</c:v>
                </c:pt>
                <c:pt idx="2">
                  <c:v>Stakeholder participation</c:v>
                </c:pt>
                <c:pt idx="3">
                  <c:v>Due diligence</c:v>
                </c:pt>
                <c:pt idx="4">
                  <c:v>Complaints and dispute resolution mechanism</c:v>
                </c:pt>
              </c:strCache>
            </c:strRef>
          </c:cat>
          <c:val>
            <c:numRef>
              <c:f>'Results System Level'!$C$49:$C$53</c:f>
              <c:numCache>
                <c:formatCode>0%</c:formatCode>
                <c:ptCount val="5"/>
                <c:pt idx="0">
                  <c:v>0</c:v>
                </c:pt>
                <c:pt idx="1">
                  <c:v>0</c:v>
                </c:pt>
                <c:pt idx="2">
                  <c:v>0</c:v>
                </c:pt>
                <c:pt idx="3">
                  <c:v>0</c:v>
                </c:pt>
                <c:pt idx="4">
                  <c:v>0</c:v>
                </c:pt>
              </c:numCache>
            </c:numRef>
          </c:val>
          <c:extLst>
            <c:ext xmlns:c16="http://schemas.microsoft.com/office/drawing/2014/chart" uri="{C3380CC4-5D6E-409C-BE32-E72D297353CC}">
              <c16:uniqueId val="{00000000-7675-465E-9A2E-356D3E1DD88D}"/>
            </c:ext>
          </c:extLst>
        </c:ser>
        <c:dLbls>
          <c:showLegendKey val="0"/>
          <c:showVal val="0"/>
          <c:showCatName val="0"/>
          <c:showSerName val="0"/>
          <c:showPercent val="0"/>
          <c:showBubbleSize val="0"/>
        </c:dLbls>
        <c:axId val="178961935"/>
        <c:axId val="178961455"/>
      </c:radarChart>
      <c:valAx>
        <c:axId val="178961455"/>
        <c:scaling>
          <c:orientation val="minMax"/>
        </c:scaling>
        <c:delete val="0"/>
        <c:axPos val="l"/>
        <c:majorGridlines>
          <c:spPr>
            <a:ln w="9528" cap="flat">
              <a:solidFill>
                <a:srgbClr val="D9D9D9"/>
              </a:solidFill>
              <a:prstDash val="solid"/>
              <a:round/>
            </a:ln>
          </c:spPr>
        </c:majorGridlines>
        <c:numFmt formatCode="0%" sourceLinked="1"/>
        <c:majorTickMark val="none"/>
        <c:minorTickMark val="none"/>
        <c:tickLblPos val="nextTo"/>
        <c:spPr>
          <a:noFill/>
          <a:ln>
            <a:noFill/>
          </a:ln>
        </c:spPr>
        <c:txPr>
          <a:bodyPr lIns="0" tIns="0" rIns="0" bIns="0"/>
          <a:lstStyle/>
          <a:p>
            <a:pPr marL="0" marR="0" indent="0" defTabSz="914400" fontAlgn="auto" hangingPunct="1">
              <a:lnSpc>
                <a:spcPct val="100000"/>
              </a:lnSpc>
              <a:spcBef>
                <a:spcPts val="0"/>
              </a:spcBef>
              <a:spcAft>
                <a:spcPts val="0"/>
              </a:spcAft>
              <a:tabLst/>
              <a:defRPr sz="900" b="0" i="0" u="none" strike="noStrike" kern="1200" baseline="0">
                <a:solidFill>
                  <a:srgbClr val="595959"/>
                </a:solidFill>
                <a:latin typeface="Aptos Narrow"/>
              </a:defRPr>
            </a:pPr>
            <a:endParaRPr lang="nl-NL"/>
          </a:p>
        </c:txPr>
        <c:crossAx val="178961935"/>
        <c:crosses val="autoZero"/>
        <c:crossBetween val="between"/>
      </c:valAx>
      <c:catAx>
        <c:axId val="178961935"/>
        <c:scaling>
          <c:orientation val="minMax"/>
        </c:scaling>
        <c:delete val="0"/>
        <c:axPos val="b"/>
        <c:numFmt formatCode="General" sourceLinked="1"/>
        <c:majorTickMark val="none"/>
        <c:minorTickMark val="none"/>
        <c:tickLblPos val="nextTo"/>
        <c:spPr>
          <a:noFill/>
          <a:ln w="9528" cap="flat">
            <a:solidFill>
              <a:srgbClr val="D9D9D9"/>
            </a:solidFill>
            <a:prstDash val="solid"/>
            <a:round/>
          </a:ln>
        </c:spPr>
        <c:txPr>
          <a:bodyPr lIns="0" tIns="0" rIns="0" bIns="0"/>
          <a:lstStyle/>
          <a:p>
            <a:pPr marL="0" marR="0" indent="0" defTabSz="914400" fontAlgn="auto" hangingPunct="1">
              <a:lnSpc>
                <a:spcPct val="100000"/>
              </a:lnSpc>
              <a:spcBef>
                <a:spcPts val="0"/>
              </a:spcBef>
              <a:spcAft>
                <a:spcPts val="0"/>
              </a:spcAft>
              <a:tabLst/>
              <a:defRPr sz="900" b="0" i="0" u="none" strike="noStrike" kern="1200" baseline="0">
                <a:solidFill>
                  <a:srgbClr val="595959"/>
                </a:solidFill>
                <a:latin typeface="Aptos Narrow"/>
              </a:defRPr>
            </a:pPr>
            <a:endParaRPr lang="nl-NL"/>
          </a:p>
        </c:txPr>
        <c:crossAx val="178961455"/>
        <c:crosses val="autoZero"/>
        <c:auto val="1"/>
        <c:lblAlgn val="ctr"/>
        <c:lblOffset val="100"/>
        <c:noMultiLvlLbl val="0"/>
      </c:catAx>
      <c:spPr>
        <a:noFill/>
        <a:ln>
          <a:noFill/>
        </a:ln>
      </c:spPr>
    </c:plotArea>
    <c:plotVisOnly val="1"/>
    <c:dispBlanksAs val="gap"/>
    <c:showDLblsOverMax val="0"/>
  </c:chart>
  <c:spPr>
    <a:solidFill>
      <a:srgbClr val="FFFFFF"/>
    </a:solidFill>
    <a:ln w="9528" cap="flat">
      <a:solidFill>
        <a:srgbClr val="D9D9D9"/>
      </a:solidFill>
      <a:prstDash val="solid"/>
      <a:round/>
    </a:ln>
  </c:spPr>
  <c:txPr>
    <a:bodyPr lIns="0" tIns="0" rIns="0" bIns="0"/>
    <a:lstStyle/>
    <a:p>
      <a:pPr marL="0" marR="0" indent="0" defTabSz="914400" fontAlgn="auto" hangingPunct="1">
        <a:lnSpc>
          <a:spcPct val="100000"/>
        </a:lnSpc>
        <a:spcBef>
          <a:spcPts val="0"/>
        </a:spcBef>
        <a:spcAft>
          <a:spcPts val="0"/>
        </a:spcAft>
        <a:tabLst/>
        <a:defRPr lang="en-US" sz="1000" b="0" i="0" u="none" strike="noStrike" kern="1200" baseline="0">
          <a:solidFill>
            <a:srgbClr val="000000"/>
          </a:solidFill>
          <a:latin typeface="Aptos Narrow"/>
        </a:defRPr>
      </a:pPr>
      <a:endParaRPr lang="nl-NL"/>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[250523 BMT-FINAL Integrated_final_WithNavigation.xlsx]Results_OutcomeLevel!PivotTable3</c:name>
    <c:fmtId val="5"/>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Extent of Fulfilment to BMT Outcome Level Criteria</a:t>
            </a:r>
          </a:p>
        </c:rich>
      </c:tx>
      <c:layout>
        <c:manualLayout>
          <c:xMode val="edge"/>
          <c:yMode val="edge"/>
          <c:x val="0.22446430287306621"/>
          <c:y val="3.7950664136622389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nl-NL"/>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0"/>
          <c:showCatName val="0"/>
          <c:showSerName val="0"/>
          <c:showPercent val="0"/>
          <c:showBubbleSize val="0"/>
          <c:extLst>
            <c:ext xmlns:c15="http://schemas.microsoft.com/office/drawing/2012/chart" uri="{CE6537A1-D6FC-4f65-9D91-7224C49458BB}"/>
          </c:extLst>
        </c:dLbl>
      </c:pivotFmt>
      <c:pivotFmt>
        <c:idx val="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0"/>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0.51594535422490562"/>
          <c:y val="0.14832260056676977"/>
          <c:w val="0.43774651917119933"/>
          <c:h val="0.65016061796829483"/>
        </c:manualLayout>
      </c:layout>
      <c:barChart>
        <c:barDir val="bar"/>
        <c:grouping val="percentStacked"/>
        <c:varyColors val="0"/>
        <c:ser>
          <c:idx val="0"/>
          <c:order val="0"/>
          <c:tx>
            <c:strRef>
              <c:f>Results_OutcomeLevel!$B$27:$B$28</c:f>
              <c:strCache>
                <c:ptCount val="1"/>
                <c:pt idx="0">
                  <c:v>(blank)</c:v>
                </c:pt>
              </c:strCache>
            </c:strRef>
          </c:tx>
          <c:spPr>
            <a:solidFill>
              <a:schemeClr val="accent1"/>
            </a:solidFill>
            <a:ln>
              <a:noFill/>
            </a:ln>
            <a:effectLst/>
          </c:spPr>
          <c:invertIfNegative val="0"/>
          <c:cat>
            <c:strRef>
              <c:f>Results_OutcomeLevel!$A$29:$A$36</c:f>
              <c:strCache>
                <c:ptCount val="7"/>
                <c:pt idx="0">
                  <c:v>F.1 The scheme incorporates the feedback from certification bodies and certification support consultant, policy makers, non-governmental organizations, other public entities, and the development in science to facilitate  learning and improvements of the st</c:v>
                </c:pt>
                <c:pt idx="1">
                  <c:v>E.1 The standard revision process updates requirements or indicators, considering the progress made by operators in advancing the certification scheme or label’s goals.</c:v>
                </c:pt>
                <c:pt idx="2">
                  <c:v>D.1 The scheme publicly reports the monitoring and evaluation results.</c:v>
                </c:pt>
                <c:pt idx="3">
                  <c:v>C.1 The scheme conducts verification of impact monitoring data to ensure reliability and accuracy of the data.</c:v>
                </c:pt>
                <c:pt idx="4">
                  <c:v>B.2 The scheme regularly measures their progress towards intended social, economic, and environmental impacts through performance, outcome, and impact evaluation. </c:v>
                </c:pt>
                <c:pt idx="5">
                  <c:v>B.1 The scheme clearly defines its impact in alignment with its mission and establishes a framework to achieve those impacts.</c:v>
                </c:pt>
                <c:pt idx="6">
                  <c:v>A.1 The scheme requires a systematic approach to address critical sustainability issues and monitors the approach's effectiveness to achieve the intended sustainability goals.</c:v>
                </c:pt>
              </c:strCache>
            </c:strRef>
          </c:cat>
          <c:val>
            <c:numRef>
              <c:f>Results_OutcomeLevel!$B$29:$B$36</c:f>
              <c:numCache>
                <c:formatCode>General</c:formatCode>
                <c:ptCount val="7"/>
              </c:numCache>
            </c:numRef>
          </c:val>
          <c:extLst>
            <c:ext xmlns:c16="http://schemas.microsoft.com/office/drawing/2014/chart" uri="{C3380CC4-5D6E-409C-BE32-E72D297353CC}">
              <c16:uniqueId val="{00000000-AE1A-4EB2-9616-39BA7B4AE281}"/>
            </c:ext>
          </c:extLst>
        </c:ser>
        <c:dLbls>
          <c:showLegendKey val="0"/>
          <c:showVal val="0"/>
          <c:showCatName val="0"/>
          <c:showSerName val="0"/>
          <c:showPercent val="0"/>
          <c:showBubbleSize val="0"/>
        </c:dLbls>
        <c:gapWidth val="150"/>
        <c:overlap val="100"/>
        <c:axId val="572526752"/>
        <c:axId val="572527232"/>
      </c:barChart>
      <c:catAx>
        <c:axId val="572526752"/>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l-NL"/>
          </a:p>
        </c:txPr>
        <c:crossAx val="572527232"/>
        <c:crosses val="autoZero"/>
        <c:auto val="1"/>
        <c:lblAlgn val="ctr"/>
        <c:lblOffset val="100"/>
        <c:noMultiLvlLbl val="0"/>
      </c:catAx>
      <c:valAx>
        <c:axId val="572527232"/>
        <c:scaling>
          <c:orientation val="minMax"/>
        </c:scaling>
        <c:delete val="0"/>
        <c:axPos val="b"/>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l-NL"/>
          </a:p>
        </c:txPr>
        <c:crossAx val="57252675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l-NL"/>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nl-NL"/>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4" Type="http://schemas.openxmlformats.org/officeDocument/2006/relationships/chart" Target="../charts/chart4.xml"/></Relationships>
</file>

<file path=xl/drawings/_rels/drawing3.xml.rels><?xml version="1.0" encoding="UTF-8" standalone="yes"?>
<Relationships xmlns="http://schemas.openxmlformats.org/package/2006/relationships"><Relationship Id="rId1" Type="http://schemas.openxmlformats.org/officeDocument/2006/relationships/chart" Target="../charts/chart5.xml"/></Relationships>
</file>

<file path=xl/drawings/drawing1.xml><?xml version="1.0" encoding="utf-8"?>
<xdr:wsDr xmlns:xdr="http://schemas.openxmlformats.org/drawingml/2006/spreadsheetDrawing" xmlns:a="http://schemas.openxmlformats.org/drawingml/2006/main">
  <xdr:twoCellAnchor editAs="absolute">
    <xdr:from>
      <xdr:col>5</xdr:col>
      <xdr:colOff>590550</xdr:colOff>
      <xdr:row>4</xdr:row>
      <xdr:rowOff>150495</xdr:rowOff>
    </xdr:from>
    <xdr:to>
      <xdr:col>19</xdr:col>
      <xdr:colOff>550545</xdr:colOff>
      <xdr:row>9</xdr:row>
      <xdr:rowOff>135511</xdr:rowOff>
    </xdr:to>
    <xdr:pic>
      <xdr:nvPicPr>
        <xdr:cNvPr id="2" name="Picture 1">
          <a:extLst>
            <a:ext uri="{FF2B5EF4-FFF2-40B4-BE49-F238E27FC236}">
              <a16:creationId xmlns:a16="http://schemas.microsoft.com/office/drawing/2014/main" id="{F4BF8F40-DEA1-0D12-F26A-04FA02FC923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505200" y="1026795"/>
          <a:ext cx="8521065" cy="12270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oneCellAnchor>
    <xdr:from>
      <xdr:col>4</xdr:col>
      <xdr:colOff>440531</xdr:colOff>
      <xdr:row>13</xdr:row>
      <xdr:rowOff>86520</xdr:rowOff>
    </xdr:from>
    <xdr:ext cx="4570408" cy="2741608"/>
    <xdr:graphicFrame macro="">
      <xdr:nvGraphicFramePr>
        <xdr:cNvPr id="2" name="Chart 6">
          <a:extLst>
            <a:ext uri="{FF2B5EF4-FFF2-40B4-BE49-F238E27FC236}">
              <a16:creationId xmlns:a16="http://schemas.microsoft.com/office/drawing/2014/main" id="{DC14AF13-E57D-4886-BB4B-1D1F907A3A5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oneCellAnchor>
    <xdr:from>
      <xdr:col>4</xdr:col>
      <xdr:colOff>429420</xdr:colOff>
      <xdr:row>28</xdr:row>
      <xdr:rowOff>162717</xdr:rowOff>
    </xdr:from>
    <xdr:ext cx="4570408" cy="2743200"/>
    <xdr:graphicFrame macro="">
      <xdr:nvGraphicFramePr>
        <xdr:cNvPr id="3" name="Chart 7">
          <a:extLst>
            <a:ext uri="{FF2B5EF4-FFF2-40B4-BE49-F238E27FC236}">
              <a16:creationId xmlns:a16="http://schemas.microsoft.com/office/drawing/2014/main" id="{EF61B9C1-9EB5-4A01-9B4B-51C9D41D4D5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oneCellAnchor>
  <xdr:oneCellAnchor>
    <xdr:from>
      <xdr:col>4</xdr:col>
      <xdr:colOff>416719</xdr:colOff>
      <xdr:row>44</xdr:row>
      <xdr:rowOff>35716</xdr:rowOff>
    </xdr:from>
    <xdr:ext cx="4570408" cy="2744791"/>
    <xdr:graphicFrame macro="">
      <xdr:nvGraphicFramePr>
        <xdr:cNvPr id="4" name="Chart 8">
          <a:extLst>
            <a:ext uri="{FF2B5EF4-FFF2-40B4-BE49-F238E27FC236}">
              <a16:creationId xmlns:a16="http://schemas.microsoft.com/office/drawing/2014/main" id="{601BB003-EAFB-4705-8D1C-E199CC89DC8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oneCellAnchor>
  <xdr:oneCellAnchor>
    <xdr:from>
      <xdr:col>4</xdr:col>
      <xdr:colOff>410364</xdr:colOff>
      <xdr:row>61</xdr:row>
      <xdr:rowOff>29370</xdr:rowOff>
    </xdr:from>
    <xdr:ext cx="4570408" cy="2743200"/>
    <xdr:graphicFrame macro="">
      <xdr:nvGraphicFramePr>
        <xdr:cNvPr id="5" name="Chart 9">
          <a:extLst>
            <a:ext uri="{FF2B5EF4-FFF2-40B4-BE49-F238E27FC236}">
              <a16:creationId xmlns:a16="http://schemas.microsoft.com/office/drawing/2014/main" id="{B45B2028-C0C7-403E-A2F7-7DF4D0C7BBA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oneCellAnchor>
</xdr:wsDr>
</file>

<file path=xl/drawings/drawing3.xml><?xml version="1.0" encoding="utf-8"?>
<xdr:wsDr xmlns:xdr="http://schemas.openxmlformats.org/drawingml/2006/spreadsheetDrawing" xmlns:a="http://schemas.openxmlformats.org/drawingml/2006/main">
  <xdr:twoCellAnchor editAs="absolute">
    <xdr:from>
      <xdr:col>0</xdr:col>
      <xdr:colOff>918209</xdr:colOff>
      <xdr:row>4</xdr:row>
      <xdr:rowOff>110490</xdr:rowOff>
    </xdr:from>
    <xdr:to>
      <xdr:col>4</xdr:col>
      <xdr:colOff>518159</xdr:colOff>
      <xdr:row>24</xdr:row>
      <xdr:rowOff>129540</xdr:rowOff>
    </xdr:to>
    <xdr:graphicFrame macro="">
      <xdr:nvGraphicFramePr>
        <xdr:cNvPr id="2" name="Chart 1">
          <a:extLst>
            <a:ext uri="{FF2B5EF4-FFF2-40B4-BE49-F238E27FC236}">
              <a16:creationId xmlns:a16="http://schemas.microsoft.com/office/drawing/2014/main" id="{A51DABDD-2228-4673-A515-DD368AF21E3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persons/person.xml><?xml version="1.0" encoding="utf-8"?>
<personList xmlns="http://schemas.microsoft.com/office/spreadsheetml/2018/threadedcomments" xmlns:x="http://schemas.openxmlformats.org/spreadsheetml/2006/main"/>
</file>

<file path=xl/pivotCache/_rels/pivotCacheDefinition1.xml.rels><?xml version="1.0" encoding="UTF-8" standalone="yes"?>
<Relationships xmlns="http://schemas.openxmlformats.org/package/2006/relationships"><Relationship Id="rId2" Type="http://schemas.microsoft.com/office/2006/relationships/xlExternalLinkPath/xlPathMissing" Target="250519%20BMT%20Outcome%20Level%20Methodology%20Final.xls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Khairani, M. (Maulidia)" refreshedDate="45796.941087500003" createdVersion="8" refreshedVersion="8" minRefreshableVersion="3" recordCount="26" xr:uid="{65F7FD11-42C6-4CCB-8BE5-36A3900226CF}">
  <cacheSource type="worksheet">
    <worksheetSource ref="A6:O32" sheet="InitialAssessment" r:id="rId2"/>
  </cacheSource>
  <cacheFields count="15">
    <cacheField name="Category" numFmtId="0">
      <sharedItems containsBlank="1"/>
    </cacheField>
    <cacheField name="Principles" numFmtId="0">
      <sharedItems containsBlank="1"/>
    </cacheField>
    <cacheField name="Criteria" numFmtId="0">
      <sharedItems containsBlank="1" longText="1"/>
    </cacheField>
    <cacheField name="Criteria (for Visualisation)" numFmtId="0">
      <sharedItems containsBlank="1" count="9" longText="1">
        <s v="A.1 The scheme requires a systematic approach to address critical sustainability issues and monitors the approach's effectiveness to achieve the intended sustainability goals."/>
        <m/>
        <s v="B.1 The scheme clearly defines its impact in alignment with its mission and establishes a framework to achieve those impacts."/>
        <s v="B.2 The scheme regularly measures their progress towards intended social, economic, and environmental impacts through performance, outcome, and impact evaluation. "/>
        <s v="C.1 The scheme conducts verification of impact monitoring data to ensure reliability and accuracy of the data."/>
        <s v="Add-on C.2 In the case of establishing one-way or mutual recognition with other schemes, the scheme must implement monitoring and requirements for the recognized schemes. It should clearly define the scope of its own assessments versus those covered by the recognized standards and ensure that the impacts of third-party certification are adequately evaluated."/>
        <s v="D.1 The scheme publicly reports the monitoring and evaluation results."/>
        <s v="E.1 The standard revision process updates requirements or indicators, considering the progress made by operators in advancing the certification scheme or label’s goals."/>
        <s v="F.1 The scheme incorporates the feedback from certification bodies and certification support consultant, policy makers, non-governmental organizations, other public entities, and the development in science to facilitate  learning and improvements of the standard."/>
      </sharedItems>
    </cacheField>
    <cacheField name="Indicator Code" numFmtId="0">
      <sharedItems/>
    </cacheField>
    <cacheField name="Code reference from previous version" numFmtId="0">
      <sharedItems containsBlank="1"/>
    </cacheField>
    <cacheField name="Indicators" numFmtId="0">
      <sharedItems longText="1"/>
    </cacheField>
    <cacheField name="Guidance note for testers" numFmtId="0">
      <sharedItems containsBlank="1" longText="1"/>
    </cacheField>
    <cacheField name="Applicability" numFmtId="0">
      <sharedItems/>
    </cacheField>
    <cacheField name="Fulfillment" numFmtId="0">
      <sharedItems containsNonDate="0" containsString="0" containsBlank="1" count="1">
        <m/>
      </sharedItems>
    </cacheField>
    <cacheField name="Justification or Evidence" numFmtId="0">
      <sharedItems containsNonDate="0" containsString="0" containsBlank="1"/>
    </cacheField>
    <cacheField name="Source _x000a_(title of scheme documents and/or website link)" numFmtId="0">
      <sharedItems containsNonDate="0" containsString="0" containsBlank="1"/>
    </cacheField>
    <cacheField name="Notes for scheme" numFmtId="0">
      <sharedItems containsNonDate="0" containsString="0" containsBlank="1"/>
    </cacheField>
    <cacheField name="Changes from the previous testing results" numFmtId="0">
      <sharedItems containsNonDate="0" containsString="0" containsBlank="1"/>
    </cacheField>
    <cacheField name="Feedback from scheme" numFmtId="0">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6">
  <r>
    <s v="Measurable progress of operators"/>
    <s v="Measurable progress of operators*"/>
    <s v="A.1 The scheme requires a systematic approach to address critical sustainability issues and monitors the approach's effectiveness to achieve the intended sustainability goals."/>
    <x v="0"/>
    <s v="A.1.1"/>
    <s v="A.1.1"/>
    <s v="The scheme requires operators to systematically address critical sustainability issues by either: _x000a_1. Developing a measurable, time-bound sustainability plan aligned with the organization’s mission. The plan must address environmental, social, and economic dimensions, demonstrate progress toward sustainability goals_x000a_OR_x000a_2. A structured risk mitigation framework that identifies key sustainability risks and outlines specific measures to address them_x000a__x000a_Either approach should show how it has guided key decisions and outcomes."/>
    <s v="Example of evidence:_x000a_- Requirements in the scheme documents (e.g. Requirements for Operators/Principle and Criteria document)"/>
    <s v="Certification schemes"/>
    <x v="0"/>
    <m/>
    <m/>
    <m/>
    <m/>
    <m/>
  </r>
  <r>
    <m/>
    <m/>
    <m/>
    <x v="0"/>
    <s v="A.1.2"/>
    <s v="A.1.3"/>
    <s v="The scheme requires the operators to assess and demonstrate the effectiveness of the measures taken to meet the sustainability goals, by establishing (a) what needs to be monitored and measured; (b) the methods for monitoring, measurement, analysis and evaluation, as applicable, to ensure valid results; (c) when the monitoring and measuring shall be performed; and (d) when the results from monitoring and measurement shall be analyzed and evaluated."/>
    <s v="Example of evidence:_x000a_- Requirements in the scheme documents (e.g. Requirements for Operators/Principle and Criteria document)"/>
    <s v="Certification schemes"/>
    <x v="0"/>
    <m/>
    <m/>
    <m/>
    <m/>
    <m/>
  </r>
  <r>
    <m/>
    <m/>
    <m/>
    <x v="0"/>
    <s v="A.1.3"/>
    <s v="A.1.4"/>
    <s v="The operator management regularly monitors and reviews all activities and takes actions to continuously improve with respect to sustainability risks and/or environmental, social and economic sustainable development. "/>
    <s v="Support indicator A.1.1 and A.1.3"/>
    <s v="Certification schemes"/>
    <x v="0"/>
    <m/>
    <m/>
    <m/>
    <m/>
    <m/>
  </r>
  <r>
    <m/>
    <m/>
    <m/>
    <x v="0"/>
    <s v="A.1.4"/>
    <s v="A.1.5"/>
    <s v="The scheme monitors the implementation and effectiveness of risk mitigation measures and/or sustainability plans by operators. This process shall be an integral part of the auditing procedures."/>
    <s v="Support indicator A.1.1 and A.1.3"/>
    <s v="Certification schemes"/>
    <x v="0"/>
    <m/>
    <m/>
    <m/>
    <m/>
    <m/>
  </r>
  <r>
    <m/>
    <m/>
    <m/>
    <x v="0"/>
    <s v="A.1.5"/>
    <s v="A.1.7"/>
    <s v="The scheme has a clear impact assessment policy, utilize appropriate assessment tools, and demonstrate that these tools are actively used to inform decision-making for long-term sustainability outcomes."/>
    <s v="Support indicator A.1.1 and A.1.3"/>
    <s v="Certification schemes"/>
    <x v="0"/>
    <m/>
    <m/>
    <m/>
    <m/>
    <m/>
  </r>
  <r>
    <m/>
    <m/>
    <m/>
    <x v="0"/>
    <s v="A.1.6"/>
    <s v="A.1.8"/>
    <s v="The scheme shall conduct impact assessment focusing on impacts from sustainability hotspots in the value chain."/>
    <s v="Support indicator A.1.1 and A.1.3"/>
    <s v="Certification schemes"/>
    <x v="0"/>
    <m/>
    <m/>
    <m/>
    <m/>
    <m/>
  </r>
  <r>
    <m/>
    <m/>
    <m/>
    <x v="1"/>
    <s v="Add-on-A-1"/>
    <s v="A.1.6"/>
    <s v="The scheme requires the operator to conduct an initial screening or assessment to evaluate its baseline conditions. This assessment should provide a comprehensive understanding of the operator's starting point in terms of sustainability performance."/>
    <s v="Add-on indicator_x000a_Support indicator A.1.1 and A.1.3_x000a_In many cases, improvements to meet the standard requirements are done before operators apply for certification. In the Explanation column, please explain what the initial assessment or screening by the CSL entails and list data points or information gathered through the initial screening or assessment."/>
    <s v="Certification schemes"/>
    <x v="0"/>
    <m/>
    <m/>
    <m/>
    <m/>
    <m/>
  </r>
  <r>
    <s v="Measurable progress of certification scheme and label"/>
    <s v="Impact monitoring of own scheme"/>
    <s v="B.1 The scheme clearly defines its impact in alignment with its mission and establishes a framework to achieve those impacts."/>
    <x v="2"/>
    <s v="B.1.1"/>
    <s v="B.1.1"/>
    <s v="The scheme has a clear definition of their intended impacts in line with their mission."/>
    <s v="The scheme owner explicitly defines scheme's overall goals, e.g. the mission and vision, either in its statutes or in a separate statement (e.g. a mission statement). The scheme owner has publicly available performance indicators related to scheme goals._x000a__x000a_The objectives should be sustainability-defined, promoting responsible use of resources and improving environmental and/or socio-economic impacts."/>
    <s v="All CSLs"/>
    <x v="0"/>
    <m/>
    <m/>
    <m/>
    <m/>
    <m/>
  </r>
  <r>
    <m/>
    <m/>
    <m/>
    <x v="2"/>
    <s v="B.1.2"/>
    <s v="B.2.2"/>
    <s v="The scheme establishes causal pathways, theory of change or a similar framework that describe their intended impacts and how their intervention or strategies will lead to intended changes."/>
    <s v="This should be a documented strategy that the scheme has defined and uses to ensure that it meets its goals. This entails: clear goals, actions to achieve the goals, and a description of available/needed resources to execute the actions."/>
    <s v="All CSLs"/>
    <x v="0"/>
    <m/>
    <m/>
    <m/>
    <m/>
    <m/>
  </r>
  <r>
    <m/>
    <m/>
    <s v="B.2 The scheme regularly measures their progress towards intended social, economic, and environmental impacts through performance, outcome, and impact evaluation. "/>
    <x v="3"/>
    <s v="B.2.1"/>
    <s v="B.3.1"/>
    <s v="Monitoring and evaluation procedure which contains indicators that the scheme uses to measure its outputs, outcomes, and impacts is made publicly available."/>
    <s v="- See the following definition of outputs, outcomes, and impacts below (as stated in the report of ISEAL on Performance metrics for key sustainability issues)_x000a__x000a_Outputs_x000a_The products, capital goods and services which result from an intervention; may also include changes resulting from the intervention which are relevant to the achievement of outcomes._x000a__x000a_Outcomes_x000a_The short-term and medium-term effects of an intervention on the sustainability issue in question._x000a__x000a_Impacts_x000a_Long-term effects (direct or indirect, intended or unintended) on the sustainability issue produced as the result of an intervention._x000a__x000a_- For ISO type I labels, the most relevant impact is usually introduced prior to the development of criteria by conducting a life cycle based impact study. The resulting criteria are developed to reduce these impacts. The design of this approach therefore also includes the measurement of impact and is eligible for a 'Fully'. "/>
    <s v="All CSLs"/>
    <x v="0"/>
    <m/>
    <m/>
    <m/>
    <m/>
    <m/>
  </r>
  <r>
    <m/>
    <m/>
    <m/>
    <x v="3"/>
    <s v="B.2.2"/>
    <s v="B.3.2"/>
    <s v="The scheme conducts both performance monitoring and outcome evaluation annually."/>
    <s v="Indicator fulfilment_x000a_A &quot;Fully&quot; rating is assigned if: _x000a_The scheme conducts both performance monitoring and outcome evaluation on an annual basis. Evidence of this may include a monitoring and evaluation procedure, an annual impact report, or any relevant publications available on the scheme’s website. At a minimum, there should be documentation demonstrating that performance monitoring and outcome evaluation are carried out annually and made available to internal stakeholders._x000a__x000a_A &quot;Partial&quot; rating is assigned if:_x000a_- The scheme conducts only one of the two activities (performance monitoring or outcome evaluation) annually; and/or_x000a_- The frequency of either activity is less than once per year._x000a__x000a_A &quot;Missing&quot; rating is assigned if:_x000a_Neither performance monitoring nor outcome evaluation is conducted, or there is no available evidence to demonstrate these activities._x000a__x000a_Definitions_x000a_See the following definition of performance monitoring and outcome evaluation (as stated in the ISEAL Impact Code of Good Practice)_x000a__x000a_Performance monitoring:_x000a_A continuing function that uses systematic collection of data on specified indicators to provide indications of the extent to which outputs and short and medium_x0002_term results are being achieved. (Adapted from OECD Glossary,2002)._x000a_Examples of performance indicators: number of certificate holders, number of workers protected under the standard, amount of certified materials_x000a__x000a_Outcome evaluation:_x000a_Systematic and objective in depth ex-post assessment of the short-term and medium-term results or effects from the implementation of a standards system. _x000a_These studies seek to shed light on the extent to which standards system’s desired changes are occurring as well as why the system is or is not working. Unlike impact evaluations, outcome evaluations are not designed to draw conclusions about the extent to which an intervention can be attributed to the intervention of a standards system. _x000a_Examples of indicators for outcome evaluations: GHG emissions, energy uses"/>
    <s v="All CSLs"/>
    <x v="0"/>
    <m/>
    <m/>
    <m/>
    <m/>
    <m/>
  </r>
  <r>
    <m/>
    <m/>
    <m/>
    <x v="3"/>
    <s v="B.2.3"/>
    <s v="B.3.3"/>
    <s v="The scheme conducts impact evaluation at least every 5 years."/>
    <s v="Impact Evaluation:_x0009__x0009__x000a_A systematic, objective and in depth, ex-post assessment of the medium or long-term effects; positive or negative, intended or unintended, of the implementation of a standards system. Impact evaluations employ methodologies that are designed to enable evaluation users to understand the extent to which an observed change can be attributed to the standard system or another intervention. (Adapted from 3ie Impact Evaluation Glossary, 2012 and World Bank)_x000a__x000a_- The frequency of impact evaluation (at least every 5 year) should be explicitly mentioned in the monitoring and evaluation procedure or other scheme documents._x000a_- There should be evidence that shows the scheme conducts impact evaluation every 5 years. Example of evidence: Impact Evaluation Report"/>
    <s v="All CSLs"/>
    <x v="0"/>
    <m/>
    <m/>
    <m/>
    <m/>
    <m/>
  </r>
  <r>
    <m/>
    <m/>
    <m/>
    <x v="3"/>
    <s v="B.2.4"/>
    <s v="B.3.4"/>
    <s v="The scheme quantitatively measures at least one indicator related to climate change every year. "/>
    <s v="Please list down the impact monitoring indicators in tab &quot;ImpactMonitoring Indicators&quot; and fill in Column B-J._x000a__x000a_The purpose of this indicator is to evaluate how far the scheme has been able to measure its progress towards their intended impacts quantitatively."/>
    <s v="All CSLs"/>
    <x v="0"/>
    <m/>
    <m/>
    <m/>
    <m/>
    <m/>
  </r>
  <r>
    <m/>
    <m/>
    <m/>
    <x v="3"/>
    <s v="B.2.5"/>
    <s v="B.3.5"/>
    <s v="The scheme quantitatively measures 2-3 indicators related to environmental, social, and economic impacts besides the climate change indicators."/>
    <s v="Please list down the impact monitoring indicators in tab &quot;ImpactMonitoring Indicators&quot; and fill in Column B-J._x000a__x000a_The purpose of this indicator is to evaluate how far the scheme has been able to measure its progress towards their intended impacts quantitatively. _x000a__x000a_For Type I ecolabels, requirements on social and economic impacts are applicable if they cover these aspects."/>
    <s v="All CSLs"/>
    <x v="0"/>
    <m/>
    <m/>
    <m/>
    <m/>
    <m/>
  </r>
  <r>
    <m/>
    <s v="Procedure to validate impacts"/>
    <s v="C.1 The scheme conducts verification of impact monitoring data to ensure reliability and accuracy of the data."/>
    <x v="4"/>
    <s v="C.1.1"/>
    <s v="C.1.1"/>
    <s v="The scheme has a clear procedure for verifying impact monitoring data, which includes:_x000a_- what data is verified_x000a_- where the data comes from_x000a_- how data is verified_x000a_- parties involved in verification"/>
    <s v="A &quot;Fully&quot; rating is assigned if the scheme has an explicit and publicly available procedure for verifying impact monitoring data that addresses all four key elements:_x000a_- What data is verified_x000a_- Where the data comes from_x000a_- How the data is verified_x000a_- Which parties are involved in the verification process_x000a__x000a_A &quot;Partial&quot; rating is assigned if:_x000a_- The procedure addresses fewer than all four elements; and/or_x000a_- The procedure is not publicly available, but can be accessed upon request._x000a__x000a_A &quot;Missing&quot; rating is assigned if the scheme does not have a documented procedure for verifying impact monitoring data."/>
    <s v="All CSLs"/>
    <x v="0"/>
    <m/>
    <m/>
    <m/>
    <m/>
    <m/>
  </r>
  <r>
    <m/>
    <m/>
    <m/>
    <x v="4"/>
    <s v="C.1.2"/>
    <s v="C.1.2"/>
    <s v="Verification of impact monitoring data is conducted by independent parties."/>
    <s v="We seek to evaluate the extent to which the CSL owners ensure the accuracy and reliability of impact monitoring data and how independent the process is."/>
    <s v="All CSLs"/>
    <x v="0"/>
    <m/>
    <m/>
    <m/>
    <m/>
    <m/>
  </r>
  <r>
    <m/>
    <m/>
    <s v="Add-on C.2 In the case of establishing one-way or mutual recognition with other schemes, the scheme must implement monitoring and requirements for the recognized schemes. It should clearly define the scope of its own assessments versus those covered by the recognized standards and ensure that the impacts of third-party certification are adequately evaluated."/>
    <x v="5"/>
    <s v="Add-on-2"/>
    <m/>
    <s v="In the case of establishing one-way or mutual recognition with other schemes, the scheme must implement monitoring and requirements for the recognized schemes. It should clearly define the scope of its own assessments versus those covered by the recognized standards and ensure that the impacts of third-party certification are adequately evaluated."/>
    <s v="Add-on indicator_x000a_Not applicable if the scheme does not have one-way or mutual recognition with other schemes."/>
    <s v="All CSLs"/>
    <x v="0"/>
    <m/>
    <m/>
    <m/>
    <m/>
    <m/>
  </r>
  <r>
    <m/>
    <s v="Reporting or demonstration of impacts"/>
    <s v="D.1 The scheme publicly reports the monitoring and evaluation results."/>
    <x v="6"/>
    <s v="D.1.1"/>
    <s v="D.1.1"/>
    <s v="The scheme shall publish a monitoring and evaluation report regularly which contains indicators that the scheme owner uses to measure its outputs and outcomes."/>
    <s v="See the following definition of outputs, outcomes, and impacts below (as stated in the report of ISEAL on Performance metrics for key sustainability issues)_x000a__x000a_Outputs_x000a_The products, capital goods and services which result from an intervention; may also include changes resulting from the intervention which are relevant to the achievement of outcomes._x000a__x000a_Outcomes_x000a_The short-term and medium-term effects of an intervention on the sustainability issue in question._x000a__x000a_Ideally, reporting should be done annually; however, at a minimum, it should occur at regular intervals (e.g., bi-annually)."/>
    <s v="All CSLs"/>
    <x v="0"/>
    <m/>
    <m/>
    <m/>
    <m/>
    <m/>
  </r>
  <r>
    <m/>
    <m/>
    <m/>
    <x v="6"/>
    <s v="D.1.2"/>
    <s v="D.1.1"/>
    <s v="The report shall cover a management response that includes an explanation of the changes and improvements to the scheme that have been and will be made as a result."/>
    <m/>
    <s v="All CSLs"/>
    <x v="0"/>
    <m/>
    <m/>
    <m/>
    <m/>
    <m/>
  </r>
  <r>
    <m/>
    <m/>
    <m/>
    <x v="6"/>
    <s v="D.1.3"/>
    <s v="D.1.2"/>
    <s v="The monitoring and evaluation report shall features quantitative results of monitoring indicators."/>
    <s v="Please list down the impact monitoring indicators in tab &quot;ImpactMonitoring Indicators&quot; and fill in Column B-J._x000a__x000a_At the minimum, quantitative results are presented for an indicator related to GHG emissions and 2-3 other indicators on environmental, social, or economic dimensions._x000a__x000a_For Type I ecolabels:_x000a_The ecolabel shall publish quantitative results of the hotspot analysis as part of standard updates. The methodology must be transparently documented in the report, and if using literature review, the references must be up-to-date."/>
    <s v="All CSLs"/>
    <x v="0"/>
    <m/>
    <m/>
    <m/>
    <m/>
    <m/>
  </r>
  <r>
    <m/>
    <m/>
    <m/>
    <x v="6"/>
    <s v="D.1.4"/>
    <s v="D.1.3"/>
    <s v="If the monitoring and evaluation system has been established for more than two years, the monitoring and evaluation report shall features results on similar indicators every year to allow comparison of progress."/>
    <s v="Please list down the impact monitoring indicators in tab &quot;ImpactMonitoring Indicators&quot; and fill in Column B-J."/>
    <s v="All CSLs"/>
    <x v="0"/>
    <m/>
    <m/>
    <m/>
    <m/>
    <m/>
  </r>
  <r>
    <m/>
    <m/>
    <m/>
    <x v="6"/>
    <s v="D.1.5"/>
    <s v="D.1.1"/>
    <s v="The scheme publishes impact evaluation results."/>
    <s v="Impact Evaluation:_x0009__x0009__x000a_A systematic, objective and in depth, ex-post assessment of the medium or long-term effects; positive or negative, intended or unintended, of the implementation of a standards system. Impact evaluations employ methodologies that are designed to enable evaluation users to understand the extent to which an observed change can be attributed to the standard system or another intervention. (Adapted from 3ie Impact Evaluation Glossary, 2012 and World Bank)"/>
    <s v="All CSLs"/>
    <x v="0"/>
    <m/>
    <m/>
    <m/>
    <m/>
    <m/>
  </r>
  <r>
    <m/>
    <s v="Continuous improvement of scheme"/>
    <s v="E.1 The standard revision process updates requirements or indicators, considering the progress made by operators in advancing the certification scheme or label’s goals."/>
    <x v="7"/>
    <s v="E.1.1"/>
    <s v="E.1.1"/>
    <s v="The scheme establishes and publishes a clear procedure on how the progress of operators in advancing the certification scheme and label goals is evaluated and how the feedback is fed into the standard revision."/>
    <m/>
    <s v="All CSLs"/>
    <x v="0"/>
    <m/>
    <m/>
    <m/>
    <m/>
    <m/>
  </r>
  <r>
    <m/>
    <m/>
    <m/>
    <x v="7"/>
    <s v="E.1.2"/>
    <s v="E.1.2"/>
    <s v="Progress evaluation as part of the standard revision is conducted through quantitative assessment for at least one or ideally more sustainability dimensions."/>
    <s v="The aim of this indicator is to evaluate the extent to which the scheme is able to quantify progress over time and demonstrate measurable improvements, particularly in GHG emissions, throughout the value chain. _x000a__x000a_Note: For ISO type I labels, the most relevant impact is usually introduced prior to the development of criteria by conducting a life cycle based impact study. The resulting criteria are developed to reduce these impacts. Evaluation should therefore include a life cycle based impact study based on the performance of the operators."/>
    <s v="All CSLs"/>
    <x v="0"/>
    <m/>
    <m/>
    <m/>
    <m/>
    <m/>
  </r>
  <r>
    <m/>
    <m/>
    <s v="F.1 'The scheme incorporates the feedback from certification bodies and certification support consultant, policy makers, non-governmental organizations, other public entities, and the development in science to facilitate  learning and improvements of the standard."/>
    <x v="8"/>
    <s v="F.1.1"/>
    <s v="F.1.1"/>
    <s v="The scheme establishes a clear and transparent feedback mechanisms to gather input from certification bodies, certification support consultants, non-governmental organizations, other public entities, policymakers as well as the development in science for standard revision. The procedure shall be made publicly available."/>
    <s v="Feedback from certification bodies and certification support consultants should reflect the lessons learned from audit or the implementation of supporting programs, whether conducted in preparation for certification or during the certification process._x000a__x000a_A &quot;Fully&quot; rating is granted if the scheme fulfills the following conditions:_x000a_- the scheme collects feedback from all sources in the indicator (certification bodies, certification support consultants, non-governmental organizations, other public entities, policymakers as well as the development in science), AND_x000a_- the procedure shall be made publicly available._x000a__x000a_A &quot;Partly&quot; rating is assigned if:_x000a_- the scheme only collects feedback from some of the mentioned sources, and/or_x000a_- the procedure is not made publicly available_x000a__x000a_A &quot;Missing&quot; rating is assigned if:_x000a_- the scheme does not collect feedback from the mentioned sources as part of the standard revision."/>
    <s v="All CSLs"/>
    <x v="0"/>
    <m/>
    <m/>
    <m/>
    <m/>
    <m/>
  </r>
  <r>
    <m/>
    <m/>
    <m/>
    <x v="8"/>
    <s v="F.1.2"/>
    <s v="F.1.2"/>
    <s v="The scheme shall regularly incorporate feedback from certification bodies, certification support consultants, policymakers, and the development in science to facilitate learning and improvements of the standards. The process shall be documented to ensure that the updated standard reflects the received feedback and the latest development, and shall be made publicly available."/>
    <s v="The scheme regularly feeds in the results of monitoring &amp; evaluation in its internal processes (e.g. records of inclusion on the agenda of meetings, policy for when results are considered)._x000a_Alternatively, the scheme owner shall at least annually communicate MEL activity findings, insights, and recommendations to the Board, executive leadership, standards committee, and staff overseeing risk management and all scheme components._x000a_Example of evidence:_x000a_Evaluation reports or data about sustainability performance, scheme effectiveness, and unintended negative effects."/>
    <s v="All CSLs"/>
    <x v="0"/>
    <m/>
    <m/>
    <m/>
    <m/>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EDAAD279-A730-4A49-98A7-843DE74FE69F}" name="PivotTable3" cacheId="0"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hartFormat="6" rowHeaderCaption="Criteria">
  <location ref="A27:C36" firstHeaderRow="1" firstDataRow="2" firstDataCol="1"/>
  <pivotFields count="15">
    <pivotField showAll="0"/>
    <pivotField showAll="0"/>
    <pivotField showAll="0"/>
    <pivotField axis="axisRow" showAll="0" sortType="descending">
      <items count="10">
        <item h="1" x="1"/>
        <item x="8"/>
        <item x="7"/>
        <item x="6"/>
        <item x="4"/>
        <item x="3"/>
        <item x="2"/>
        <item h="1" x="5"/>
        <item x="0"/>
        <item t="default"/>
      </items>
    </pivotField>
    <pivotField showAll="0"/>
    <pivotField showAll="0"/>
    <pivotField showAll="0"/>
    <pivotField showAll="0"/>
    <pivotField showAll="0"/>
    <pivotField axis="axisCol" dataField="1" showAll="0">
      <items count="2">
        <item x="0"/>
        <item t="default"/>
      </items>
    </pivotField>
    <pivotField showAll="0"/>
    <pivotField showAll="0"/>
    <pivotField showAll="0"/>
    <pivotField showAll="0"/>
    <pivotField showAll="0"/>
  </pivotFields>
  <rowFields count="1">
    <field x="3"/>
  </rowFields>
  <rowItems count="8">
    <i>
      <x v="1"/>
    </i>
    <i>
      <x v="2"/>
    </i>
    <i>
      <x v="3"/>
    </i>
    <i>
      <x v="4"/>
    </i>
    <i>
      <x v="5"/>
    </i>
    <i>
      <x v="6"/>
    </i>
    <i>
      <x v="8"/>
    </i>
    <i t="grand">
      <x/>
    </i>
  </rowItems>
  <colFields count="1">
    <field x="9"/>
  </colFields>
  <colItems count="2">
    <i>
      <x/>
    </i>
    <i t="grand">
      <x/>
    </i>
  </colItems>
  <dataFields count="1">
    <dataField name="Count of Fulfillment" fld="9" subtotal="count" baseField="0" baseItem="0"/>
  </dataFields>
  <formats count="1">
    <format dxfId="247">
      <pivotArea dataOnly="0" labelOnly="1" fieldPosition="0">
        <references count="1">
          <reference field="3" count="0"/>
        </references>
      </pivotArea>
    </format>
  </formats>
  <chartFormats count="4">
    <chartFormat chart="0" format="0" series="1">
      <pivotArea type="data" outline="0" fieldPosition="0">
        <references count="2">
          <reference field="4294967294" count="1" selected="0">
            <x v="0"/>
          </reference>
          <reference field="9" count="1" selected="0">
            <x v="0"/>
          </reference>
        </references>
      </pivotArea>
    </chartFormat>
    <chartFormat chart="1" format="1" series="1">
      <pivotArea type="data" outline="0" fieldPosition="0">
        <references count="2">
          <reference field="4294967294" count="1" selected="0">
            <x v="0"/>
          </reference>
          <reference field="9" count="1" selected="0">
            <x v="0"/>
          </reference>
        </references>
      </pivotArea>
    </chartFormat>
    <chartFormat chart="2" format="2" series="1">
      <pivotArea type="data" outline="0" fieldPosition="0">
        <references count="2">
          <reference field="4294967294" count="1" selected="0">
            <x v="0"/>
          </reference>
          <reference field="9" count="1" selected="0">
            <x v="0"/>
          </reference>
        </references>
      </pivotArea>
    </chartFormat>
    <chartFormat chart="5" format="3" series="1">
      <pivotArea type="data" outline="0" fieldPosition="0">
        <references count="2">
          <reference field="4294967294" count="1" selected="0">
            <x v="0"/>
          </reference>
          <reference field="9"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7.xml.rels><?xml version="1.0" encoding="UTF-8" standalone="yes"?>
<Relationships xmlns="http://schemas.openxmlformats.org/package/2006/relationships"><Relationship Id="rId13" Type="http://schemas.openxmlformats.org/officeDocument/2006/relationships/hyperlink" Target="https://www.ilo.org/sites/default/files/wcmsp5/groups/public/@ed_norm/@declaration/documents/publication/wcms_160208.pdf" TargetMode="External"/><Relationship Id="rId18" Type="http://schemas.openxmlformats.org/officeDocument/2006/relationships/hyperlink" Target="https://www.globallivingwage.org/" TargetMode="External"/><Relationship Id="rId26" Type="http://schemas.openxmlformats.org/officeDocument/2006/relationships/hyperlink" Target="https://archive.ipcc.ch/publications_and_data/ar4/wg3/en/annex1-ensglossary-e-i.html" TargetMode="External"/><Relationship Id="rId39" Type="http://schemas.openxmlformats.org/officeDocument/2006/relationships/hyperlink" Target="https://echa.europa.eu/support/getting-started/enquiry-on-reach-and-clp" TargetMode="External"/><Relationship Id="rId21" Type="http://schemas.openxmlformats.org/officeDocument/2006/relationships/hyperlink" Target="https://echa.europa.eu/candidate-list-table" TargetMode="External"/><Relationship Id="rId34" Type="http://schemas.openxmlformats.org/officeDocument/2006/relationships/hyperlink" Target="https://ghgprotocol.org/sites/default/files/standards_supporting/FAQ.pdf" TargetMode="External"/><Relationship Id="rId42" Type="http://schemas.openxmlformats.org/officeDocument/2006/relationships/hyperlink" Target="https://www.sciencedirect.com/topics/chemistry/agricultural-residues" TargetMode="External"/><Relationship Id="rId47" Type="http://schemas.openxmlformats.org/officeDocument/2006/relationships/hyperlink" Target="https://www.who.int/teams/environment-climate-change-and-health/water-sanitation-and-health/water-safety-and-quality/drinking-water-quality-guidelines" TargetMode="External"/><Relationship Id="rId50" Type="http://schemas.openxmlformats.org/officeDocument/2006/relationships/hyperlink" Target="https://knowledge4policy.ec.europa.eu/glossary-item/indirect-land-use-change_en" TargetMode="External"/><Relationship Id="rId55" Type="http://schemas.openxmlformats.org/officeDocument/2006/relationships/hyperlink" Target="https://www.nrdc.org/stories/water-pollution-everything-you-need-know" TargetMode="External"/><Relationship Id="rId63" Type="http://schemas.openxmlformats.org/officeDocument/2006/relationships/hyperlink" Target="https://normlex.ilo.org/dyn/nrmlx_en/f?p=NORMLEXPUB:12100:::NO:12100:P12100_ILO_CODE:C029:NO" TargetMode="External"/><Relationship Id="rId68" Type="http://schemas.openxmlformats.org/officeDocument/2006/relationships/hyperlink" Target="https://www.fao.org/4/x2038e/x2038e0a.htm" TargetMode="External"/><Relationship Id="rId76" Type="http://schemas.openxmlformats.org/officeDocument/2006/relationships/hyperlink" Target="https://eur-lex.europa.eu/EN/legal-content/summary/common-taxation-of-parent-companies-and-their-subsidiaries.html" TargetMode="External"/><Relationship Id="rId84" Type="http://schemas.openxmlformats.org/officeDocument/2006/relationships/hyperlink" Target="https://www.un.org/en/climatechange/what-is-renewable-energy" TargetMode="External"/><Relationship Id="rId7" Type="http://schemas.openxmlformats.org/officeDocument/2006/relationships/hyperlink" Target="https://www.wbcsd.org/Programs/Circular-Economy/Metrics-Measurement/Resources/Circular-Transition-Indicators-v4.0-Metrics-for-business-by-business" TargetMode="External"/><Relationship Id="rId71" Type="http://schemas.openxmlformats.org/officeDocument/2006/relationships/hyperlink" Target="https://www.iso.org/standard/80648.html" TargetMode="External"/><Relationship Id="rId2" Type="http://schemas.openxmlformats.org/officeDocument/2006/relationships/hyperlink" Target="https://eur-lex.europa.eu/legal-content/EN/TXT/PDF/?uri=CELEX:32018L2001%20;%20http://www.protectedplanet.net%20;%20http://ramsar.wetlands.org%20;%20Http://whc.unesco.org/en/list%20;%20http://www.unesco.org/new/en/natural-sciences/environment/ecological-sciences/biosphere-reserves/" TargetMode="External"/><Relationship Id="rId16" Type="http://schemas.openxmlformats.org/officeDocument/2006/relationships/hyperlink" Target="https://eur-lex.europa.eu/legal-content/EN/TXT/PDF/?uri=CELEX:32018L2001" TargetMode="External"/><Relationship Id="rId29" Type="http://schemas.openxmlformats.org/officeDocument/2006/relationships/hyperlink" Target="https://health.ec.europa.eu/system/files/2016-11/glos4en200408_en_0.pdf" TargetMode="External"/><Relationship Id="rId11" Type="http://schemas.openxmlformats.org/officeDocument/2006/relationships/hyperlink" Target="https://www.fao.org/nr/sustainability/sustainability-assessments-safa/en/" TargetMode="External"/><Relationship Id="rId24" Type="http://schemas.openxmlformats.org/officeDocument/2006/relationships/hyperlink" Target="https://rsb.org/wp-content/uploads/2020/06/RSB-STD-01-002-v.1.5-RSB-Glossary-of-Terms.pdf" TargetMode="External"/><Relationship Id="rId32" Type="http://schemas.openxmlformats.org/officeDocument/2006/relationships/hyperlink" Target="https://food.ec.europa.eu/plants/pesticides_en" TargetMode="External"/><Relationship Id="rId37" Type="http://schemas.openxmlformats.org/officeDocument/2006/relationships/hyperlink" Target="https://environment.ec.europa.eu/topics/waste-and-recycling/sewage-sludge_en" TargetMode="External"/><Relationship Id="rId40" Type="http://schemas.openxmlformats.org/officeDocument/2006/relationships/hyperlink" Target="https://rsb.org/wp-content/uploads/2020/06/RSB-STD-01-002-v.1.5-RSB-Glossary-of-Terms.pdf" TargetMode="External"/><Relationship Id="rId45" Type="http://schemas.openxmlformats.org/officeDocument/2006/relationships/hyperlink" Target="https://pubchem.ncbi.nlm.nih.gov/ghs/" TargetMode="External"/><Relationship Id="rId53" Type="http://schemas.openxmlformats.org/officeDocument/2006/relationships/hyperlink" Target="https://www.eea.europa.eu/publications/carbon-stocks-and-sequestration-rates" TargetMode="External"/><Relationship Id="rId58" Type="http://schemas.openxmlformats.org/officeDocument/2006/relationships/hyperlink" Target="https://www.fao.org/fileadmin/templates/faoitaly/documents/pdf/pdf_Food_Security_Cocept_Note.pdf" TargetMode="External"/><Relationship Id="rId66" Type="http://schemas.openxmlformats.org/officeDocument/2006/relationships/hyperlink" Target="https://publications.jrc.ec.europa.eu/repository/bitstream/JRC122293/final_quality_of_recycling_report.pdf" TargetMode="External"/><Relationship Id="rId74" Type="http://schemas.openxmlformats.org/officeDocument/2006/relationships/hyperlink" Target="https://www.owp.csus.edu/glossary/slurry.php" TargetMode="External"/><Relationship Id="rId79" Type="http://schemas.openxmlformats.org/officeDocument/2006/relationships/hyperlink" Target="https://www.ramsar.org/sites/default/files/documents/library/factsheet1_why_should_i_care_0.pdf" TargetMode="External"/><Relationship Id="rId5" Type="http://schemas.openxmlformats.org/officeDocument/2006/relationships/hyperlink" Target="https://eur-lex.europa.eu/legal-content/EN/TXT/?uri=celex%3A32008R1272" TargetMode="External"/><Relationship Id="rId61" Type="http://schemas.openxmlformats.org/officeDocument/2006/relationships/hyperlink" Target="https://green-business.ec.europa.eu/environmental-footprint-methods/pef-method_en" TargetMode="External"/><Relationship Id="rId82" Type="http://schemas.openxmlformats.org/officeDocument/2006/relationships/hyperlink" Target="https://www.ellenmacarthurfoundation.org/topics/circular-economy-introduction/glossary" TargetMode="External"/><Relationship Id="rId19" Type="http://schemas.openxmlformats.org/officeDocument/2006/relationships/hyperlink" Target="https://eur-lex.europa.eu/legal-content/EN/TXT/PDF/?uri=CELEX:32018L2001" TargetMode="External"/><Relationship Id="rId4" Type="http://schemas.openxmlformats.org/officeDocument/2006/relationships/hyperlink" Target="https://renewable-carbon.eu/publications/product/quo-vadis-cascading-use-of-biomass-%E2%88%92-full-version/" TargetMode="External"/><Relationship Id="rId9" Type="http://schemas.openxmlformats.org/officeDocument/2006/relationships/hyperlink" Target="https://www.fao.org/nr/sustainability/sustainability-assessments-safa/en/" TargetMode="External"/><Relationship Id="rId14" Type="http://schemas.openxmlformats.org/officeDocument/2006/relationships/hyperlink" Target="https://www.fao.org/nr/sustainability/sustainability-assessments-safa/en/" TargetMode="External"/><Relationship Id="rId22" Type="http://schemas.openxmlformats.org/officeDocument/2006/relationships/hyperlink" Target="https://www.ellenmacarthurfoundation.org/topics/circular-economy-introduction/glossary" TargetMode="External"/><Relationship Id="rId27" Type="http://schemas.openxmlformats.org/officeDocument/2006/relationships/hyperlink" Target="https://www.ipcc.ch/site/assets/uploads/2019/12/19R_V0_02_Glossary.pdf" TargetMode="External"/><Relationship Id="rId30" Type="http://schemas.openxmlformats.org/officeDocument/2006/relationships/hyperlink" Target="https://ghgprotocol.org/sites/default/files/standards_supporting/FAQ.pdf" TargetMode="External"/><Relationship Id="rId35" Type="http://schemas.openxmlformats.org/officeDocument/2006/relationships/hyperlink" Target="https://ghgprotocol.org/sites/default/files/standards_supporting/FAQ.pdf" TargetMode="External"/><Relationship Id="rId43" Type="http://schemas.openxmlformats.org/officeDocument/2006/relationships/hyperlink" Target="https://www.fao.org/4/ad665e/ad665e00.htm" TargetMode="External"/><Relationship Id="rId48" Type="http://schemas.openxmlformats.org/officeDocument/2006/relationships/hyperlink" Target="https://rsb.org/wp-content/uploads/2020/06/RSB-STD-01-002-v.1.5-RSB-Glossary-of-Terms.pdf" TargetMode="External"/><Relationship Id="rId56" Type="http://schemas.openxmlformats.org/officeDocument/2006/relationships/hyperlink" Target="https://www.nrdc.org/stories/water-pollution-everything-you-need-know" TargetMode="External"/><Relationship Id="rId64" Type="http://schemas.openxmlformats.org/officeDocument/2006/relationships/hyperlink" Target="https://www.undrr.org/terminology/hazard" TargetMode="External"/><Relationship Id="rId69" Type="http://schemas.openxmlformats.org/officeDocument/2006/relationships/hyperlink" Target="https://www.transparency.gov.au/publications/finance/asc-pty-ltd/asc-annual-report-2023/work-health%2C-safety-and-environment/lost-time-injuries" TargetMode="External"/><Relationship Id="rId77" Type="http://schemas.openxmlformats.org/officeDocument/2006/relationships/hyperlink" Target="https://eur-lex.europa.eu/legal-content/EN/TXT/HTML/?uri=CELEX%3A32013L0034" TargetMode="External"/><Relationship Id="rId8" Type="http://schemas.openxmlformats.org/officeDocument/2006/relationships/hyperlink" Target="https://accountability-framework.org/fileadmin/uploads/afi/Documents/Definitions_doc/Definitions-2020-5.pdf" TargetMode="External"/><Relationship Id="rId51" Type="http://schemas.openxmlformats.org/officeDocument/2006/relationships/hyperlink" Target="https://normlex.ilo.org/dyn/nrmlx_en/f?p=NORMLEXPUB:12000:0::NO:::" TargetMode="External"/><Relationship Id="rId72" Type="http://schemas.openxmlformats.org/officeDocument/2006/relationships/hyperlink" Target="https://www.irena.org/-/media/Irena/Files/Capacity-building-Statistics-Training/2-Overview-of-renewable-energy.pdf?rev=3e1570cd0acb4c6785bd4b7d10527930&amp;hash=F7C800868B221FBBAC9A531E958DE072" TargetMode="External"/><Relationship Id="rId80" Type="http://schemas.openxmlformats.org/officeDocument/2006/relationships/hyperlink" Target="https://sbpcert.wpenginepowered.com/wp-content/uploads/2019/03/SBP-Glossary-of-Terms-and-Definitions-v1.1-15Jan2019-FINAL.pdf" TargetMode="External"/><Relationship Id="rId85" Type="http://schemas.openxmlformats.org/officeDocument/2006/relationships/printerSettings" Target="../printerSettings/printerSettings11.bin"/><Relationship Id="rId3" Type="http://schemas.openxmlformats.org/officeDocument/2006/relationships/hyperlink" Target="https://www.pbl.nl/sites/default/files/downloads/pbl-2016-circular-economy-measuring-innovation-in-product-chains-2544.pdf" TargetMode="External"/><Relationship Id="rId12" Type="http://schemas.openxmlformats.org/officeDocument/2006/relationships/hyperlink" Target="https://accountability-framework.org/fileadmin/uploads/afi/Documents/Definitions_doc/Definitions-2020-5.pdf" TargetMode="External"/><Relationship Id="rId17" Type="http://schemas.openxmlformats.org/officeDocument/2006/relationships/hyperlink" Target="https://www.wbcsd.org/Programs/Circular-Economy/Metrics-Measurement/Resources/Circular-Transition-Indicators-v4.0-Metrics-for-business-by-business" TargetMode="External"/><Relationship Id="rId25" Type="http://schemas.openxmlformats.org/officeDocument/2006/relationships/hyperlink" Target="https://www.ellenmacarthurfoundation.org/topics/circular-economy-introduction/glossary" TargetMode="External"/><Relationship Id="rId33" Type="http://schemas.openxmlformats.org/officeDocument/2006/relationships/hyperlink" Target="https://pesticidestewardship.org/water/runoff/" TargetMode="External"/><Relationship Id="rId38" Type="http://schemas.openxmlformats.org/officeDocument/2006/relationships/hyperlink" Target="https://eur-lex.europa.eu/legal-content/EN/TXT/PDF/?uri=CELEX:32008L0098" TargetMode="External"/><Relationship Id="rId46" Type="http://schemas.openxmlformats.org/officeDocument/2006/relationships/hyperlink" Target="https://normlex.ilo.org/dyn/normlex/en/f?p=NORMLEXPUB:12100:0::NO::P12100_INSTRUMENT_ID:312245" TargetMode="External"/><Relationship Id="rId59" Type="http://schemas.openxmlformats.org/officeDocument/2006/relationships/hyperlink" Target="https://parks.canada.ca/nature/science/conservation/corridors-ecologiques-ecological-corridors" TargetMode="External"/><Relationship Id="rId67" Type="http://schemas.openxmlformats.org/officeDocument/2006/relationships/hyperlink" Target="https://webapps.ilo.org/public/english/standards/relm/ilc/ilc90/rep-v-1.htm" TargetMode="External"/><Relationship Id="rId20" Type="http://schemas.openxmlformats.org/officeDocument/2006/relationships/hyperlink" Target="https://www.ilo.org/global/docs/WCMS_428969/lang--en/index.htm" TargetMode="External"/><Relationship Id="rId41" Type="http://schemas.openxmlformats.org/officeDocument/2006/relationships/hyperlink" Target="https://eur-lex.europa.eu/legal-content/EN/TXT/PDF/?uri=CELEX:02008L0098-20180705" TargetMode="External"/><Relationship Id="rId54" Type="http://schemas.openxmlformats.org/officeDocument/2006/relationships/hyperlink" Target="https://unfccc.int/files/essential_background/background_publications_htmlpdf/application/pdf/conveng.pdf" TargetMode="External"/><Relationship Id="rId62" Type="http://schemas.openxmlformats.org/officeDocument/2006/relationships/hyperlink" Target="https://eplca.jrc.ec.europa.eu/EnvironmentalFootprint.html" TargetMode="External"/><Relationship Id="rId70" Type="http://schemas.openxmlformats.org/officeDocument/2006/relationships/hyperlink" Target="https://single-market-economy.ec.europa.eu/sectors/mechanical-engineering/personal-protective-equipment-ppe_en" TargetMode="External"/><Relationship Id="rId75" Type="http://schemas.openxmlformats.org/officeDocument/2006/relationships/hyperlink" Target="https://www.law.cornell.edu/wex/subcontractor" TargetMode="External"/><Relationship Id="rId83" Type="http://schemas.openxmlformats.org/officeDocument/2006/relationships/hyperlink" Target="https://www.soilassociation.org/media/23626/regenerative-forestry-report-final.pdf" TargetMode="External"/><Relationship Id="rId1" Type="http://schemas.openxmlformats.org/officeDocument/2006/relationships/hyperlink" Target="https://highcarbonstock.org/" TargetMode="External"/><Relationship Id="rId6" Type="http://schemas.openxmlformats.org/officeDocument/2006/relationships/hyperlink" Target="https://accountability-framework.org/fileadmin/uploads/afi/Documents/Definitions_doc/Definitions-2020-5.pdf" TargetMode="External"/><Relationship Id="rId15" Type="http://schemas.openxmlformats.org/officeDocument/2006/relationships/hyperlink" Target="https://accountability-framework.org/fileadmin/uploads/afi/Documents/Definitions_doc/Definitions-2020-5.pdf" TargetMode="External"/><Relationship Id="rId23" Type="http://schemas.openxmlformats.org/officeDocument/2006/relationships/hyperlink" Target="https://www.fao.org/nr/sustainability/sustainability-assessments-safa/en/" TargetMode="External"/><Relationship Id="rId28" Type="http://schemas.openxmlformats.org/officeDocument/2006/relationships/hyperlink" Target="https://www.unep.org/news-and-stories/story/un-environment-walks-talk-carbon-neutrality" TargetMode="External"/><Relationship Id="rId36" Type="http://schemas.openxmlformats.org/officeDocument/2006/relationships/hyperlink" Target="https://ghgprotocol.org/sites/default/files/standards_supporting/FAQ.pdf" TargetMode="External"/><Relationship Id="rId49" Type="http://schemas.openxmlformats.org/officeDocument/2006/relationships/hyperlink" Target="https://www.oxfordreference.com/display/10.1093/acref/9780199684984.001.0001/acref-9780199684984-e-7459" TargetMode="External"/><Relationship Id="rId57" Type="http://schemas.openxmlformats.org/officeDocument/2006/relationships/hyperlink" Target="https://normlex.ilo.org/dyn/nrmlx_en/f?p=NORMLEXPUB:12100:0::NO::P12100_INSTRUMENT_ID:312256" TargetMode="External"/><Relationship Id="rId10" Type="http://schemas.openxmlformats.org/officeDocument/2006/relationships/hyperlink" Target="https://bonsucro.com/wp-content/uploads/SCH_Bonsucro-Production-Standard-V5.2-July-2023-ENG.pdf" TargetMode="External"/><Relationship Id="rId31" Type="http://schemas.openxmlformats.org/officeDocument/2006/relationships/hyperlink" Target="https://unfccc.int/topics/land-use/workstreams/land-use--land-use-change-and-forestry-lulucf" TargetMode="External"/><Relationship Id="rId44" Type="http://schemas.openxmlformats.org/officeDocument/2006/relationships/hyperlink" Target="https://rsb.org/wp-content/uploads/2020/06/RSB-STD-01-002-v.1.5-RSB-Glossary-of-Terms.pdf" TargetMode="External"/><Relationship Id="rId52" Type="http://schemas.openxmlformats.org/officeDocument/2006/relationships/hyperlink" Target="https://www.tfi.org/insights/nutrient-stewardship/4r-principles/" TargetMode="External"/><Relationship Id="rId60" Type="http://schemas.openxmlformats.org/officeDocument/2006/relationships/hyperlink" Target="https://www.eea.europa.eu/help/glossary/eea-glossary/ecological-corridor" TargetMode="External"/><Relationship Id="rId65" Type="http://schemas.openxmlformats.org/officeDocument/2006/relationships/hyperlink" Target="https://www.hcvnetwork.org/" TargetMode="External"/><Relationship Id="rId73" Type="http://schemas.openxmlformats.org/officeDocument/2006/relationships/hyperlink" Target="https://www.unep.org/cep/wastewater-sewage-and-sanitation" TargetMode="External"/><Relationship Id="rId78" Type="http://schemas.openxmlformats.org/officeDocument/2006/relationships/hyperlink" Target="https://faolex.fao.org/docs/pdf/eur188157.pdf" TargetMode="External"/><Relationship Id="rId81" Type="http://schemas.openxmlformats.org/officeDocument/2006/relationships/hyperlink" Target="https://oeil.secure.europarl.europa.eu/oeil/en/document-summary?id=1741344" TargetMode="External"/></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FC4DE2-A5D0-4533-B10C-78EC05C40009}">
  <sheetPr>
    <tabColor rgb="FF164A3A"/>
  </sheetPr>
  <dimension ref="B1:T49"/>
  <sheetViews>
    <sheetView showGridLines="0" tabSelected="1" topLeftCell="B2" workbookViewId="0">
      <selection activeCell="G4" sqref="G4:T4"/>
    </sheetView>
  </sheetViews>
  <sheetFormatPr defaultColWidth="8.88671875" defaultRowHeight="14.4" x14ac:dyDescent="0.3"/>
  <cols>
    <col min="1" max="1" width="0" style="13" hidden="1" customWidth="1"/>
    <col min="2" max="4" width="8.88671875" style="648"/>
    <col min="5" max="5" width="16" style="648" customWidth="1"/>
    <col min="6" max="19" width="8.88671875" style="13"/>
    <col min="20" max="20" width="18.77734375" style="13" customWidth="1"/>
    <col min="21" max="16384" width="8.88671875" style="13"/>
  </cols>
  <sheetData>
    <row r="1" spans="2:20" hidden="1" x14ac:dyDescent="0.3"/>
    <row r="2" spans="2:20" ht="9" customHeight="1" x14ac:dyDescent="0.3"/>
    <row r="3" spans="2:20" ht="31.2" x14ac:dyDescent="0.6">
      <c r="G3" s="661" t="s">
        <v>1527</v>
      </c>
      <c r="H3" s="661"/>
      <c r="I3" s="661"/>
      <c r="J3" s="661"/>
      <c r="K3" s="661"/>
      <c r="L3" s="661"/>
      <c r="M3" s="661"/>
      <c r="N3" s="661"/>
      <c r="O3" s="661"/>
      <c r="P3" s="661"/>
      <c r="Q3" s="661"/>
      <c r="R3" s="661"/>
      <c r="S3" s="661"/>
      <c r="T3" s="661"/>
    </row>
    <row r="4" spans="2:20" ht="28.8" x14ac:dyDescent="0.55000000000000004">
      <c r="B4" s="665"/>
      <c r="C4" s="665"/>
      <c r="D4" s="665"/>
      <c r="E4" s="665"/>
      <c r="G4" s="662" t="s">
        <v>0</v>
      </c>
      <c r="H4" s="662"/>
      <c r="I4" s="662"/>
      <c r="J4" s="662"/>
      <c r="K4" s="662"/>
      <c r="L4" s="662"/>
      <c r="M4" s="662"/>
      <c r="N4" s="662"/>
      <c r="O4" s="662"/>
      <c r="P4" s="662"/>
      <c r="Q4" s="662"/>
      <c r="R4" s="662"/>
      <c r="S4" s="662"/>
      <c r="T4" s="662"/>
    </row>
    <row r="5" spans="2:20" ht="28.8" x14ac:dyDescent="0.3">
      <c r="B5" s="666" t="s">
        <v>1</v>
      </c>
      <c r="C5" s="666"/>
      <c r="D5" s="666"/>
      <c r="E5" s="666"/>
    </row>
    <row r="6" spans="2:20" x14ac:dyDescent="0.3">
      <c r="B6" s="651"/>
      <c r="C6" s="651"/>
      <c r="D6" s="651"/>
      <c r="E6" s="651"/>
    </row>
    <row r="7" spans="2:20" x14ac:dyDescent="0.3">
      <c r="B7" s="651"/>
      <c r="C7" s="651"/>
      <c r="D7" s="651"/>
      <c r="E7" s="651"/>
    </row>
    <row r="8" spans="2:20" ht="25.8" x14ac:dyDescent="0.3">
      <c r="B8" s="664" t="s">
        <v>2</v>
      </c>
      <c r="C8" s="664"/>
      <c r="D8" s="664"/>
      <c r="E8" s="664"/>
    </row>
    <row r="9" spans="2:20" x14ac:dyDescent="0.3">
      <c r="B9" s="651"/>
      <c r="C9" s="651"/>
      <c r="D9" s="651"/>
      <c r="E9" s="651"/>
    </row>
    <row r="10" spans="2:20" ht="16.2" thickBot="1" x14ac:dyDescent="0.35">
      <c r="B10" s="663" t="s">
        <v>3</v>
      </c>
      <c r="C10" s="663"/>
      <c r="D10" s="663"/>
      <c r="E10" s="663"/>
    </row>
    <row r="11" spans="2:20" ht="16.2" thickTop="1" x14ac:dyDescent="0.3">
      <c r="B11" s="663" t="s">
        <v>4</v>
      </c>
      <c r="C11" s="663"/>
      <c r="D11" s="663"/>
      <c r="E11" s="663"/>
      <c r="G11" s="649"/>
      <c r="H11" s="649"/>
      <c r="I11" s="649"/>
      <c r="J11" s="649"/>
      <c r="K11" s="649"/>
      <c r="L11" s="649"/>
      <c r="M11" s="649"/>
      <c r="N11" s="649"/>
      <c r="O11" s="649"/>
      <c r="P11" s="649"/>
      <c r="Q11" s="649"/>
      <c r="R11" s="649"/>
      <c r="S11" s="649"/>
      <c r="T11" s="649"/>
    </row>
    <row r="12" spans="2:20" ht="18" x14ac:dyDescent="0.3">
      <c r="B12" s="663" t="s">
        <v>5</v>
      </c>
      <c r="C12" s="663"/>
      <c r="D12" s="663"/>
      <c r="E12" s="663"/>
      <c r="G12" s="653" t="s">
        <v>6</v>
      </c>
    </row>
    <row r="13" spans="2:20" ht="15.6" x14ac:dyDescent="0.3">
      <c r="B13" s="663" t="s">
        <v>7</v>
      </c>
      <c r="C13" s="663"/>
      <c r="D13" s="663"/>
      <c r="E13" s="663"/>
      <c r="G13" s="658" t="s">
        <v>1526</v>
      </c>
      <c r="H13" s="660"/>
      <c r="I13" s="660"/>
      <c r="J13" s="660"/>
      <c r="K13" s="660"/>
      <c r="L13" s="660"/>
      <c r="M13" s="660"/>
      <c r="N13" s="660"/>
      <c r="O13" s="660"/>
      <c r="P13" s="660"/>
      <c r="Q13" s="660"/>
      <c r="R13" s="660"/>
      <c r="S13" s="660"/>
      <c r="T13" s="660"/>
    </row>
    <row r="14" spans="2:20" ht="15.6" x14ac:dyDescent="0.3">
      <c r="B14" s="663" t="s">
        <v>8</v>
      </c>
      <c r="C14" s="663"/>
      <c r="D14" s="663"/>
      <c r="E14" s="663"/>
      <c r="G14" s="660"/>
      <c r="H14" s="660"/>
      <c r="I14" s="660"/>
      <c r="J14" s="660"/>
      <c r="K14" s="660"/>
      <c r="L14" s="660"/>
      <c r="M14" s="660"/>
      <c r="N14" s="660"/>
      <c r="O14" s="660"/>
      <c r="P14" s="660"/>
      <c r="Q14" s="660"/>
      <c r="R14" s="660"/>
      <c r="S14" s="660"/>
      <c r="T14" s="660"/>
    </row>
    <row r="15" spans="2:20" ht="15.6" x14ac:dyDescent="0.3">
      <c r="B15" s="663" t="s">
        <v>9</v>
      </c>
      <c r="C15" s="663"/>
      <c r="D15" s="663"/>
      <c r="E15" s="663"/>
      <c r="G15" s="659" t="s">
        <v>1513</v>
      </c>
      <c r="H15" s="659"/>
      <c r="I15" s="659"/>
      <c r="J15" s="659"/>
      <c r="K15" s="659"/>
      <c r="L15" s="659"/>
      <c r="M15" s="659"/>
      <c r="N15" s="659"/>
      <c r="O15" s="659"/>
      <c r="P15" s="659"/>
      <c r="Q15" s="659"/>
      <c r="R15" s="659"/>
      <c r="S15" s="659"/>
      <c r="T15" s="659"/>
    </row>
    <row r="16" spans="2:20" x14ac:dyDescent="0.3">
      <c r="B16" s="651"/>
      <c r="C16" s="651"/>
      <c r="D16" s="651"/>
      <c r="E16" s="651"/>
      <c r="G16" s="659"/>
      <c r="H16" s="659"/>
      <c r="I16" s="659"/>
      <c r="J16" s="659"/>
      <c r="K16" s="659"/>
      <c r="L16" s="659"/>
      <c r="M16" s="659"/>
      <c r="N16" s="659"/>
      <c r="O16" s="659"/>
      <c r="P16" s="659"/>
      <c r="Q16" s="659"/>
      <c r="R16" s="659"/>
      <c r="S16" s="659"/>
      <c r="T16" s="659"/>
    </row>
    <row r="17" spans="2:20" ht="14.4" customHeight="1" x14ac:dyDescent="0.3">
      <c r="B17" s="651"/>
      <c r="C17" s="651"/>
      <c r="D17" s="651"/>
      <c r="E17" s="651"/>
      <c r="G17" s="659" t="s">
        <v>10</v>
      </c>
      <c r="H17" s="659"/>
      <c r="I17" s="659"/>
      <c r="J17" s="659"/>
      <c r="K17" s="659"/>
      <c r="L17" s="659"/>
      <c r="M17" s="659"/>
      <c r="N17" s="659"/>
      <c r="O17" s="659"/>
      <c r="P17" s="659"/>
      <c r="Q17" s="659"/>
      <c r="R17" s="659"/>
      <c r="S17" s="659"/>
      <c r="T17" s="659"/>
    </row>
    <row r="18" spans="2:20" ht="25.8" x14ac:dyDescent="0.3">
      <c r="B18" s="664" t="s">
        <v>11</v>
      </c>
      <c r="C18" s="664"/>
      <c r="D18" s="664"/>
      <c r="E18" s="664"/>
      <c r="G18" s="659"/>
      <c r="H18" s="659"/>
      <c r="I18" s="659"/>
      <c r="J18" s="659"/>
      <c r="K18" s="659"/>
      <c r="L18" s="659"/>
      <c r="M18" s="659"/>
      <c r="N18" s="659"/>
      <c r="O18" s="659"/>
      <c r="P18" s="659"/>
      <c r="Q18" s="659"/>
      <c r="R18" s="659"/>
      <c r="S18" s="659"/>
      <c r="T18" s="659"/>
    </row>
    <row r="19" spans="2:20" x14ac:dyDescent="0.3">
      <c r="B19" s="652"/>
      <c r="C19" s="652"/>
      <c r="D19" s="652"/>
      <c r="E19" s="652"/>
      <c r="G19" s="659"/>
      <c r="H19" s="659"/>
      <c r="I19" s="659"/>
      <c r="J19" s="659"/>
      <c r="K19" s="659"/>
      <c r="L19" s="659"/>
      <c r="M19" s="659"/>
      <c r="N19" s="659"/>
      <c r="O19" s="659"/>
      <c r="P19" s="659"/>
      <c r="Q19" s="659"/>
      <c r="R19" s="659"/>
      <c r="S19" s="659"/>
      <c r="T19" s="659"/>
    </row>
    <row r="20" spans="2:20" ht="15.6" x14ac:dyDescent="0.3">
      <c r="B20" s="663" t="s">
        <v>1511</v>
      </c>
      <c r="C20" s="663"/>
      <c r="D20" s="663"/>
      <c r="E20" s="663"/>
      <c r="G20" s="659"/>
      <c r="H20" s="659"/>
      <c r="I20" s="659"/>
      <c r="J20" s="659"/>
      <c r="K20" s="659"/>
      <c r="L20" s="659"/>
      <c r="M20" s="659"/>
      <c r="N20" s="659"/>
      <c r="O20" s="659"/>
      <c r="P20" s="659"/>
      <c r="Q20" s="659"/>
      <c r="R20" s="659"/>
      <c r="S20" s="659"/>
      <c r="T20" s="659"/>
    </row>
    <row r="21" spans="2:20" ht="15.6" x14ac:dyDescent="0.3">
      <c r="B21" s="663" t="s">
        <v>12</v>
      </c>
      <c r="C21" s="663"/>
      <c r="D21" s="663"/>
      <c r="E21" s="663"/>
      <c r="G21" s="659"/>
      <c r="H21" s="659"/>
      <c r="I21" s="659"/>
      <c r="J21" s="659"/>
      <c r="K21" s="659"/>
      <c r="L21" s="659"/>
      <c r="M21" s="659"/>
      <c r="N21" s="659"/>
      <c r="O21" s="659"/>
      <c r="P21" s="659"/>
      <c r="Q21" s="659"/>
      <c r="R21" s="659"/>
      <c r="S21" s="659"/>
      <c r="T21" s="659"/>
    </row>
    <row r="22" spans="2:20" ht="15.6" x14ac:dyDescent="0.3">
      <c r="B22" s="663" t="s">
        <v>1512</v>
      </c>
      <c r="C22" s="663"/>
      <c r="D22" s="663"/>
      <c r="E22" s="663"/>
      <c r="G22" s="659"/>
      <c r="H22" s="659"/>
      <c r="I22" s="659"/>
      <c r="J22" s="659"/>
      <c r="K22" s="659"/>
      <c r="L22" s="659"/>
      <c r="M22" s="659"/>
      <c r="N22" s="659"/>
      <c r="O22" s="659"/>
      <c r="P22" s="659"/>
      <c r="Q22" s="659"/>
      <c r="R22" s="659"/>
      <c r="S22" s="659"/>
      <c r="T22" s="659"/>
    </row>
    <row r="23" spans="2:20" ht="15.6" x14ac:dyDescent="0.3">
      <c r="B23" s="663" t="s">
        <v>13</v>
      </c>
      <c r="C23" s="663"/>
      <c r="D23" s="663"/>
      <c r="E23" s="663"/>
      <c r="G23" s="659"/>
      <c r="H23" s="659"/>
      <c r="I23" s="659"/>
      <c r="J23" s="659"/>
      <c r="K23" s="659"/>
      <c r="L23" s="659"/>
      <c r="M23" s="659"/>
      <c r="N23" s="659"/>
      <c r="O23" s="659"/>
      <c r="P23" s="659"/>
      <c r="Q23" s="659"/>
      <c r="R23" s="659"/>
      <c r="S23" s="659"/>
      <c r="T23" s="659"/>
    </row>
    <row r="24" spans="2:20" ht="15.6" x14ac:dyDescent="0.3">
      <c r="B24" s="663" t="s">
        <v>14</v>
      </c>
      <c r="C24" s="663"/>
      <c r="D24" s="663"/>
      <c r="E24" s="663"/>
      <c r="G24" s="659"/>
      <c r="H24" s="659"/>
      <c r="I24" s="659"/>
      <c r="J24" s="659"/>
      <c r="K24" s="659"/>
      <c r="L24" s="659"/>
      <c r="M24" s="659"/>
      <c r="N24" s="659"/>
      <c r="O24" s="659"/>
      <c r="P24" s="659"/>
      <c r="Q24" s="659"/>
      <c r="R24" s="659"/>
      <c r="S24" s="659"/>
      <c r="T24" s="659"/>
    </row>
    <row r="25" spans="2:20" ht="15.6" x14ac:dyDescent="0.3">
      <c r="B25" s="663" t="s">
        <v>15</v>
      </c>
      <c r="C25" s="663"/>
      <c r="D25" s="663"/>
      <c r="E25" s="663"/>
    </row>
    <row r="26" spans="2:20" ht="15.6" x14ac:dyDescent="0.3">
      <c r="B26" s="663" t="s">
        <v>16</v>
      </c>
      <c r="C26" s="663"/>
      <c r="D26" s="663"/>
      <c r="E26" s="663"/>
      <c r="G26" s="658" t="s">
        <v>17</v>
      </c>
      <c r="H26" s="658"/>
      <c r="I26" s="658"/>
      <c r="J26" s="658"/>
      <c r="K26" s="658"/>
      <c r="L26" s="658"/>
      <c r="M26" s="658"/>
      <c r="N26" s="658"/>
      <c r="O26" s="658"/>
      <c r="P26" s="658"/>
      <c r="Q26" s="658"/>
      <c r="R26" s="658"/>
      <c r="S26" s="658"/>
      <c r="T26" s="658"/>
    </row>
    <row r="27" spans="2:20" ht="15.6" x14ac:dyDescent="0.3">
      <c r="B27" s="663" t="s">
        <v>1514</v>
      </c>
      <c r="C27" s="663"/>
      <c r="D27" s="663"/>
      <c r="E27" s="663"/>
      <c r="G27" s="659" t="s">
        <v>19</v>
      </c>
      <c r="H27" s="659"/>
      <c r="I27" s="659"/>
      <c r="J27" s="659"/>
      <c r="K27" s="659"/>
      <c r="L27" s="659"/>
      <c r="M27" s="659"/>
      <c r="N27" s="659"/>
      <c r="O27" s="659"/>
      <c r="P27" s="659"/>
      <c r="Q27" s="659"/>
      <c r="R27" s="659"/>
      <c r="S27" s="659"/>
      <c r="T27" s="659"/>
    </row>
    <row r="28" spans="2:20" ht="15.6" x14ac:dyDescent="0.3">
      <c r="B28" s="663" t="s">
        <v>20</v>
      </c>
      <c r="C28" s="663"/>
      <c r="D28" s="663"/>
      <c r="E28" s="663"/>
      <c r="G28" s="659"/>
      <c r="H28" s="659"/>
      <c r="I28" s="659"/>
      <c r="J28" s="659"/>
      <c r="K28" s="659"/>
      <c r="L28" s="659"/>
      <c r="M28" s="659"/>
      <c r="N28" s="659"/>
      <c r="O28" s="659"/>
      <c r="P28" s="659"/>
      <c r="Q28" s="659"/>
      <c r="R28" s="659"/>
      <c r="S28" s="659"/>
      <c r="T28" s="659"/>
    </row>
    <row r="29" spans="2:20" x14ac:dyDescent="0.3">
      <c r="B29" s="651"/>
      <c r="C29" s="651"/>
      <c r="D29" s="651"/>
      <c r="E29" s="651"/>
      <c r="G29" s="659"/>
      <c r="H29" s="659"/>
      <c r="I29" s="659"/>
      <c r="J29" s="659"/>
      <c r="K29" s="659"/>
      <c r="L29" s="659"/>
      <c r="M29" s="659"/>
      <c r="N29" s="659"/>
      <c r="O29" s="659"/>
      <c r="P29" s="659"/>
      <c r="Q29" s="659"/>
      <c r="R29" s="659"/>
      <c r="S29" s="659"/>
      <c r="T29" s="659"/>
    </row>
    <row r="30" spans="2:20" x14ac:dyDescent="0.3">
      <c r="B30" s="651"/>
      <c r="C30" s="651"/>
      <c r="D30" s="651"/>
      <c r="E30" s="651"/>
      <c r="G30" s="659"/>
      <c r="H30" s="659"/>
      <c r="I30" s="659"/>
      <c r="J30" s="659"/>
      <c r="K30" s="659"/>
      <c r="L30" s="659"/>
      <c r="M30" s="659"/>
      <c r="N30" s="659"/>
      <c r="O30" s="659"/>
      <c r="P30" s="659"/>
      <c r="Q30" s="659"/>
      <c r="R30" s="659"/>
      <c r="S30" s="659"/>
      <c r="T30" s="659"/>
    </row>
    <row r="31" spans="2:20" ht="25.8" x14ac:dyDescent="0.3">
      <c r="B31" s="664" t="s">
        <v>21</v>
      </c>
      <c r="C31" s="664"/>
      <c r="D31" s="664"/>
      <c r="E31" s="664"/>
      <c r="G31" s="654" t="s">
        <v>22</v>
      </c>
    </row>
    <row r="32" spans="2:20" ht="13.8" customHeight="1" x14ac:dyDescent="0.3">
      <c r="B32" s="655"/>
      <c r="C32" s="655"/>
      <c r="D32" s="655"/>
      <c r="E32" s="655"/>
      <c r="G32" s="654"/>
    </row>
    <row r="33" spans="2:20" s="650" customFormat="1" ht="15.6" customHeight="1" x14ac:dyDescent="0.3">
      <c r="B33" s="663" t="s">
        <v>1516</v>
      </c>
      <c r="C33" s="663"/>
      <c r="D33" s="663"/>
      <c r="E33" s="663"/>
      <c r="G33" s="131" t="s">
        <v>1524</v>
      </c>
      <c r="H33" s="656"/>
      <c r="I33" s="656"/>
      <c r="J33" s="656"/>
      <c r="K33" s="656"/>
      <c r="L33" s="656"/>
      <c r="M33" s="656"/>
      <c r="N33" s="656"/>
      <c r="O33" s="656"/>
      <c r="P33" s="656"/>
      <c r="Q33" s="656"/>
      <c r="R33" s="656"/>
      <c r="S33" s="656"/>
      <c r="T33" s="656"/>
    </row>
    <row r="34" spans="2:20" ht="15.6" x14ac:dyDescent="0.3">
      <c r="B34" s="663" t="s">
        <v>23</v>
      </c>
      <c r="C34" s="663"/>
      <c r="D34" s="663"/>
      <c r="E34" s="663"/>
      <c r="G34" s="131" t="s">
        <v>1525</v>
      </c>
      <c r="H34" s="656"/>
      <c r="I34" s="656"/>
      <c r="J34" s="656"/>
      <c r="K34" s="656"/>
      <c r="L34" s="656"/>
      <c r="M34" s="656"/>
      <c r="N34" s="656"/>
      <c r="O34" s="656"/>
      <c r="P34" s="656"/>
      <c r="Q34" s="656"/>
      <c r="R34" s="656"/>
      <c r="S34" s="656"/>
      <c r="T34" s="656"/>
    </row>
    <row r="35" spans="2:20" ht="15.6" x14ac:dyDescent="0.3">
      <c r="B35" s="663" t="s">
        <v>24</v>
      </c>
      <c r="C35" s="663"/>
      <c r="D35" s="663"/>
      <c r="E35" s="663"/>
      <c r="G35" s="656"/>
      <c r="H35" s="656"/>
      <c r="I35" s="656"/>
      <c r="J35" s="656"/>
      <c r="K35" s="656"/>
      <c r="L35" s="656"/>
      <c r="M35" s="656"/>
      <c r="N35" s="656"/>
      <c r="O35" s="656"/>
      <c r="P35" s="656"/>
      <c r="Q35" s="656"/>
      <c r="R35" s="656"/>
      <c r="S35" s="656"/>
      <c r="T35" s="656"/>
    </row>
    <row r="36" spans="2:20" ht="15.6" x14ac:dyDescent="0.3">
      <c r="B36" s="663" t="s">
        <v>25</v>
      </c>
      <c r="C36" s="663"/>
      <c r="D36" s="663"/>
      <c r="E36" s="663"/>
      <c r="G36" s="656"/>
      <c r="H36" s="656"/>
      <c r="I36" s="656"/>
      <c r="J36" s="656"/>
      <c r="K36" s="656"/>
      <c r="L36" s="656"/>
      <c r="M36" s="656"/>
      <c r="N36" s="656"/>
      <c r="O36" s="656"/>
      <c r="P36" s="656"/>
      <c r="Q36" s="656"/>
      <c r="R36" s="656"/>
      <c r="S36" s="656"/>
      <c r="T36" s="656"/>
    </row>
    <row r="37" spans="2:20" ht="15.6" x14ac:dyDescent="0.3">
      <c r="B37" s="663" t="s">
        <v>26</v>
      </c>
      <c r="C37" s="663"/>
      <c r="D37" s="663"/>
      <c r="E37" s="663"/>
    </row>
    <row r="38" spans="2:20" x14ac:dyDescent="0.3">
      <c r="B38" s="651"/>
      <c r="C38" s="651"/>
      <c r="D38" s="651"/>
      <c r="E38" s="651"/>
    </row>
    <row r="39" spans="2:20" x14ac:dyDescent="0.3">
      <c r="B39" s="651"/>
      <c r="C39" s="651"/>
      <c r="D39" s="651"/>
      <c r="E39" s="651"/>
    </row>
    <row r="40" spans="2:20" x14ac:dyDescent="0.3">
      <c r="B40" s="651"/>
      <c r="C40" s="651"/>
      <c r="D40" s="651"/>
      <c r="E40" s="651"/>
    </row>
    <row r="41" spans="2:20" x14ac:dyDescent="0.3">
      <c r="B41" s="651"/>
      <c r="C41" s="651"/>
      <c r="D41" s="651"/>
      <c r="E41" s="651"/>
    </row>
    <row r="42" spans="2:20" x14ac:dyDescent="0.3">
      <c r="B42" s="651"/>
      <c r="C42" s="651"/>
      <c r="D42" s="651"/>
      <c r="E42" s="651"/>
    </row>
    <row r="43" spans="2:20" x14ac:dyDescent="0.3">
      <c r="B43" s="651"/>
      <c r="C43" s="651"/>
      <c r="D43" s="651"/>
      <c r="E43" s="651"/>
    </row>
    <row r="44" spans="2:20" x14ac:dyDescent="0.3">
      <c r="B44" s="651"/>
      <c r="C44" s="651"/>
      <c r="D44" s="651"/>
      <c r="E44" s="651"/>
    </row>
    <row r="45" spans="2:20" x14ac:dyDescent="0.3">
      <c r="B45" s="651"/>
      <c r="C45" s="651"/>
      <c r="D45" s="651"/>
      <c r="E45" s="651"/>
    </row>
    <row r="46" spans="2:20" x14ac:dyDescent="0.3">
      <c r="B46" s="651"/>
      <c r="C46" s="651"/>
      <c r="D46" s="651"/>
      <c r="E46" s="651"/>
    </row>
    <row r="47" spans="2:20" x14ac:dyDescent="0.3">
      <c r="B47" s="651"/>
      <c r="C47" s="651"/>
      <c r="D47" s="651"/>
      <c r="E47" s="651"/>
    </row>
    <row r="48" spans="2:20" x14ac:dyDescent="0.3">
      <c r="B48" s="651"/>
      <c r="C48" s="651"/>
      <c r="D48" s="651"/>
      <c r="E48" s="651"/>
    </row>
    <row r="49" spans="2:5" x14ac:dyDescent="0.3">
      <c r="B49" s="651"/>
      <c r="C49" s="651"/>
      <c r="D49" s="651"/>
      <c r="E49" s="651"/>
    </row>
  </sheetData>
  <mergeCells count="32">
    <mergeCell ref="B24:E24"/>
    <mergeCell ref="B4:E4"/>
    <mergeCell ref="B8:E8"/>
    <mergeCell ref="B15:E15"/>
    <mergeCell ref="B14:E14"/>
    <mergeCell ref="B13:E13"/>
    <mergeCell ref="B12:E12"/>
    <mergeCell ref="B11:E11"/>
    <mergeCell ref="B10:E10"/>
    <mergeCell ref="B5:E5"/>
    <mergeCell ref="B18:E18"/>
    <mergeCell ref="B20:E20"/>
    <mergeCell ref="B21:E21"/>
    <mergeCell ref="B22:E22"/>
    <mergeCell ref="B23:E23"/>
    <mergeCell ref="B25:E25"/>
    <mergeCell ref="B26:E26"/>
    <mergeCell ref="B27:E27"/>
    <mergeCell ref="B28:E28"/>
    <mergeCell ref="B37:E37"/>
    <mergeCell ref="B36:E36"/>
    <mergeCell ref="B35:E35"/>
    <mergeCell ref="B34:E34"/>
    <mergeCell ref="B31:E31"/>
    <mergeCell ref="B33:E33"/>
    <mergeCell ref="G26:T26"/>
    <mergeCell ref="G27:T30"/>
    <mergeCell ref="G13:T14"/>
    <mergeCell ref="G3:T3"/>
    <mergeCell ref="G4:T4"/>
    <mergeCell ref="G15:T16"/>
    <mergeCell ref="G17:T24"/>
  </mergeCells>
  <hyperlinks>
    <hyperlink ref="B10:E10" location="'ReadMe System Level'!A1" display="ReadMe System Level" xr:uid="{8911241D-47CF-43D2-A3DE-C0A1CABF4CD5}"/>
    <hyperlink ref="B11:E11" location="Standard_Setting!A1" display="Standard_Setting" xr:uid="{962E89E2-A5FD-471F-8314-11443EA37F8E}"/>
    <hyperlink ref="B12:E12" location="Assurance!A1" display="Assurance" xr:uid="{6A8DD1FD-53F5-460E-851F-3F06169FD3C3}"/>
    <hyperlink ref="B13:E13" location="Traceability_Claims!A1" display="Traceability_Claims" xr:uid="{8D5F5A14-DC9B-40E1-9759-3C00CE79DBE4}"/>
    <hyperlink ref="B14:E14" location="Governance_Management!A1" display="Governance_Management" xr:uid="{18D56FEB-B6D9-437D-B22D-A3D98185626E}"/>
    <hyperlink ref="B15:E15" location="'Results System Level'!A1" display="Results_SystemLevel" xr:uid="{C6C48E9F-D8AC-4410-B44E-FC9B00980781}"/>
    <hyperlink ref="B20:E20" location="'ReadMe Content Level'!A1" display="ReadMe Content Level" xr:uid="{7C95CBED-D9BB-495B-A756-95EA2D442DF1}"/>
    <hyperlink ref="B21:E21" location="'Pre-assessment'!A1" display="Pre-assessment" xr:uid="{FB7AE831-FCD5-42B3-B9FE-C5C9F9B25FFE}"/>
    <hyperlink ref="B22:E22" location="'Min. backstop'!A1" display="Min.backstop" xr:uid="{D949D250-0F9F-4863-8BE3-195771EC12BD}"/>
    <hyperlink ref="B23:E23" location="Environment!A1" display="Environment" xr:uid="{052C534E-5E0B-4D01-8F27-EBE2BFA5B333}"/>
    <hyperlink ref="B24:E24" location="Circularity!A1" display="Circularity" xr:uid="{68ADAD4B-F168-4C4B-BD22-55CEFAACD7C4}"/>
    <hyperlink ref="B25:E25" location="Social!A1" display="Social" xr:uid="{DE21E65F-EFF7-4DCE-9F5F-0827A908E54A}"/>
    <hyperlink ref="B26:E26" location="Economic!A1" display="Economic" xr:uid="{4D240CEC-7DC4-4175-BAB7-8914C2ACB39F}"/>
    <hyperlink ref="B27:E27" location="Results_ContentLevel!A1" display="Results_ContentLevel" xr:uid="{329525D8-B887-4B4F-AC82-CBB738FF72EF}"/>
    <hyperlink ref="B28:E28" location="Glossary!A1" display="Glossary" xr:uid="{D7086E7C-8346-4140-9A2B-CD23256E28B9}"/>
    <hyperlink ref="B34:E34" location="InitialAssessment!A1" display="InitialAssessment" xr:uid="{16D3E16E-A337-48F1-8FFC-B526007C5A61}"/>
    <hyperlink ref="B35:E35" location="ImpactMonitoringIndicators!A1" display="ImpactMonitoringIndicators" xr:uid="{F8E99E90-C39D-4848-99F5-949C780FD1CD}"/>
    <hyperlink ref="B36:E36" location="LiteratureReview!A1" display="LiteratureReview" xr:uid="{ECC27F1F-21FC-470C-88BC-532F9D87491C}"/>
    <hyperlink ref="B37:E37" location="BenchmarkingResults!A1" display="Results_OutcomeLevel" xr:uid="{886D8FF8-E005-4F43-9DBD-F0536627BC89}"/>
    <hyperlink ref="B33:E33" location="ReadMe_OutcomeLevel!A1" display="ReadMe Outcome Level" xr:uid="{9F545A58-7597-43F5-9AE2-BC78767D5D79}"/>
  </hyperlink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9C4C4D-E9B1-47BB-8DFC-70CA72565860}">
  <sheetPr>
    <tabColor theme="8" tint="-0.499984740745262"/>
  </sheetPr>
  <dimension ref="A1:M13"/>
  <sheetViews>
    <sheetView workbookViewId="0">
      <selection activeCell="A2" sqref="A2"/>
    </sheetView>
  </sheetViews>
  <sheetFormatPr defaultColWidth="8.6640625" defaultRowHeight="14.4" x14ac:dyDescent="0.3"/>
  <cols>
    <col min="1" max="1" width="8.6640625" style="534" customWidth="1"/>
    <col min="2" max="2" width="17.109375" style="534" customWidth="1"/>
    <col min="3" max="3" width="24.6640625" style="534" customWidth="1"/>
    <col min="4" max="4" width="23.6640625" style="534" customWidth="1"/>
    <col min="5" max="5" width="35.33203125" style="534" bestFit="1" customWidth="1"/>
    <col min="6" max="6" width="28.6640625" style="534" customWidth="1"/>
    <col min="7" max="7" width="25.33203125" style="534" customWidth="1"/>
    <col min="8" max="8" width="25.6640625" style="534" customWidth="1"/>
    <col min="9" max="9" width="20.44140625" style="534" customWidth="1"/>
    <col min="10" max="10" width="26.33203125" style="534" customWidth="1"/>
    <col min="11" max="11" width="25.33203125" style="534" customWidth="1"/>
    <col min="12" max="12" width="27.88671875" style="534" customWidth="1"/>
    <col min="13" max="13" width="25.33203125" style="534" customWidth="1"/>
    <col min="14" max="14" width="8.6640625" style="534" customWidth="1"/>
    <col min="15" max="16384" width="8.6640625" style="534"/>
  </cols>
  <sheetData>
    <row r="1" spans="1:13" s="667" customFormat="1" ht="39" customHeight="1" x14ac:dyDescent="0.35">
      <c r="A1" s="667" t="s">
        <v>1517</v>
      </c>
    </row>
    <row r="3" spans="1:13" ht="15.6" x14ac:dyDescent="0.3">
      <c r="A3" s="552" t="s">
        <v>27</v>
      </c>
    </row>
    <row r="5" spans="1:13" x14ac:dyDescent="0.3">
      <c r="B5" s="550" t="s">
        <v>28</v>
      </c>
      <c r="C5" s="551" t="s">
        <v>29</v>
      </c>
      <c r="D5" s="551" t="s">
        <v>30</v>
      </c>
      <c r="E5" s="551" t="s">
        <v>31</v>
      </c>
      <c r="F5" s="550" t="s">
        <v>32</v>
      </c>
      <c r="G5" s="550" t="s">
        <v>33</v>
      </c>
      <c r="H5" s="549" t="s">
        <v>34</v>
      </c>
      <c r="I5" s="549" t="s">
        <v>35</v>
      </c>
      <c r="J5" s="549" t="s">
        <v>36</v>
      </c>
      <c r="K5" s="549" t="s">
        <v>37</v>
      </c>
      <c r="L5" s="548" t="s">
        <v>38</v>
      </c>
      <c r="M5" s="548" t="s">
        <v>39</v>
      </c>
    </row>
    <row r="6" spans="1:13" ht="236.7" customHeight="1" x14ac:dyDescent="0.3">
      <c r="B6" s="547" t="s">
        <v>40</v>
      </c>
      <c r="C6" s="545" t="s">
        <v>41</v>
      </c>
      <c r="D6" s="546" t="s">
        <v>42</v>
      </c>
      <c r="E6" s="545" t="s">
        <v>43</v>
      </c>
      <c r="F6" s="545" t="s">
        <v>44</v>
      </c>
      <c r="G6" s="545" t="s">
        <v>45</v>
      </c>
      <c r="H6" s="545" t="s">
        <v>46</v>
      </c>
      <c r="I6" s="545" t="s">
        <v>47</v>
      </c>
      <c r="J6" s="545" t="s">
        <v>48</v>
      </c>
      <c r="K6" s="545" t="s">
        <v>49</v>
      </c>
      <c r="L6" s="545" t="s">
        <v>50</v>
      </c>
      <c r="M6" s="545" t="s">
        <v>51</v>
      </c>
    </row>
    <row r="7" spans="1:13" x14ac:dyDescent="0.3">
      <c r="B7" s="544"/>
      <c r="C7" s="543"/>
      <c r="D7" s="542"/>
      <c r="E7" s="538"/>
      <c r="F7" s="538"/>
      <c r="G7" s="538"/>
      <c r="H7" s="541"/>
      <c r="I7" s="541"/>
      <c r="J7" s="540"/>
      <c r="K7" s="539"/>
      <c r="L7" s="538"/>
      <c r="M7" s="537"/>
    </row>
    <row r="9" spans="1:13" x14ac:dyDescent="0.3">
      <c r="A9" s="536" t="s">
        <v>32</v>
      </c>
    </row>
    <row r="10" spans="1:13" x14ac:dyDescent="0.3">
      <c r="B10" s="534" t="s">
        <v>52</v>
      </c>
      <c r="C10" s="534">
        <v>0</v>
      </c>
      <c r="D10" s="534">
        <v>0</v>
      </c>
      <c r="E10" s="534">
        <v>0</v>
      </c>
      <c r="F10" s="534">
        <v>0</v>
      </c>
    </row>
    <row r="11" spans="1:13" x14ac:dyDescent="0.3">
      <c r="B11" s="534" t="s">
        <v>53</v>
      </c>
      <c r="C11" s="534">
        <v>1</v>
      </c>
      <c r="D11" s="534">
        <v>1</v>
      </c>
      <c r="E11" s="534">
        <v>1</v>
      </c>
      <c r="F11" s="534">
        <v>1</v>
      </c>
    </row>
    <row r="12" spans="1:13" x14ac:dyDescent="0.3">
      <c r="B12" s="534" t="s">
        <v>54</v>
      </c>
      <c r="C12" s="534">
        <v>2</v>
      </c>
      <c r="D12" s="534" t="s">
        <v>55</v>
      </c>
      <c r="E12" s="534">
        <v>2</v>
      </c>
    </row>
    <row r="13" spans="1:13" x14ac:dyDescent="0.3">
      <c r="B13" s="534" t="s">
        <v>56</v>
      </c>
      <c r="C13" s="535" t="s">
        <v>55</v>
      </c>
    </row>
  </sheetData>
  <mergeCells count="1">
    <mergeCell ref="A1:XFD1"/>
  </mergeCells>
  <pageMargins left="0.70000000000000007" right="0.70000000000000007" top="0.75" bottom="0.75" header="0.30000000000000004" footer="0.3000000000000000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9DFE17-865C-4F01-9B8B-64F3328F8787}">
  <sheetPr>
    <tabColor theme="8" tint="-0.249977111117893"/>
  </sheetPr>
  <dimension ref="A1:M23"/>
  <sheetViews>
    <sheetView zoomScale="80" zoomScaleNormal="80" workbookViewId="0">
      <selection sqref="A1:B2"/>
    </sheetView>
  </sheetViews>
  <sheetFormatPr defaultColWidth="8.6640625" defaultRowHeight="14.4" x14ac:dyDescent="0.3"/>
  <cols>
    <col min="1" max="1" width="25.44140625" style="534" customWidth="1"/>
    <col min="2" max="2" width="37.109375" style="534" customWidth="1"/>
    <col min="3" max="3" width="12.44140625" style="534" customWidth="1"/>
    <col min="4" max="4" width="46.44140625" style="534" customWidth="1"/>
    <col min="5" max="5" width="46.6640625" style="534" customWidth="1"/>
    <col min="6" max="6" width="21.109375" style="534" customWidth="1"/>
    <col min="7" max="7" width="21.33203125" style="534" customWidth="1"/>
    <col min="8" max="8" width="21.6640625" style="534" bestFit="1" customWidth="1"/>
    <col min="9" max="9" width="18.88671875" style="534" customWidth="1"/>
    <col min="10" max="10" width="26.5546875" style="534" bestFit="1" customWidth="1"/>
    <col min="11" max="11" width="24.33203125" style="534" bestFit="1" customWidth="1"/>
    <col min="12" max="12" width="45.109375" style="534" customWidth="1"/>
    <col min="13" max="13" width="32" style="534" customWidth="1"/>
    <col min="14" max="16384" width="8.6640625" style="534"/>
  </cols>
  <sheetData>
    <row r="1" spans="1:13" s="575" customFormat="1" ht="43.8" customHeight="1" x14ac:dyDescent="0.5">
      <c r="A1" s="657" t="s">
        <v>1518</v>
      </c>
      <c r="B1" s="657"/>
    </row>
    <row r="2" spans="1:13" x14ac:dyDescent="0.3">
      <c r="A2" s="576" t="s">
        <v>1519</v>
      </c>
    </row>
    <row r="3" spans="1:13" x14ac:dyDescent="0.3">
      <c r="A3" s="574" t="s">
        <v>28</v>
      </c>
      <c r="B3" s="551" t="s">
        <v>29</v>
      </c>
      <c r="C3" s="551" t="s">
        <v>57</v>
      </c>
      <c r="D3" s="551" t="s">
        <v>30</v>
      </c>
      <c r="E3" s="551" t="s">
        <v>31</v>
      </c>
      <c r="F3" s="551" t="s">
        <v>32</v>
      </c>
      <c r="G3" s="551" t="s">
        <v>33</v>
      </c>
      <c r="H3" s="549" t="s">
        <v>34</v>
      </c>
      <c r="I3" s="549" t="s">
        <v>35</v>
      </c>
      <c r="J3" s="549" t="s">
        <v>36</v>
      </c>
      <c r="K3" s="549" t="s">
        <v>37</v>
      </c>
      <c r="L3" s="573" t="s">
        <v>38</v>
      </c>
      <c r="M3" s="573" t="s">
        <v>39</v>
      </c>
    </row>
    <row r="4" spans="1:13" ht="144" x14ac:dyDescent="0.3">
      <c r="A4" s="547" t="s">
        <v>58</v>
      </c>
      <c r="B4" s="560" t="s">
        <v>59</v>
      </c>
      <c r="C4" s="560" t="s">
        <v>60</v>
      </c>
      <c r="D4" s="545" t="s">
        <v>61</v>
      </c>
      <c r="E4" s="569" t="s">
        <v>62</v>
      </c>
      <c r="F4" s="564" t="s">
        <v>63</v>
      </c>
      <c r="G4" s="564" t="s">
        <v>64</v>
      </c>
      <c r="H4" s="572"/>
      <c r="I4" s="571"/>
      <c r="J4" s="557" t="str">
        <f t="shared" ref="J4:J13" si="0">IF(H4="No", 0, IF(AND(I4=1, H4="Yes, partially"), 0.5, IF(AND(I4=2, H4="Yes, fully"), 1, IF(AND(I4=1, H4="Yes, fully"), 1, ""))))</f>
        <v/>
      </c>
      <c r="K4" s="668" t="e">
        <f>AVERAGE(J4:J5)</f>
        <v>#DIV/0!</v>
      </c>
      <c r="L4" s="567"/>
      <c r="M4" s="565"/>
    </row>
    <row r="5" spans="1:13" ht="127.95" customHeight="1" x14ac:dyDescent="0.3">
      <c r="A5" s="547" t="s">
        <v>58</v>
      </c>
      <c r="B5" s="560" t="s">
        <v>59</v>
      </c>
      <c r="C5" s="560" t="s">
        <v>65</v>
      </c>
      <c r="D5" s="545" t="s">
        <v>66</v>
      </c>
      <c r="E5" s="569" t="s">
        <v>67</v>
      </c>
      <c r="F5" s="564" t="s">
        <v>68</v>
      </c>
      <c r="G5" s="564" t="s">
        <v>69</v>
      </c>
      <c r="H5" s="567"/>
      <c r="I5" s="566"/>
      <c r="J5" s="557" t="str">
        <f t="shared" si="0"/>
        <v/>
      </c>
      <c r="K5" s="669"/>
      <c r="L5" s="567"/>
      <c r="M5" s="568"/>
    </row>
    <row r="6" spans="1:13" ht="127.5" customHeight="1" x14ac:dyDescent="0.3">
      <c r="A6" s="547" t="s">
        <v>58</v>
      </c>
      <c r="B6" s="560" t="s">
        <v>70</v>
      </c>
      <c r="C6" s="560" t="s">
        <v>71</v>
      </c>
      <c r="D6" s="545" t="s">
        <v>72</v>
      </c>
      <c r="E6" s="570" t="s">
        <v>73</v>
      </c>
      <c r="F6" s="564" t="s">
        <v>68</v>
      </c>
      <c r="G6" s="564" t="s">
        <v>69</v>
      </c>
      <c r="H6" s="567"/>
      <c r="I6" s="566"/>
      <c r="J6" s="557" t="str">
        <f t="shared" si="0"/>
        <v/>
      </c>
      <c r="K6" s="670" t="e">
        <f>AVERAGE(J6:J7)</f>
        <v>#DIV/0!</v>
      </c>
      <c r="L6" s="567"/>
      <c r="M6" s="565"/>
    </row>
    <row r="7" spans="1:13" ht="72" x14ac:dyDescent="0.3">
      <c r="A7" s="547" t="s">
        <v>58</v>
      </c>
      <c r="B7" s="560" t="s">
        <v>70</v>
      </c>
      <c r="C7" s="560" t="s">
        <v>74</v>
      </c>
      <c r="D7" s="545" t="s">
        <v>75</v>
      </c>
      <c r="E7" s="555" t="s">
        <v>76</v>
      </c>
      <c r="F7" s="564" t="s">
        <v>77</v>
      </c>
      <c r="G7" s="564" t="s">
        <v>78</v>
      </c>
      <c r="H7" s="567"/>
      <c r="I7" s="566"/>
      <c r="J7" s="557" t="str">
        <f t="shared" si="0"/>
        <v/>
      </c>
      <c r="K7" s="670"/>
      <c r="L7" s="567"/>
      <c r="M7" s="565"/>
    </row>
    <row r="8" spans="1:13" ht="172.95" customHeight="1" x14ac:dyDescent="0.3">
      <c r="A8" s="547" t="s">
        <v>58</v>
      </c>
      <c r="B8" s="560" t="s">
        <v>79</v>
      </c>
      <c r="C8" s="560" t="s">
        <v>80</v>
      </c>
      <c r="D8" s="545" t="s">
        <v>81</v>
      </c>
      <c r="E8" s="569" t="s">
        <v>82</v>
      </c>
      <c r="F8" s="564" t="s">
        <v>83</v>
      </c>
      <c r="G8" s="564" t="s">
        <v>64</v>
      </c>
      <c r="H8" s="567"/>
      <c r="I8" s="566"/>
      <c r="J8" s="557" t="str">
        <f t="shared" si="0"/>
        <v/>
      </c>
      <c r="K8" s="670" t="e">
        <f>AVERAGE(J8:J13)</f>
        <v>#DIV/0!</v>
      </c>
      <c r="L8" s="555"/>
      <c r="M8" s="568"/>
    </row>
    <row r="9" spans="1:13" ht="57.6" x14ac:dyDescent="0.3">
      <c r="A9" s="547" t="s">
        <v>58</v>
      </c>
      <c r="B9" s="560" t="s">
        <v>79</v>
      </c>
      <c r="C9" s="560" t="s">
        <v>84</v>
      </c>
      <c r="D9" s="545" t="s">
        <v>85</v>
      </c>
      <c r="E9" s="559" t="s">
        <v>86</v>
      </c>
      <c r="F9" s="564" t="s">
        <v>87</v>
      </c>
      <c r="G9" s="564" t="s">
        <v>69</v>
      </c>
      <c r="H9" s="567"/>
      <c r="I9" s="566"/>
      <c r="J9" s="557" t="str">
        <f t="shared" si="0"/>
        <v/>
      </c>
      <c r="K9" s="670"/>
      <c r="L9" s="567"/>
      <c r="M9" s="568"/>
    </row>
    <row r="10" spans="1:13" ht="253.5" customHeight="1" x14ac:dyDescent="0.3">
      <c r="A10" s="547" t="s">
        <v>58</v>
      </c>
      <c r="B10" s="560" t="s">
        <v>79</v>
      </c>
      <c r="C10" s="560" t="s">
        <v>88</v>
      </c>
      <c r="D10" s="545" t="s">
        <v>89</v>
      </c>
      <c r="E10" s="559" t="s">
        <v>90</v>
      </c>
      <c r="F10" s="564" t="s">
        <v>68</v>
      </c>
      <c r="G10" s="564" t="s">
        <v>69</v>
      </c>
      <c r="H10" s="567"/>
      <c r="I10" s="566"/>
      <c r="J10" s="557" t="str">
        <f t="shared" si="0"/>
        <v/>
      </c>
      <c r="K10" s="670"/>
      <c r="L10" s="567"/>
      <c r="M10" s="568"/>
    </row>
    <row r="11" spans="1:13" ht="199.95" customHeight="1" x14ac:dyDescent="0.3">
      <c r="A11" s="547" t="s">
        <v>58</v>
      </c>
      <c r="B11" s="560" t="s">
        <v>79</v>
      </c>
      <c r="C11" s="560" t="s">
        <v>91</v>
      </c>
      <c r="D11" s="545" t="s">
        <v>92</v>
      </c>
      <c r="E11" s="559" t="s">
        <v>93</v>
      </c>
      <c r="F11" s="564" t="s">
        <v>68</v>
      </c>
      <c r="G11" s="564" t="s">
        <v>69</v>
      </c>
      <c r="H11" s="567"/>
      <c r="I11" s="566"/>
      <c r="J11" s="557" t="str">
        <f t="shared" si="0"/>
        <v/>
      </c>
      <c r="K11" s="670"/>
      <c r="L11" s="555"/>
      <c r="M11" s="565"/>
    </row>
    <row r="12" spans="1:13" ht="286.5" customHeight="1" x14ac:dyDescent="0.3">
      <c r="A12" s="547" t="s">
        <v>58</v>
      </c>
      <c r="B12" s="560" t="s">
        <v>79</v>
      </c>
      <c r="C12" s="560" t="s">
        <v>94</v>
      </c>
      <c r="D12" s="545" t="s">
        <v>95</v>
      </c>
      <c r="E12" s="559" t="s">
        <v>96</v>
      </c>
      <c r="F12" s="564" t="s">
        <v>97</v>
      </c>
      <c r="G12" s="563" t="s">
        <v>98</v>
      </c>
      <c r="H12" s="538" t="s">
        <v>56</v>
      </c>
      <c r="I12" s="562" t="s">
        <v>55</v>
      </c>
      <c r="J12" s="557" t="str">
        <f t="shared" si="0"/>
        <v/>
      </c>
      <c r="K12" s="670"/>
      <c r="L12" s="538"/>
      <c r="M12" s="561"/>
    </row>
    <row r="13" spans="1:13" ht="129.6" x14ac:dyDescent="0.3">
      <c r="A13" s="547" t="s">
        <v>58</v>
      </c>
      <c r="B13" s="560" t="s">
        <v>79</v>
      </c>
      <c r="C13" s="560" t="s">
        <v>99</v>
      </c>
      <c r="D13" s="545" t="s">
        <v>100</v>
      </c>
      <c r="E13" s="559" t="s">
        <v>101</v>
      </c>
      <c r="F13" s="559" t="s">
        <v>102</v>
      </c>
      <c r="G13" s="558" t="s">
        <v>64</v>
      </c>
      <c r="H13" s="555"/>
      <c r="I13" s="555"/>
      <c r="J13" s="557" t="str">
        <f t="shared" si="0"/>
        <v/>
      </c>
      <c r="K13" s="670"/>
      <c r="L13" s="556"/>
      <c r="M13" s="555"/>
    </row>
    <row r="14" spans="1:13" x14ac:dyDescent="0.3">
      <c r="H14" s="538"/>
      <c r="I14" s="538"/>
      <c r="J14" s="554"/>
      <c r="K14" s="554"/>
      <c r="L14" s="538"/>
      <c r="M14" s="538"/>
    </row>
    <row r="15" spans="1:13" x14ac:dyDescent="0.3">
      <c r="L15" s="538"/>
    </row>
    <row r="16" spans="1:13" x14ac:dyDescent="0.3">
      <c r="L16" s="538"/>
    </row>
    <row r="17" spans="3:12" x14ac:dyDescent="0.3">
      <c r="L17" s="553"/>
    </row>
    <row r="18" spans="3:12" x14ac:dyDescent="0.3">
      <c r="L18" s="538"/>
    </row>
    <row r="19" spans="3:12" x14ac:dyDescent="0.3">
      <c r="C19" s="535"/>
      <c r="L19" s="538"/>
    </row>
    <row r="20" spans="3:12" x14ac:dyDescent="0.3">
      <c r="L20" s="538"/>
    </row>
    <row r="21" spans="3:12" x14ac:dyDescent="0.3">
      <c r="L21" s="538"/>
    </row>
    <row r="22" spans="3:12" x14ac:dyDescent="0.3">
      <c r="L22" s="538"/>
    </row>
    <row r="23" spans="3:12" x14ac:dyDescent="0.3">
      <c r="L23" s="538"/>
    </row>
  </sheetData>
  <mergeCells count="3">
    <mergeCell ref="K4:K5"/>
    <mergeCell ref="K6:K7"/>
    <mergeCell ref="K8:K13"/>
  </mergeCells>
  <pageMargins left="0.70000000000000007" right="0.70000000000000007" top="0.75" bottom="0.75" header="0.30000000000000004" footer="0.30000000000000004"/>
  <pageSetup paperSize="9" fitToWidth="0" fitToHeight="0" orientation="portrait" r:id="rId1"/>
  <extLst>
    <ext xmlns:x14="http://schemas.microsoft.com/office/spreadsheetml/2009/9/main" uri="{CCE6A557-97BC-4b89-ADB6-D9C93CAAB3DF}">
      <x14:dataValidations xmlns:xm="http://schemas.microsoft.com/office/excel/2006/main" count="4">
        <x14:dataValidation type="list" allowBlank="1" showInputMessage="1" showErrorMessage="1" xr:uid="{65877BD7-05CB-4E77-A9C9-145E1DF81153}">
          <x14:formula1>
            <xm:f>'ReadMe System Level'!$D$10:$D$12</xm:f>
          </x14:formula1>
          <xm:sqref>I12</xm:sqref>
        </x14:dataValidation>
        <x14:dataValidation type="list" allowBlank="1" showInputMessage="1" showErrorMessage="1" xr:uid="{1EB9CBEF-C5F2-4C8D-B0B0-544715F6B7C6}">
          <x14:formula1>
            <xm:f>'ReadMe System Level'!$F$10:$F$11</xm:f>
          </x14:formula1>
          <xm:sqref>I5:I6 I9:I11</xm:sqref>
        </x14:dataValidation>
        <x14:dataValidation type="list" allowBlank="1" showInputMessage="1" showErrorMessage="1" xr:uid="{22A4AD2E-4822-44BF-92E9-13EAC1D20288}">
          <x14:formula1>
            <xm:f>'ReadMe System Level'!$E$10:$E$12</xm:f>
          </x14:formula1>
          <xm:sqref>I4 I13 I7:I8</xm:sqref>
        </x14:dataValidation>
        <x14:dataValidation type="list" allowBlank="1" showInputMessage="1" showErrorMessage="1" xr:uid="{9A89E839-F0B5-403C-8DE5-C0A0BD36FF29}">
          <x14:formula1>
            <xm:f>'ReadMe System Level'!$B$10:$B$13</xm:f>
          </x14:formula1>
          <xm:sqref>H4:H13</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031C05-7E17-4338-AE53-B6776978B991}">
  <sheetPr>
    <tabColor theme="8" tint="0.39997558519241921"/>
  </sheetPr>
  <dimension ref="A1:M21"/>
  <sheetViews>
    <sheetView zoomScale="80" zoomScaleNormal="80" workbookViewId="0">
      <selection sqref="A1:B2"/>
    </sheetView>
  </sheetViews>
  <sheetFormatPr defaultColWidth="8.6640625" defaultRowHeight="14.4" x14ac:dyDescent="0.3"/>
  <cols>
    <col min="1" max="1" width="22.6640625" style="534" customWidth="1"/>
    <col min="2" max="2" width="45.88671875" style="534" customWidth="1"/>
    <col min="3" max="3" width="11.88671875" style="534" customWidth="1"/>
    <col min="4" max="4" width="40.6640625" style="534" bestFit="1" customWidth="1"/>
    <col min="5" max="5" width="56.5546875" style="534" customWidth="1"/>
    <col min="6" max="6" width="20.6640625" style="534" customWidth="1"/>
    <col min="7" max="7" width="18.109375" style="534" customWidth="1"/>
    <col min="8" max="8" width="22.33203125" style="534" customWidth="1"/>
    <col min="9" max="9" width="18.6640625" style="577" customWidth="1"/>
    <col min="10" max="10" width="25.6640625" style="534" customWidth="1"/>
    <col min="11" max="11" width="22.33203125" style="534" customWidth="1"/>
    <col min="12" max="12" width="48.88671875" style="534" customWidth="1"/>
    <col min="13" max="13" width="34.88671875" style="534" customWidth="1"/>
    <col min="14" max="16384" width="8.6640625" style="534"/>
  </cols>
  <sheetData>
    <row r="1" spans="1:13" s="575" customFormat="1" ht="60" customHeight="1" x14ac:dyDescent="0.5">
      <c r="A1" s="657" t="s">
        <v>1518</v>
      </c>
      <c r="B1" s="657"/>
      <c r="I1" s="607"/>
    </row>
    <row r="2" spans="1:13" x14ac:dyDescent="0.3">
      <c r="A2" s="576" t="s">
        <v>1519</v>
      </c>
    </row>
    <row r="3" spans="1:13" x14ac:dyDescent="0.3">
      <c r="A3" s="550" t="s">
        <v>28</v>
      </c>
      <c r="B3" s="551" t="s">
        <v>29</v>
      </c>
      <c r="C3" s="551" t="s">
        <v>57</v>
      </c>
      <c r="D3" s="551" t="s">
        <v>30</v>
      </c>
      <c r="E3" s="551" t="s">
        <v>31</v>
      </c>
      <c r="F3" s="551" t="s">
        <v>32</v>
      </c>
      <c r="G3" s="551" t="s">
        <v>33</v>
      </c>
      <c r="H3" s="549" t="s">
        <v>34</v>
      </c>
      <c r="I3" s="606" t="s">
        <v>35</v>
      </c>
      <c r="J3" s="549" t="s">
        <v>36</v>
      </c>
      <c r="K3" s="549" t="s">
        <v>37</v>
      </c>
      <c r="L3" s="573" t="s">
        <v>38</v>
      </c>
      <c r="M3" s="573" t="s">
        <v>39</v>
      </c>
    </row>
    <row r="4" spans="1:13" ht="131.69999999999999" customHeight="1" x14ac:dyDescent="0.3">
      <c r="A4" s="547" t="s">
        <v>5</v>
      </c>
      <c r="B4" s="591" t="s">
        <v>103</v>
      </c>
      <c r="C4" s="591" t="s">
        <v>104</v>
      </c>
      <c r="D4" s="545" t="s">
        <v>105</v>
      </c>
      <c r="E4" s="555" t="s">
        <v>106</v>
      </c>
      <c r="F4" s="555" t="s">
        <v>68</v>
      </c>
      <c r="G4" s="555" t="s">
        <v>69</v>
      </c>
      <c r="H4" s="569"/>
      <c r="I4" s="605"/>
      <c r="J4" s="557" t="str">
        <f t="shared" ref="J4:J19" si="0">IF(H4="No", 0, IF(AND(I4=1, H4="Yes, partially"), 0.5, IF(AND(I4=2, H4="Yes, fully"), 1, IF(AND(I4=1, H4="Yes, fully"), 1, ""))))</f>
        <v/>
      </c>
      <c r="K4" s="668" t="e">
        <f>AVERAGE(J4:J5)</f>
        <v>#DIV/0!</v>
      </c>
      <c r="L4" s="599"/>
      <c r="M4" s="601"/>
    </row>
    <row r="5" spans="1:13" ht="216" customHeight="1" x14ac:dyDescent="0.3">
      <c r="A5" s="547" t="s">
        <v>5</v>
      </c>
      <c r="B5" s="591" t="s">
        <v>103</v>
      </c>
      <c r="C5" s="591" t="s">
        <v>107</v>
      </c>
      <c r="D5" s="545" t="s">
        <v>108</v>
      </c>
      <c r="E5" s="555" t="s">
        <v>109</v>
      </c>
      <c r="F5" s="555" t="s">
        <v>110</v>
      </c>
      <c r="G5" s="555" t="s">
        <v>111</v>
      </c>
      <c r="H5" s="569"/>
      <c r="I5" s="595"/>
      <c r="J5" s="557" t="str">
        <f t="shared" si="0"/>
        <v/>
      </c>
      <c r="K5" s="669"/>
      <c r="L5" s="599"/>
      <c r="M5" s="598"/>
    </row>
    <row r="6" spans="1:13" ht="129.6" x14ac:dyDescent="0.3">
      <c r="A6" s="547" t="s">
        <v>5</v>
      </c>
      <c r="B6" s="560" t="s">
        <v>112</v>
      </c>
      <c r="C6" s="604" t="s">
        <v>113</v>
      </c>
      <c r="D6" s="594" t="s">
        <v>114</v>
      </c>
      <c r="E6" s="601" t="s">
        <v>115</v>
      </c>
      <c r="F6" s="601" t="s">
        <v>116</v>
      </c>
      <c r="G6" s="601" t="s">
        <v>69</v>
      </c>
      <c r="H6" s="569"/>
      <c r="I6" s="595"/>
      <c r="J6" s="557" t="str">
        <f t="shared" si="0"/>
        <v/>
      </c>
      <c r="K6" s="668" t="e">
        <f>AVERAGE(J6:J7)</f>
        <v>#DIV/0!</v>
      </c>
      <c r="L6" s="599"/>
      <c r="M6" s="598"/>
    </row>
    <row r="7" spans="1:13" ht="187.2" x14ac:dyDescent="0.3">
      <c r="A7" s="547" t="s">
        <v>5</v>
      </c>
      <c r="B7" s="560" t="s">
        <v>112</v>
      </c>
      <c r="C7" s="604" t="s">
        <v>117</v>
      </c>
      <c r="D7" s="545" t="s">
        <v>118</v>
      </c>
      <c r="E7" s="564" t="s">
        <v>119</v>
      </c>
      <c r="F7" s="563" t="s">
        <v>68</v>
      </c>
      <c r="G7" s="563" t="s">
        <v>69</v>
      </c>
      <c r="H7" s="569"/>
      <c r="I7" s="603"/>
      <c r="J7" s="557" t="str">
        <f t="shared" si="0"/>
        <v/>
      </c>
      <c r="K7" s="669"/>
      <c r="L7" s="599"/>
      <c r="M7" s="598"/>
    </row>
    <row r="8" spans="1:13" ht="72" x14ac:dyDescent="0.3">
      <c r="A8" s="547" t="s">
        <v>5</v>
      </c>
      <c r="B8" s="560" t="s">
        <v>120</v>
      </c>
      <c r="C8" s="560" t="s">
        <v>121</v>
      </c>
      <c r="D8" s="602" t="s">
        <v>122</v>
      </c>
      <c r="E8" s="564" t="s">
        <v>123</v>
      </c>
      <c r="F8" s="555" t="s">
        <v>68</v>
      </c>
      <c r="G8" s="555" t="s">
        <v>69</v>
      </c>
      <c r="H8" s="569"/>
      <c r="I8" s="595"/>
      <c r="J8" s="557" t="str">
        <f t="shared" si="0"/>
        <v/>
      </c>
      <c r="K8" s="668" t="e">
        <f>AVERAGE(J8:J12)</f>
        <v>#DIV/0!</v>
      </c>
      <c r="L8" s="599"/>
      <c r="M8" s="598"/>
    </row>
    <row r="9" spans="1:13" ht="81" customHeight="1" x14ac:dyDescent="0.3">
      <c r="A9" s="547" t="s">
        <v>5</v>
      </c>
      <c r="B9" s="560" t="s">
        <v>120</v>
      </c>
      <c r="C9" s="560" t="s">
        <v>124</v>
      </c>
      <c r="D9" s="545" t="s">
        <v>125</v>
      </c>
      <c r="E9" s="564" t="s">
        <v>126</v>
      </c>
      <c r="F9" s="564" t="s">
        <v>77</v>
      </c>
      <c r="G9" s="564" t="s">
        <v>127</v>
      </c>
      <c r="H9" s="569"/>
      <c r="I9" s="595"/>
      <c r="J9" s="557" t="str">
        <f t="shared" si="0"/>
        <v/>
      </c>
      <c r="K9" s="671"/>
      <c r="L9" s="599"/>
      <c r="M9" s="601"/>
    </row>
    <row r="10" spans="1:13" ht="86.4" x14ac:dyDescent="0.3">
      <c r="A10" s="547" t="s">
        <v>5</v>
      </c>
      <c r="B10" s="560" t="s">
        <v>120</v>
      </c>
      <c r="C10" s="560" t="s">
        <v>128</v>
      </c>
      <c r="D10" s="597" t="s">
        <v>129</v>
      </c>
      <c r="E10" s="563" t="s">
        <v>130</v>
      </c>
      <c r="F10" s="555" t="s">
        <v>131</v>
      </c>
      <c r="G10" s="555" t="s">
        <v>132</v>
      </c>
      <c r="H10" s="569"/>
      <c r="I10" s="595"/>
      <c r="J10" s="557" t="str">
        <f t="shared" si="0"/>
        <v/>
      </c>
      <c r="K10" s="671"/>
      <c r="L10" s="599"/>
      <c r="M10" s="598"/>
    </row>
    <row r="11" spans="1:13" ht="204.45" customHeight="1" x14ac:dyDescent="0.3">
      <c r="A11" s="547" t="s">
        <v>5</v>
      </c>
      <c r="B11" s="560" t="s">
        <v>120</v>
      </c>
      <c r="C11" s="560" t="s">
        <v>133</v>
      </c>
      <c r="D11" s="545" t="s">
        <v>134</v>
      </c>
      <c r="E11" s="564" t="s">
        <v>135</v>
      </c>
      <c r="F11" s="564" t="s">
        <v>136</v>
      </c>
      <c r="G11" s="564" t="s">
        <v>64</v>
      </c>
      <c r="H11" s="569"/>
      <c r="I11" s="595"/>
      <c r="J11" s="557" t="str">
        <f t="shared" si="0"/>
        <v/>
      </c>
      <c r="K11" s="671"/>
      <c r="L11" s="599"/>
      <c r="M11" s="601"/>
    </row>
    <row r="12" spans="1:13" ht="118.95" customHeight="1" x14ac:dyDescent="0.3">
      <c r="A12" s="547" t="s">
        <v>5</v>
      </c>
      <c r="B12" s="560" t="s">
        <v>120</v>
      </c>
      <c r="C12" s="591" t="s">
        <v>137</v>
      </c>
      <c r="D12" s="597" t="s">
        <v>138</v>
      </c>
      <c r="E12" s="600" t="s">
        <v>139</v>
      </c>
      <c r="F12" s="563" t="s">
        <v>140</v>
      </c>
      <c r="G12" s="563" t="s">
        <v>132</v>
      </c>
      <c r="H12" s="569"/>
      <c r="I12" s="595"/>
      <c r="J12" s="557" t="str">
        <f t="shared" si="0"/>
        <v/>
      </c>
      <c r="K12" s="669"/>
      <c r="L12" s="599"/>
      <c r="M12" s="598"/>
    </row>
    <row r="13" spans="1:13" ht="153.44999999999999" customHeight="1" x14ac:dyDescent="0.3">
      <c r="A13" s="547" t="s">
        <v>5</v>
      </c>
      <c r="B13" s="560" t="s">
        <v>141</v>
      </c>
      <c r="C13" s="590" t="s">
        <v>142</v>
      </c>
      <c r="D13" s="597" t="s">
        <v>143</v>
      </c>
      <c r="E13" s="564" t="s">
        <v>144</v>
      </c>
      <c r="F13" s="564" t="s">
        <v>68</v>
      </c>
      <c r="G13" s="564" t="s">
        <v>69</v>
      </c>
      <c r="H13" s="569"/>
      <c r="I13" s="595"/>
      <c r="J13" s="557" t="str">
        <f t="shared" si="0"/>
        <v/>
      </c>
      <c r="K13" s="668" t="e">
        <f>AVERAGE(J13:J17)</f>
        <v>#DIV/0!</v>
      </c>
      <c r="L13" s="567"/>
      <c r="M13" s="565"/>
    </row>
    <row r="14" spans="1:13" ht="97.5" customHeight="1" x14ac:dyDescent="0.3">
      <c r="A14" s="547" t="s">
        <v>5</v>
      </c>
      <c r="B14" s="560" t="s">
        <v>141</v>
      </c>
      <c r="C14" s="590" t="s">
        <v>145</v>
      </c>
      <c r="D14" s="545" t="s">
        <v>146</v>
      </c>
      <c r="E14" s="596" t="s">
        <v>147</v>
      </c>
      <c r="F14" s="596" t="s">
        <v>148</v>
      </c>
      <c r="G14" s="596" t="s">
        <v>149</v>
      </c>
      <c r="H14" s="569"/>
      <c r="I14" s="595"/>
      <c r="J14" s="557" t="str">
        <f t="shared" si="0"/>
        <v/>
      </c>
      <c r="K14" s="671"/>
      <c r="L14" s="555"/>
      <c r="M14" s="568"/>
    </row>
    <row r="15" spans="1:13" ht="125.7" customHeight="1" x14ac:dyDescent="0.3">
      <c r="A15" s="547" t="s">
        <v>5</v>
      </c>
      <c r="B15" s="560" t="s">
        <v>141</v>
      </c>
      <c r="C15" s="590" t="s">
        <v>150</v>
      </c>
      <c r="D15" s="545" t="s">
        <v>151</v>
      </c>
      <c r="E15" s="596" t="s">
        <v>152</v>
      </c>
      <c r="F15" s="596" t="s">
        <v>153</v>
      </c>
      <c r="G15" s="596" t="s">
        <v>154</v>
      </c>
      <c r="H15" s="569"/>
      <c r="I15" s="595"/>
      <c r="J15" s="557" t="str">
        <f t="shared" si="0"/>
        <v/>
      </c>
      <c r="K15" s="671"/>
      <c r="L15" s="567"/>
      <c r="M15" s="568"/>
    </row>
    <row r="16" spans="1:13" ht="100.8" x14ac:dyDescent="0.3">
      <c r="A16" s="547" t="s">
        <v>5</v>
      </c>
      <c r="B16" s="560" t="s">
        <v>141</v>
      </c>
      <c r="C16" s="590" t="s">
        <v>155</v>
      </c>
      <c r="D16" s="545" t="s">
        <v>156</v>
      </c>
      <c r="E16" s="596" t="s">
        <v>157</v>
      </c>
      <c r="F16" s="596" t="s">
        <v>158</v>
      </c>
      <c r="G16" s="596" t="s">
        <v>127</v>
      </c>
      <c r="H16" s="569"/>
      <c r="I16" s="595"/>
      <c r="J16" s="557" t="str">
        <f t="shared" si="0"/>
        <v/>
      </c>
      <c r="K16" s="671"/>
      <c r="L16" s="567"/>
      <c r="M16" s="568"/>
    </row>
    <row r="17" spans="1:13" ht="130.94999999999999" customHeight="1" x14ac:dyDescent="0.3">
      <c r="A17" s="547" t="s">
        <v>5</v>
      </c>
      <c r="B17" s="560" t="s">
        <v>141</v>
      </c>
      <c r="C17" s="590" t="s">
        <v>159</v>
      </c>
      <c r="D17" s="594" t="s">
        <v>160</v>
      </c>
      <c r="E17" s="564" t="s">
        <v>161</v>
      </c>
      <c r="F17" s="564" t="s">
        <v>68</v>
      </c>
      <c r="G17" s="564" t="s">
        <v>69</v>
      </c>
      <c r="H17" s="570"/>
      <c r="I17" s="593"/>
      <c r="J17" s="557" t="str">
        <f t="shared" si="0"/>
        <v/>
      </c>
      <c r="K17" s="671"/>
      <c r="L17" s="555"/>
      <c r="M17" s="592"/>
    </row>
    <row r="18" spans="1:13" ht="288" customHeight="1" x14ac:dyDescent="0.3">
      <c r="A18" s="547" t="s">
        <v>5</v>
      </c>
      <c r="B18" s="591" t="s">
        <v>162</v>
      </c>
      <c r="C18" s="590" t="s">
        <v>163</v>
      </c>
      <c r="D18" s="589" t="s">
        <v>164</v>
      </c>
      <c r="E18" s="588" t="s">
        <v>165</v>
      </c>
      <c r="F18" s="588" t="s">
        <v>166</v>
      </c>
      <c r="G18" s="587" t="s">
        <v>167</v>
      </c>
      <c r="H18" s="558"/>
      <c r="I18" s="581"/>
      <c r="J18" s="586" t="str">
        <f t="shared" si="0"/>
        <v/>
      </c>
      <c r="K18" s="672" t="e">
        <f>AVERAGE(J18:J19)</f>
        <v>#DIV/0!</v>
      </c>
      <c r="L18" s="555"/>
      <c r="M18" s="580"/>
    </row>
    <row r="19" spans="1:13" ht="201" customHeight="1" x14ac:dyDescent="0.3">
      <c r="A19" s="547" t="s">
        <v>5</v>
      </c>
      <c r="B19" s="585" t="s">
        <v>162</v>
      </c>
      <c r="C19" s="584" t="s">
        <v>168</v>
      </c>
      <c r="D19" s="583" t="s">
        <v>169</v>
      </c>
      <c r="E19" s="564" t="s">
        <v>170</v>
      </c>
      <c r="F19" s="559" t="s">
        <v>97</v>
      </c>
      <c r="G19" s="582" t="s">
        <v>98</v>
      </c>
      <c r="H19" s="558"/>
      <c r="I19" s="581"/>
      <c r="J19" s="557" t="str">
        <f t="shared" si="0"/>
        <v/>
      </c>
      <c r="K19" s="672"/>
      <c r="L19" s="555"/>
      <c r="M19" s="580"/>
    </row>
    <row r="20" spans="1:13" x14ac:dyDescent="0.3">
      <c r="H20" s="538"/>
      <c r="I20" s="579"/>
      <c r="J20" s="578"/>
      <c r="K20" s="578"/>
      <c r="L20" s="538"/>
      <c r="M20" s="538"/>
    </row>
    <row r="21" spans="1:13" x14ac:dyDescent="0.3">
      <c r="H21" s="538"/>
      <c r="I21" s="579"/>
      <c r="J21" s="578"/>
      <c r="K21" s="578"/>
      <c r="L21" s="538"/>
      <c r="M21" s="538"/>
    </row>
  </sheetData>
  <mergeCells count="5">
    <mergeCell ref="K4:K5"/>
    <mergeCell ref="K6:K7"/>
    <mergeCell ref="K8:K12"/>
    <mergeCell ref="K13:K17"/>
    <mergeCell ref="K18:K19"/>
  </mergeCells>
  <pageMargins left="0.70000000000000007" right="0.70000000000000007" top="0.75" bottom="0.75" header="0.30000000000000004" footer="0.30000000000000004"/>
  <pageSetup paperSize="9" fitToWidth="0" fitToHeight="0" orientation="portrait" r:id="rId1"/>
  <extLst>
    <ext xmlns:x14="http://schemas.microsoft.com/office/spreadsheetml/2009/9/main" uri="{CCE6A557-97BC-4b89-ADB6-D9C93CAAB3DF}">
      <x14:dataValidations xmlns:xm="http://schemas.microsoft.com/office/excel/2006/main" count="7">
        <x14:dataValidation type="list" allowBlank="1" showInputMessage="1" showErrorMessage="1" xr:uid="{F837F4A3-E09E-4A18-9890-EF6EDC292BC4}">
          <x14:formula1>
            <xm:f>'ReadMe System Level'!$D$10:$D$12</xm:f>
          </x14:formula1>
          <xm:sqref>I19</xm:sqref>
        </x14:dataValidation>
        <x14:dataValidation type="list" allowBlank="1" showInputMessage="1" showErrorMessage="1" xr:uid="{60279E64-8BF1-4E29-8EF5-6BDE9C54016A}">
          <x14:formula1>
            <xm:f>'ReadMe System Level'!$C$10:$C$13</xm:f>
          </x14:formula1>
          <xm:sqref>I18</xm:sqref>
        </x14:dataValidation>
        <x14:dataValidation type="list" allowBlank="1" showInputMessage="1" showErrorMessage="1" xr:uid="{82F7AC4F-418E-4629-B2F8-095C41E8DBF4}">
          <x14:formula1>
            <xm:f>'ReadMe System Level'!$E$10:$E$12</xm:f>
          </x14:formula1>
          <xm:sqref>I5 I15:I16 I9:I12</xm:sqref>
        </x14:dataValidation>
        <x14:dataValidation type="list" allowBlank="1" showInputMessage="1" showErrorMessage="1" xr:uid="{5039A45A-EBD3-4AFF-8D89-F18A5A6788B6}">
          <x14:formula1>
            <xm:f>'ReadMe System Level'!$F$10:$F$11</xm:f>
          </x14:formula1>
          <xm:sqref>I4 I17 I13:I14 I6:I8</xm:sqref>
        </x14:dataValidation>
        <x14:dataValidation type="list" allowBlank="1" showInputMessage="1" showErrorMessage="1" xr:uid="{E38E8578-8B71-47F2-A1A1-C5E3032C11BE}">
          <x14:formula1>
            <xm:f>'ReadMe System Level'!$B$10:$B$136</xm:f>
          </x14:formula1>
          <xm:sqref>H7:H19</xm:sqref>
        </x14:dataValidation>
        <x14:dataValidation type="list" allowBlank="1" showInputMessage="1" showErrorMessage="1" xr:uid="{4B449AEB-455E-441B-A759-B3FE6CAA52DE}">
          <x14:formula1>
            <xm:f>'ReadMe System Level'!$B$10:$B$13</xm:f>
          </x14:formula1>
          <xm:sqref>H5:H6</xm:sqref>
        </x14:dataValidation>
        <x14:dataValidation type="list" allowBlank="1" showInputMessage="1" showErrorMessage="1" xr:uid="{8D761F3D-9AF4-4F00-99A5-E4E003AEE590}">
          <x14:formula1>
            <xm:f>'ReadMe System Level'!B10:B13</xm:f>
          </x14:formula1>
          <xm:sqref>H4</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1A00AB-5C81-4C3A-9BAC-8D1476DDB5B7}">
  <sheetPr>
    <tabColor theme="8" tint="0.59999389629810485"/>
  </sheetPr>
  <dimension ref="A1:S29"/>
  <sheetViews>
    <sheetView zoomScale="80" zoomScaleNormal="80" workbookViewId="0">
      <selection sqref="A1:B2"/>
    </sheetView>
  </sheetViews>
  <sheetFormatPr defaultColWidth="8.6640625" defaultRowHeight="14.4" x14ac:dyDescent="0.3"/>
  <cols>
    <col min="1" max="1" width="28.6640625" style="534" customWidth="1"/>
    <col min="2" max="2" width="38" style="534" customWidth="1"/>
    <col min="3" max="3" width="12.33203125" style="534" customWidth="1"/>
    <col min="4" max="4" width="33.6640625" style="608" customWidth="1"/>
    <col min="5" max="5" width="53.5546875" style="534" customWidth="1"/>
    <col min="6" max="7" width="21.6640625" style="534" customWidth="1"/>
    <col min="8" max="8" width="21.33203125" style="534" customWidth="1"/>
    <col min="9" max="9" width="16.33203125" style="534" customWidth="1"/>
    <col min="10" max="10" width="24.44140625" style="534" customWidth="1"/>
    <col min="11" max="11" width="21.33203125" style="534" bestFit="1" customWidth="1"/>
    <col min="12" max="12" width="41" style="534" customWidth="1"/>
    <col min="13" max="13" width="34.109375" style="534" customWidth="1"/>
    <col min="14" max="16384" width="8.6640625" style="534"/>
  </cols>
  <sheetData>
    <row r="1" spans="1:19" s="575" customFormat="1" ht="60.6" customHeight="1" x14ac:dyDescent="0.5">
      <c r="A1" s="657" t="s">
        <v>1518</v>
      </c>
      <c r="B1" s="657"/>
    </row>
    <row r="2" spans="1:19" x14ac:dyDescent="0.3">
      <c r="A2" s="576" t="s">
        <v>1519</v>
      </c>
    </row>
    <row r="3" spans="1:19" x14ac:dyDescent="0.3">
      <c r="A3" s="550" t="s">
        <v>28</v>
      </c>
      <c r="B3" s="551" t="s">
        <v>29</v>
      </c>
      <c r="C3" s="551" t="s">
        <v>57</v>
      </c>
      <c r="D3" s="551" t="s">
        <v>30</v>
      </c>
      <c r="E3" s="551" t="s">
        <v>31</v>
      </c>
      <c r="F3" s="551" t="s">
        <v>32</v>
      </c>
      <c r="G3" s="551" t="s">
        <v>33</v>
      </c>
      <c r="H3" s="622" t="s">
        <v>34</v>
      </c>
      <c r="I3" s="622" t="s">
        <v>35</v>
      </c>
      <c r="J3" s="622" t="s">
        <v>36</v>
      </c>
      <c r="K3" s="622" t="s">
        <v>37</v>
      </c>
      <c r="L3" s="573" t="s">
        <v>38</v>
      </c>
      <c r="M3" s="573" t="s">
        <v>39</v>
      </c>
    </row>
    <row r="4" spans="1:19" ht="312" customHeight="1" x14ac:dyDescent="0.3">
      <c r="A4" s="591" t="s">
        <v>171</v>
      </c>
      <c r="B4" s="591" t="s">
        <v>172</v>
      </c>
      <c r="C4" s="591" t="s">
        <v>173</v>
      </c>
      <c r="D4" s="545" t="s">
        <v>174</v>
      </c>
      <c r="E4" s="564" t="s">
        <v>175</v>
      </c>
      <c r="F4" s="564" t="s">
        <v>176</v>
      </c>
      <c r="G4" s="564" t="s">
        <v>177</v>
      </c>
      <c r="H4" s="569"/>
      <c r="I4" s="559"/>
      <c r="J4" s="557" t="str">
        <f t="shared" ref="J4:J20" si="0">IF(H4="No", 0, IF(AND(I4=1, H4="Yes, partially"), 0.5, IF(AND(I4=2, H4="Yes, fully"), 1, IF(AND(I4=1, H4="Yes, fully"), 1, ""))))</f>
        <v/>
      </c>
      <c r="K4" s="668" t="e">
        <f>AVERAGE(J4:J10)</f>
        <v>#DIV/0!</v>
      </c>
      <c r="L4" s="599"/>
      <c r="M4" s="564"/>
    </row>
    <row r="5" spans="1:19" ht="181.2" customHeight="1" x14ac:dyDescent="0.3">
      <c r="A5" s="591" t="s">
        <v>171</v>
      </c>
      <c r="B5" s="591" t="s">
        <v>172</v>
      </c>
      <c r="C5" s="591" t="s">
        <v>178</v>
      </c>
      <c r="D5" s="545" t="s">
        <v>179</v>
      </c>
      <c r="E5" s="564" t="s">
        <v>180</v>
      </c>
      <c r="F5" s="564" t="s">
        <v>97</v>
      </c>
      <c r="G5" s="564" t="s">
        <v>98</v>
      </c>
      <c r="H5" s="599"/>
      <c r="I5" s="616"/>
      <c r="J5" s="557" t="str">
        <f t="shared" si="0"/>
        <v/>
      </c>
      <c r="K5" s="671"/>
      <c r="L5" s="599"/>
      <c r="M5" s="601"/>
    </row>
    <row r="6" spans="1:19" ht="201.6" x14ac:dyDescent="0.3">
      <c r="A6" s="591" t="s">
        <v>171</v>
      </c>
      <c r="B6" s="591" t="s">
        <v>172</v>
      </c>
      <c r="C6" s="591" t="s">
        <v>181</v>
      </c>
      <c r="D6" s="545" t="s">
        <v>182</v>
      </c>
      <c r="E6" s="564" t="s">
        <v>183</v>
      </c>
      <c r="F6" s="564" t="s">
        <v>97</v>
      </c>
      <c r="G6" s="564" t="s">
        <v>98</v>
      </c>
      <c r="H6" s="599" t="s">
        <v>56</v>
      </c>
      <c r="I6" s="616" t="s">
        <v>55</v>
      </c>
      <c r="J6" s="557" t="str">
        <f t="shared" si="0"/>
        <v/>
      </c>
      <c r="K6" s="671"/>
      <c r="L6" s="599"/>
      <c r="M6" s="615"/>
    </row>
    <row r="7" spans="1:19" ht="129.6" x14ac:dyDescent="0.3">
      <c r="A7" s="591" t="s">
        <v>171</v>
      </c>
      <c r="B7" s="591" t="s">
        <v>172</v>
      </c>
      <c r="C7" s="591" t="s">
        <v>184</v>
      </c>
      <c r="D7" s="545" t="s">
        <v>185</v>
      </c>
      <c r="E7" s="564" t="s">
        <v>186</v>
      </c>
      <c r="F7" s="564" t="s">
        <v>97</v>
      </c>
      <c r="G7" s="564" t="s">
        <v>98</v>
      </c>
      <c r="H7" s="599" t="s">
        <v>56</v>
      </c>
      <c r="I7" s="616" t="s">
        <v>55</v>
      </c>
      <c r="J7" s="557" t="str">
        <f t="shared" si="0"/>
        <v/>
      </c>
      <c r="K7" s="671"/>
      <c r="L7" s="599"/>
      <c r="M7" s="598"/>
    </row>
    <row r="8" spans="1:19" ht="172.8" x14ac:dyDescent="0.3">
      <c r="A8" s="591" t="s">
        <v>171</v>
      </c>
      <c r="B8" s="591" t="s">
        <v>172</v>
      </c>
      <c r="C8" s="591" t="s">
        <v>187</v>
      </c>
      <c r="D8" s="597" t="s">
        <v>188</v>
      </c>
      <c r="E8" s="563" t="s">
        <v>189</v>
      </c>
      <c r="F8" s="563" t="s">
        <v>190</v>
      </c>
      <c r="G8" s="563" t="s">
        <v>191</v>
      </c>
      <c r="H8" s="599"/>
      <c r="I8" s="616"/>
      <c r="J8" s="557" t="str">
        <f t="shared" si="0"/>
        <v/>
      </c>
      <c r="K8" s="671"/>
      <c r="L8" s="599"/>
      <c r="M8" s="598"/>
    </row>
    <row r="9" spans="1:19" ht="158.4" x14ac:dyDescent="0.3">
      <c r="A9" s="591" t="s">
        <v>171</v>
      </c>
      <c r="B9" s="591" t="s">
        <v>172</v>
      </c>
      <c r="C9" s="585" t="s">
        <v>192</v>
      </c>
      <c r="D9" s="621" t="s">
        <v>193</v>
      </c>
      <c r="E9" s="558" t="s">
        <v>194</v>
      </c>
      <c r="F9" s="558" t="s">
        <v>195</v>
      </c>
      <c r="G9" s="558" t="s">
        <v>196</v>
      </c>
      <c r="H9" s="599" t="s">
        <v>56</v>
      </c>
      <c r="I9" s="616" t="s">
        <v>55</v>
      </c>
      <c r="J9" s="557" t="str">
        <f t="shared" si="0"/>
        <v/>
      </c>
      <c r="K9" s="671"/>
      <c r="L9" s="599" t="s">
        <v>197</v>
      </c>
      <c r="M9" s="598"/>
    </row>
    <row r="10" spans="1:19" ht="244.8" x14ac:dyDescent="0.3">
      <c r="A10" s="591" t="s">
        <v>171</v>
      </c>
      <c r="B10" s="591" t="s">
        <v>172</v>
      </c>
      <c r="C10" s="591" t="s">
        <v>198</v>
      </c>
      <c r="D10" s="594" t="s">
        <v>199</v>
      </c>
      <c r="E10" s="601" t="s">
        <v>200</v>
      </c>
      <c r="F10" s="601" t="s">
        <v>97</v>
      </c>
      <c r="G10" s="601" t="s">
        <v>98</v>
      </c>
      <c r="H10" s="599" t="s">
        <v>56</v>
      </c>
      <c r="I10" s="616" t="s">
        <v>55</v>
      </c>
      <c r="J10" s="557" t="str">
        <f t="shared" si="0"/>
        <v/>
      </c>
      <c r="K10" s="669"/>
      <c r="L10" s="599"/>
      <c r="M10" s="598"/>
    </row>
    <row r="11" spans="1:19" ht="117.45" customHeight="1" x14ac:dyDescent="0.3">
      <c r="A11" s="591" t="s">
        <v>171</v>
      </c>
      <c r="B11" s="591" t="s">
        <v>201</v>
      </c>
      <c r="C11" s="591" t="s">
        <v>202</v>
      </c>
      <c r="D11" s="545" t="s">
        <v>203</v>
      </c>
      <c r="E11" s="564" t="s">
        <v>204</v>
      </c>
      <c r="F11" s="564" t="s">
        <v>176</v>
      </c>
      <c r="G11" s="564" t="s">
        <v>177</v>
      </c>
      <c r="H11" s="599"/>
      <c r="I11" s="616"/>
      <c r="J11" s="557" t="str">
        <f t="shared" si="0"/>
        <v/>
      </c>
      <c r="K11" s="668" t="e">
        <f>AVERAGE(J11:J16)</f>
        <v>#DIV/0!</v>
      </c>
      <c r="L11" s="599"/>
      <c r="M11" s="601"/>
    </row>
    <row r="12" spans="1:19" ht="43.2" x14ac:dyDescent="0.3">
      <c r="A12" s="591" t="s">
        <v>171</v>
      </c>
      <c r="B12" s="591" t="s">
        <v>201</v>
      </c>
      <c r="C12" s="591" t="s">
        <v>205</v>
      </c>
      <c r="D12" s="545" t="s">
        <v>206</v>
      </c>
      <c r="E12" s="564" t="s">
        <v>207</v>
      </c>
      <c r="F12" s="555" t="s">
        <v>68</v>
      </c>
      <c r="G12" s="600" t="s">
        <v>69</v>
      </c>
      <c r="H12" s="599"/>
      <c r="I12" s="616"/>
      <c r="J12" s="557" t="str">
        <f t="shared" si="0"/>
        <v/>
      </c>
      <c r="K12" s="671"/>
      <c r="L12" s="599"/>
      <c r="M12" s="598"/>
    </row>
    <row r="13" spans="1:19" s="617" customFormat="1" ht="43.2" x14ac:dyDescent="0.3">
      <c r="A13" s="591" t="s">
        <v>171</v>
      </c>
      <c r="B13" s="591" t="s">
        <v>201</v>
      </c>
      <c r="C13" s="591" t="s">
        <v>208</v>
      </c>
      <c r="D13" s="545" t="s">
        <v>209</v>
      </c>
      <c r="E13" s="564" t="s">
        <v>210</v>
      </c>
      <c r="F13" s="571" t="s">
        <v>68</v>
      </c>
      <c r="G13" s="620" t="s">
        <v>69</v>
      </c>
      <c r="H13" s="599"/>
      <c r="I13" s="616"/>
      <c r="J13" s="557" t="str">
        <f t="shared" si="0"/>
        <v/>
      </c>
      <c r="K13" s="671"/>
      <c r="L13" s="599"/>
      <c r="M13" s="598"/>
      <c r="N13" s="619"/>
      <c r="O13" s="619"/>
      <c r="P13" s="619"/>
      <c r="Q13" s="619"/>
      <c r="R13" s="619"/>
      <c r="S13" s="618"/>
    </row>
    <row r="14" spans="1:19" ht="86.4" x14ac:dyDescent="0.3">
      <c r="A14" s="591" t="s">
        <v>171</v>
      </c>
      <c r="B14" s="591" t="s">
        <v>201</v>
      </c>
      <c r="C14" s="591" t="s">
        <v>211</v>
      </c>
      <c r="D14" s="545" t="s">
        <v>212</v>
      </c>
      <c r="E14" s="564" t="s">
        <v>213</v>
      </c>
      <c r="F14" s="564" t="s">
        <v>97</v>
      </c>
      <c r="G14" s="601" t="s">
        <v>98</v>
      </c>
      <c r="H14" s="599"/>
      <c r="I14" s="616"/>
      <c r="J14" s="557" t="str">
        <f t="shared" si="0"/>
        <v/>
      </c>
      <c r="K14" s="671"/>
      <c r="L14" s="599"/>
      <c r="M14" s="601"/>
    </row>
    <row r="15" spans="1:19" ht="130.19999999999999" customHeight="1" x14ac:dyDescent="0.3">
      <c r="A15" s="591" t="s">
        <v>171</v>
      </c>
      <c r="B15" s="591" t="s">
        <v>201</v>
      </c>
      <c r="C15" s="591" t="s">
        <v>214</v>
      </c>
      <c r="D15" s="545" t="s">
        <v>215</v>
      </c>
      <c r="E15" s="564" t="s">
        <v>216</v>
      </c>
      <c r="F15" s="564" t="s">
        <v>97</v>
      </c>
      <c r="G15" s="564" t="s">
        <v>98</v>
      </c>
      <c r="H15" s="599"/>
      <c r="I15" s="616"/>
      <c r="J15" s="557" t="str">
        <f t="shared" si="0"/>
        <v/>
      </c>
      <c r="K15" s="671"/>
      <c r="L15" s="599"/>
      <c r="M15" s="601"/>
    </row>
    <row r="16" spans="1:19" ht="230.4" x14ac:dyDescent="0.3">
      <c r="A16" s="591" t="s">
        <v>171</v>
      </c>
      <c r="B16" s="591" t="s">
        <v>201</v>
      </c>
      <c r="C16" s="591" t="s">
        <v>217</v>
      </c>
      <c r="D16" s="545" t="s">
        <v>218</v>
      </c>
      <c r="E16" s="564" t="s">
        <v>219</v>
      </c>
      <c r="F16" s="564" t="s">
        <v>97</v>
      </c>
      <c r="G16" s="564" t="s">
        <v>98</v>
      </c>
      <c r="H16" s="599" t="s">
        <v>56</v>
      </c>
      <c r="I16" s="616" t="s">
        <v>55</v>
      </c>
      <c r="J16" s="557" t="str">
        <f t="shared" si="0"/>
        <v/>
      </c>
      <c r="K16" s="669"/>
      <c r="L16" s="599" t="s">
        <v>220</v>
      </c>
      <c r="M16" s="601"/>
    </row>
    <row r="17" spans="1:13" ht="115.2" x14ac:dyDescent="0.3">
      <c r="A17" s="591" t="s">
        <v>171</v>
      </c>
      <c r="B17" s="591" t="s">
        <v>221</v>
      </c>
      <c r="C17" s="591" t="s">
        <v>222</v>
      </c>
      <c r="D17" s="545" t="s">
        <v>223</v>
      </c>
      <c r="E17" s="564" t="s">
        <v>224</v>
      </c>
      <c r="F17" s="555" t="s">
        <v>68</v>
      </c>
      <c r="G17" s="555" t="s">
        <v>69</v>
      </c>
      <c r="H17" s="599"/>
      <c r="I17" s="616"/>
      <c r="J17" s="557" t="str">
        <f t="shared" si="0"/>
        <v/>
      </c>
      <c r="K17" s="668" t="e">
        <f>AVERAGE(J17:J18)</f>
        <v>#DIV/0!</v>
      </c>
      <c r="L17" s="566"/>
      <c r="M17" s="615"/>
    </row>
    <row r="18" spans="1:13" ht="98.1" customHeight="1" x14ac:dyDescent="0.3">
      <c r="A18" s="591" t="s">
        <v>171</v>
      </c>
      <c r="B18" s="591" t="s">
        <v>221</v>
      </c>
      <c r="C18" s="591" t="s">
        <v>225</v>
      </c>
      <c r="D18" s="545" t="s">
        <v>226</v>
      </c>
      <c r="E18" s="564" t="s">
        <v>227</v>
      </c>
      <c r="F18" s="555" t="s">
        <v>68</v>
      </c>
      <c r="G18" s="555" t="s">
        <v>69</v>
      </c>
      <c r="H18" s="541"/>
      <c r="I18" s="587"/>
      <c r="J18" s="614" t="str">
        <f t="shared" si="0"/>
        <v/>
      </c>
      <c r="K18" s="671"/>
      <c r="L18" s="541"/>
      <c r="M18" s="588"/>
    </row>
    <row r="19" spans="1:13" ht="187.2" x14ac:dyDescent="0.3">
      <c r="A19" s="591" t="s">
        <v>171</v>
      </c>
      <c r="B19" s="591" t="s">
        <v>228</v>
      </c>
      <c r="C19" s="591" t="s">
        <v>229</v>
      </c>
      <c r="D19" s="597" t="s">
        <v>230</v>
      </c>
      <c r="E19" s="563" t="s">
        <v>231</v>
      </c>
      <c r="F19" s="563" t="s">
        <v>232</v>
      </c>
      <c r="G19" s="613" t="s">
        <v>233</v>
      </c>
      <c r="H19" s="558"/>
      <c r="I19" s="558"/>
      <c r="J19" s="610" t="str">
        <f t="shared" si="0"/>
        <v/>
      </c>
      <c r="K19" s="672"/>
      <c r="L19" s="558"/>
      <c r="M19" s="612"/>
    </row>
    <row r="20" spans="1:13" ht="129.6" x14ac:dyDescent="0.3">
      <c r="A20" s="591" t="s">
        <v>171</v>
      </c>
      <c r="B20" s="591" t="s">
        <v>228</v>
      </c>
      <c r="C20" s="591" t="s">
        <v>234</v>
      </c>
      <c r="D20" s="545" t="s">
        <v>235</v>
      </c>
      <c r="E20" s="556" t="s">
        <v>236</v>
      </c>
      <c r="F20" s="572" t="s">
        <v>237</v>
      </c>
      <c r="G20" s="611" t="s">
        <v>233</v>
      </c>
      <c r="H20" s="558"/>
      <c r="I20" s="558"/>
      <c r="J20" s="610" t="str">
        <f t="shared" si="0"/>
        <v/>
      </c>
      <c r="K20" s="672"/>
      <c r="L20" s="558"/>
      <c r="M20" s="558"/>
    </row>
    <row r="21" spans="1:13" x14ac:dyDescent="0.3">
      <c r="B21" s="543"/>
      <c r="C21" s="543"/>
      <c r="H21" s="541"/>
      <c r="I21" s="541"/>
      <c r="J21" s="578"/>
      <c r="K21" s="578"/>
      <c r="L21" s="541"/>
      <c r="M21" s="537"/>
    </row>
    <row r="22" spans="1:13" x14ac:dyDescent="0.3">
      <c r="B22" s="543"/>
      <c r="C22" s="543"/>
      <c r="H22" s="541"/>
      <c r="I22" s="541"/>
      <c r="J22" s="609"/>
      <c r="L22" s="541"/>
      <c r="M22" s="541"/>
    </row>
    <row r="23" spans="1:13" x14ac:dyDescent="0.3">
      <c r="B23" s="543"/>
      <c r="C23" s="543"/>
      <c r="H23" s="541"/>
      <c r="I23" s="541"/>
      <c r="J23" s="609"/>
      <c r="L23" s="541"/>
      <c r="M23" s="537"/>
    </row>
    <row r="24" spans="1:13" x14ac:dyDescent="0.3">
      <c r="B24" s="543"/>
      <c r="C24" s="543"/>
    </row>
    <row r="25" spans="1:13" x14ac:dyDescent="0.3">
      <c r="B25" s="543"/>
      <c r="C25" s="543"/>
    </row>
    <row r="26" spans="1:13" x14ac:dyDescent="0.3">
      <c r="B26" s="543"/>
      <c r="C26" s="543"/>
    </row>
    <row r="27" spans="1:13" x14ac:dyDescent="0.3">
      <c r="B27" s="543"/>
      <c r="C27" s="543"/>
    </row>
    <row r="28" spans="1:13" x14ac:dyDescent="0.3">
      <c r="B28" s="543"/>
      <c r="C28" s="543"/>
    </row>
    <row r="29" spans="1:13" x14ac:dyDescent="0.3">
      <c r="B29" s="543"/>
      <c r="C29" s="543"/>
    </row>
  </sheetData>
  <mergeCells count="4">
    <mergeCell ref="K4:K10"/>
    <mergeCell ref="K11:K16"/>
    <mergeCell ref="K17:K18"/>
    <mergeCell ref="K19:K20"/>
  </mergeCells>
  <pageMargins left="0.70000000000000007" right="0.70000000000000007" top="0.75" bottom="0.75" header="0.30000000000000004" footer="0.30000000000000004"/>
  <pageSetup paperSize="0" fitToWidth="0" fitToHeight="0" orientation="portrait" horizontalDpi="0" verticalDpi="0" copies="0"/>
  <extLst>
    <ext xmlns:x14="http://schemas.microsoft.com/office/spreadsheetml/2009/9/main" uri="{CCE6A557-97BC-4b89-ADB6-D9C93CAAB3DF}">
      <x14:dataValidations xmlns:xm="http://schemas.microsoft.com/office/excel/2006/main" count="5">
        <x14:dataValidation type="list" allowBlank="1" showInputMessage="1" showErrorMessage="1" xr:uid="{FA532672-DC62-4EB0-A2E3-AC85E283E71B}">
          <x14:formula1>
            <xm:f>'ReadMe System Level'!$F$10:$F$11</xm:f>
          </x14:formula1>
          <xm:sqref>I12:I13 I17:I18</xm:sqref>
        </x14:dataValidation>
        <x14:dataValidation type="list" allowBlank="1" showInputMessage="1" showErrorMessage="1" xr:uid="{7BDFA3EE-842D-4755-8CEC-D2F471BD4695}">
          <x14:formula1>
            <xm:f>'ReadMe System Level'!$C$10:$C$13</xm:f>
          </x14:formula1>
          <xm:sqref>I9 I19:I20</xm:sqref>
        </x14:dataValidation>
        <x14:dataValidation type="list" allowBlank="1" showInputMessage="1" showErrorMessage="1" xr:uid="{88A25669-EBA0-4E34-AB3A-EA9FA912955C}">
          <x14:formula1>
            <xm:f>'ReadMe System Level'!$D$10:$D$12</xm:f>
          </x14:formula1>
          <xm:sqref>I5:I7 I14:I16 I10</xm:sqref>
        </x14:dataValidation>
        <x14:dataValidation type="list" allowBlank="1" showInputMessage="1" showErrorMessage="1" xr:uid="{9461952E-E47E-4930-9216-F8FB0CD295DB}">
          <x14:formula1>
            <xm:f>'ReadMe System Level'!$E$10:$E$12</xm:f>
          </x14:formula1>
          <xm:sqref>I4 I11 I8</xm:sqref>
        </x14:dataValidation>
        <x14:dataValidation type="list" allowBlank="1" showInputMessage="1" showErrorMessage="1" xr:uid="{7F1773BB-E710-429B-A907-2CA4CE641962}">
          <x14:formula1>
            <xm:f>'ReadMe System Level'!$B$10:$B$13</xm:f>
          </x14:formula1>
          <xm:sqref>H4:H20</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E15BA7-728D-4608-A5F0-FE550ED13438}">
  <sheetPr>
    <tabColor rgb="FFD0E4F4"/>
  </sheetPr>
  <dimension ref="A1:M51"/>
  <sheetViews>
    <sheetView zoomScale="80" zoomScaleNormal="80" workbookViewId="0">
      <selection sqref="A1:B2"/>
    </sheetView>
  </sheetViews>
  <sheetFormatPr defaultColWidth="8.6640625" defaultRowHeight="15" customHeight="1" x14ac:dyDescent="0.3"/>
  <cols>
    <col min="1" max="1" width="28.6640625" style="534" customWidth="1"/>
    <col min="2" max="2" width="41.6640625" style="534" customWidth="1"/>
    <col min="3" max="3" width="12.33203125" style="534" customWidth="1"/>
    <col min="4" max="4" width="52.109375" style="534" bestFit="1" customWidth="1"/>
    <col min="5" max="5" width="63.6640625" style="534" customWidth="1"/>
    <col min="6" max="6" width="20.6640625" style="534" customWidth="1"/>
    <col min="7" max="7" width="19.33203125" style="534" customWidth="1"/>
    <col min="8" max="8" width="24.88671875" style="534" customWidth="1"/>
    <col min="9" max="9" width="19.6640625" style="534" customWidth="1"/>
    <col min="10" max="10" width="22.6640625" style="534" bestFit="1" customWidth="1"/>
    <col min="11" max="11" width="21.33203125" style="534" bestFit="1" customWidth="1"/>
    <col min="12" max="12" width="49.33203125" style="534" customWidth="1"/>
    <col min="13" max="13" width="30.6640625" style="534" customWidth="1"/>
    <col min="14" max="16384" width="8.6640625" style="534"/>
  </cols>
  <sheetData>
    <row r="1" spans="1:13" s="575" customFormat="1" ht="67.8" customHeight="1" x14ac:dyDescent="0.5">
      <c r="A1" s="657" t="s">
        <v>1518</v>
      </c>
      <c r="B1" s="657"/>
    </row>
    <row r="2" spans="1:13" ht="15" customHeight="1" x14ac:dyDescent="0.3">
      <c r="A2" s="576" t="s">
        <v>1519</v>
      </c>
    </row>
    <row r="3" spans="1:13" ht="14.4" x14ac:dyDescent="0.3">
      <c r="A3" s="550" t="s">
        <v>28</v>
      </c>
      <c r="B3" s="551" t="s">
        <v>29</v>
      </c>
      <c r="C3" s="551" t="s">
        <v>57</v>
      </c>
      <c r="D3" s="551" t="s">
        <v>30</v>
      </c>
      <c r="E3" s="551" t="s">
        <v>31</v>
      </c>
      <c r="F3" s="550" t="s">
        <v>32</v>
      </c>
      <c r="G3" s="550" t="s">
        <v>33</v>
      </c>
      <c r="H3" s="549" t="s">
        <v>34</v>
      </c>
      <c r="I3" s="549" t="s">
        <v>35</v>
      </c>
      <c r="J3" s="549" t="s">
        <v>36</v>
      </c>
      <c r="K3" s="549" t="s">
        <v>37</v>
      </c>
      <c r="L3" s="573" t="s">
        <v>38</v>
      </c>
      <c r="M3" s="573" t="s">
        <v>39</v>
      </c>
    </row>
    <row r="4" spans="1:13" ht="147.44999999999999" customHeight="1" x14ac:dyDescent="0.3">
      <c r="A4" s="547" t="s">
        <v>238</v>
      </c>
      <c r="B4" s="591" t="s">
        <v>239</v>
      </c>
      <c r="C4" s="591" t="s">
        <v>240</v>
      </c>
      <c r="D4" s="545" t="s">
        <v>241</v>
      </c>
      <c r="E4" s="555" t="s">
        <v>242</v>
      </c>
      <c r="F4" s="555" t="s">
        <v>148</v>
      </c>
      <c r="G4" s="555" t="s">
        <v>69</v>
      </c>
      <c r="H4" s="559"/>
      <c r="I4" s="559"/>
      <c r="J4" s="557" t="str">
        <f t="shared" ref="J4:J18" si="0">IF(H4="No", 0, IF(AND(I4=1, H4="Yes, partially"), 0.5, IF(AND(I4=2, H4="Yes, fully"), 1, IF(AND(I4=1, H4="Yes, fully"), 1, ""))))</f>
        <v/>
      </c>
      <c r="K4" s="668" t="e">
        <f>AVERAGE(J4:J6)</f>
        <v>#DIV/0!</v>
      </c>
      <c r="L4" s="571"/>
      <c r="M4" s="598"/>
    </row>
    <row r="5" spans="1:13" ht="191.7" customHeight="1" x14ac:dyDescent="0.3">
      <c r="A5" s="547" t="s">
        <v>238</v>
      </c>
      <c r="B5" s="591" t="s">
        <v>239</v>
      </c>
      <c r="C5" s="591" t="s">
        <v>243</v>
      </c>
      <c r="D5" s="545" t="s">
        <v>244</v>
      </c>
      <c r="E5" s="555" t="s">
        <v>245</v>
      </c>
      <c r="F5" s="555" t="s">
        <v>246</v>
      </c>
      <c r="G5" s="555" t="s">
        <v>64</v>
      </c>
      <c r="H5" s="559"/>
      <c r="I5" s="559"/>
      <c r="J5" s="557" t="str">
        <f t="shared" si="0"/>
        <v/>
      </c>
      <c r="K5" s="671"/>
      <c r="L5" s="571"/>
      <c r="M5" s="627"/>
    </row>
    <row r="6" spans="1:13" ht="141.44999999999999" customHeight="1" x14ac:dyDescent="0.3">
      <c r="A6" s="547" t="s">
        <v>238</v>
      </c>
      <c r="B6" s="591" t="s">
        <v>239</v>
      </c>
      <c r="C6" s="591" t="s">
        <v>247</v>
      </c>
      <c r="D6" s="594" t="s">
        <v>248</v>
      </c>
      <c r="E6" s="566" t="s">
        <v>249</v>
      </c>
      <c r="F6" s="565" t="s">
        <v>68</v>
      </c>
      <c r="G6" s="565" t="s">
        <v>69</v>
      </c>
      <c r="H6" s="559"/>
      <c r="I6" s="559"/>
      <c r="J6" s="557" t="str">
        <f t="shared" si="0"/>
        <v/>
      </c>
      <c r="K6" s="669"/>
      <c r="L6" s="571"/>
      <c r="M6" s="630"/>
    </row>
    <row r="7" spans="1:13" ht="153" customHeight="1" x14ac:dyDescent="0.3">
      <c r="A7" s="547" t="s">
        <v>238</v>
      </c>
      <c r="B7" s="591" t="s">
        <v>250</v>
      </c>
      <c r="C7" s="628" t="s">
        <v>251</v>
      </c>
      <c r="D7" s="594" t="s">
        <v>252</v>
      </c>
      <c r="E7" s="566" t="s">
        <v>253</v>
      </c>
      <c r="F7" s="565" t="s">
        <v>68</v>
      </c>
      <c r="G7" s="565" t="s">
        <v>69</v>
      </c>
      <c r="H7" s="559"/>
      <c r="I7" s="559"/>
      <c r="J7" s="557" t="str">
        <f t="shared" si="0"/>
        <v/>
      </c>
      <c r="K7" s="668" t="e">
        <f>AVERAGE(J7:J11)</f>
        <v>#DIV/0!</v>
      </c>
      <c r="L7" s="571"/>
      <c r="M7" s="630"/>
    </row>
    <row r="8" spans="1:13" ht="57.6" x14ac:dyDescent="0.3">
      <c r="A8" s="547" t="s">
        <v>238</v>
      </c>
      <c r="B8" s="591" t="s">
        <v>250</v>
      </c>
      <c r="C8" s="628" t="s">
        <v>254</v>
      </c>
      <c r="D8" s="545" t="s">
        <v>255</v>
      </c>
      <c r="E8" s="555" t="s">
        <v>256</v>
      </c>
      <c r="F8" s="564" t="s">
        <v>176</v>
      </c>
      <c r="G8" s="564" t="s">
        <v>177</v>
      </c>
      <c r="H8" s="559"/>
      <c r="I8" s="559"/>
      <c r="J8" s="557" t="str">
        <f t="shared" si="0"/>
        <v/>
      </c>
      <c r="K8" s="671"/>
      <c r="L8" s="571"/>
      <c r="M8" s="627"/>
    </row>
    <row r="9" spans="1:13" ht="100.8" x14ac:dyDescent="0.3">
      <c r="A9" s="547" t="s">
        <v>238</v>
      </c>
      <c r="B9" s="591" t="s">
        <v>250</v>
      </c>
      <c r="C9" s="628" t="s">
        <v>257</v>
      </c>
      <c r="D9" s="631" t="s">
        <v>258</v>
      </c>
      <c r="E9" s="562" t="s">
        <v>259</v>
      </c>
      <c r="F9" s="561" t="s">
        <v>68</v>
      </c>
      <c r="G9" s="561" t="s">
        <v>69</v>
      </c>
      <c r="H9" s="559"/>
      <c r="I9" s="559"/>
      <c r="J9" s="557" t="str">
        <f t="shared" si="0"/>
        <v/>
      </c>
      <c r="K9" s="671"/>
      <c r="L9" s="571"/>
      <c r="M9" s="630"/>
    </row>
    <row r="10" spans="1:13" ht="136.5" customHeight="1" x14ac:dyDescent="0.3">
      <c r="A10" s="547" t="s">
        <v>238</v>
      </c>
      <c r="B10" s="591" t="s">
        <v>250</v>
      </c>
      <c r="C10" s="628" t="s">
        <v>260</v>
      </c>
      <c r="D10" s="545" t="s">
        <v>261</v>
      </c>
      <c r="E10" s="572" t="s">
        <v>262</v>
      </c>
      <c r="F10" s="555" t="s">
        <v>97</v>
      </c>
      <c r="G10" s="555" t="s">
        <v>98</v>
      </c>
      <c r="H10" s="559"/>
      <c r="I10" s="559"/>
      <c r="J10" s="557" t="str">
        <f t="shared" si="0"/>
        <v/>
      </c>
      <c r="K10" s="671"/>
      <c r="L10" s="571"/>
      <c r="M10" s="627"/>
    </row>
    <row r="11" spans="1:13" ht="178.95" customHeight="1" x14ac:dyDescent="0.3">
      <c r="A11" s="547" t="s">
        <v>238</v>
      </c>
      <c r="B11" s="591" t="s">
        <v>250</v>
      </c>
      <c r="C11" s="628" t="s">
        <v>263</v>
      </c>
      <c r="D11" s="594" t="s">
        <v>264</v>
      </c>
      <c r="E11" s="567" t="s">
        <v>265</v>
      </c>
      <c r="F11" s="565" t="s">
        <v>266</v>
      </c>
      <c r="G11" s="565" t="s">
        <v>69</v>
      </c>
      <c r="H11" s="559"/>
      <c r="I11" s="559"/>
      <c r="J11" s="557" t="str">
        <f t="shared" si="0"/>
        <v/>
      </c>
      <c r="K11" s="669"/>
      <c r="L11" s="571"/>
      <c r="M11" s="627"/>
    </row>
    <row r="12" spans="1:13" ht="165.45" customHeight="1" x14ac:dyDescent="0.3">
      <c r="A12" s="547" t="s">
        <v>238</v>
      </c>
      <c r="B12" s="591" t="s">
        <v>267</v>
      </c>
      <c r="C12" s="628" t="s">
        <v>268</v>
      </c>
      <c r="D12" s="594" t="s">
        <v>269</v>
      </c>
      <c r="E12" s="566" t="s">
        <v>270</v>
      </c>
      <c r="F12" s="565" t="s">
        <v>68</v>
      </c>
      <c r="G12" s="565" t="s">
        <v>69</v>
      </c>
      <c r="H12" s="559"/>
      <c r="I12" s="559"/>
      <c r="J12" s="557" t="str">
        <f t="shared" si="0"/>
        <v/>
      </c>
      <c r="K12" s="668" t="e">
        <f>AVERAGE(J12:J15)</f>
        <v>#DIV/0!</v>
      </c>
      <c r="L12" s="559"/>
      <c r="M12" s="564"/>
    </row>
    <row r="13" spans="1:13" ht="126.45" customHeight="1" x14ac:dyDescent="0.3">
      <c r="A13" s="547" t="s">
        <v>238</v>
      </c>
      <c r="B13" s="591" t="s">
        <v>267</v>
      </c>
      <c r="C13" s="628" t="s">
        <v>271</v>
      </c>
      <c r="D13" s="545" t="s">
        <v>272</v>
      </c>
      <c r="E13" s="629" t="s">
        <v>273</v>
      </c>
      <c r="F13" s="561" t="s">
        <v>68</v>
      </c>
      <c r="G13" s="561" t="s">
        <v>69</v>
      </c>
      <c r="H13" s="559"/>
      <c r="I13" s="559"/>
      <c r="J13" s="557" t="str">
        <f t="shared" si="0"/>
        <v/>
      </c>
      <c r="K13" s="671"/>
      <c r="L13" s="616"/>
      <c r="M13" s="601"/>
    </row>
    <row r="14" spans="1:13" ht="142.19999999999999" customHeight="1" x14ac:dyDescent="0.3">
      <c r="A14" s="547" t="s">
        <v>238</v>
      </c>
      <c r="B14" s="591" t="s">
        <v>267</v>
      </c>
      <c r="C14" s="628" t="s">
        <v>274</v>
      </c>
      <c r="D14" s="545" t="s">
        <v>275</v>
      </c>
      <c r="E14" s="556" t="s">
        <v>276</v>
      </c>
      <c r="F14" s="556" t="s">
        <v>68</v>
      </c>
      <c r="G14" s="556" t="s">
        <v>69</v>
      </c>
      <c r="H14" s="559"/>
      <c r="I14" s="559"/>
      <c r="J14" s="557" t="str">
        <f t="shared" si="0"/>
        <v/>
      </c>
      <c r="K14" s="671"/>
      <c r="L14" s="616"/>
      <c r="M14" s="598"/>
    </row>
    <row r="15" spans="1:13" ht="154.19999999999999" customHeight="1" x14ac:dyDescent="0.3">
      <c r="A15" s="547" t="s">
        <v>238</v>
      </c>
      <c r="B15" s="591" t="s">
        <v>267</v>
      </c>
      <c r="C15" s="628" t="s">
        <v>277</v>
      </c>
      <c r="D15" s="545" t="s">
        <v>278</v>
      </c>
      <c r="E15" s="571" t="s">
        <v>279</v>
      </c>
      <c r="F15" s="555" t="s">
        <v>68</v>
      </c>
      <c r="G15" s="555" t="s">
        <v>69</v>
      </c>
      <c r="H15" s="559"/>
      <c r="I15" s="559"/>
      <c r="J15" s="557" t="str">
        <f t="shared" si="0"/>
        <v/>
      </c>
      <c r="K15" s="669"/>
      <c r="L15" s="616"/>
      <c r="M15" s="601"/>
    </row>
    <row r="16" spans="1:13" ht="100.8" x14ac:dyDescent="0.3">
      <c r="A16" s="547" t="s">
        <v>238</v>
      </c>
      <c r="B16" s="591" t="s">
        <v>280</v>
      </c>
      <c r="C16" s="628" t="s">
        <v>281</v>
      </c>
      <c r="D16" s="545" t="s">
        <v>282</v>
      </c>
      <c r="E16" s="571" t="s">
        <v>283</v>
      </c>
      <c r="F16" s="555" t="s">
        <v>68</v>
      </c>
      <c r="G16" s="556" t="s">
        <v>69</v>
      </c>
      <c r="H16" s="559"/>
      <c r="I16" s="559"/>
      <c r="J16" s="557" t="str">
        <f t="shared" si="0"/>
        <v/>
      </c>
      <c r="K16" s="668" t="e">
        <f>AVERAGE(J16:J17)</f>
        <v>#DIV/0!</v>
      </c>
      <c r="L16" s="616"/>
      <c r="M16" s="598"/>
    </row>
    <row r="17" spans="1:13" ht="43.2" x14ac:dyDescent="0.3">
      <c r="A17" s="547" t="s">
        <v>238</v>
      </c>
      <c r="B17" s="591" t="s">
        <v>280</v>
      </c>
      <c r="C17" s="628" t="s">
        <v>284</v>
      </c>
      <c r="D17" s="545" t="s">
        <v>285</v>
      </c>
      <c r="E17" s="571" t="s">
        <v>286</v>
      </c>
      <c r="F17" s="555" t="s">
        <v>68</v>
      </c>
      <c r="G17" s="556" t="s">
        <v>69</v>
      </c>
      <c r="H17" s="613"/>
      <c r="I17" s="613"/>
      <c r="J17" s="557" t="str">
        <f t="shared" si="0"/>
        <v/>
      </c>
      <c r="K17" s="669"/>
      <c r="L17" s="587"/>
      <c r="M17" s="588"/>
    </row>
    <row r="18" spans="1:13" ht="250.2" customHeight="1" x14ac:dyDescent="0.3">
      <c r="A18" s="547" t="s">
        <v>238</v>
      </c>
      <c r="B18" s="591" t="s">
        <v>287</v>
      </c>
      <c r="C18" s="591" t="s">
        <v>288</v>
      </c>
      <c r="D18" s="545" t="s">
        <v>289</v>
      </c>
      <c r="E18" s="571" t="s">
        <v>290</v>
      </c>
      <c r="F18" s="555" t="s">
        <v>68</v>
      </c>
      <c r="G18" s="556" t="s">
        <v>69</v>
      </c>
      <c r="H18" s="564"/>
      <c r="I18" s="564"/>
      <c r="J18" s="557" t="str">
        <f t="shared" si="0"/>
        <v/>
      </c>
      <c r="K18" s="557" t="e">
        <f>AVERAGE(J18)</f>
        <v>#DIV/0!</v>
      </c>
      <c r="L18" s="564"/>
      <c r="M18" s="627"/>
    </row>
    <row r="19" spans="1:13" ht="14.4" x14ac:dyDescent="0.3">
      <c r="A19" s="626"/>
      <c r="B19" s="625"/>
      <c r="C19" s="625"/>
      <c r="I19" s="541"/>
      <c r="L19" s="541"/>
      <c r="M19" s="541"/>
    </row>
    <row r="20" spans="1:13" ht="14.4" x14ac:dyDescent="0.3">
      <c r="B20" s="624"/>
      <c r="C20" s="624"/>
      <c r="D20" s="542"/>
      <c r="E20" s="538"/>
      <c r="F20" s="538"/>
      <c r="G20" s="538"/>
      <c r="H20" s="541"/>
      <c r="I20" s="541"/>
      <c r="L20" s="541"/>
      <c r="M20" s="541"/>
    </row>
    <row r="21" spans="1:13" ht="14.4" x14ac:dyDescent="0.3">
      <c r="D21" s="542"/>
      <c r="E21" s="538"/>
      <c r="F21" s="538"/>
      <c r="G21" s="538"/>
    </row>
    <row r="22" spans="1:13" ht="14.4" x14ac:dyDescent="0.3">
      <c r="D22" s="542"/>
      <c r="E22" s="538"/>
      <c r="F22" s="538"/>
      <c r="G22" s="538"/>
    </row>
    <row r="23" spans="1:13" ht="14.4" x14ac:dyDescent="0.3">
      <c r="D23" s="542"/>
      <c r="E23" s="538"/>
      <c r="F23" s="538"/>
      <c r="G23" s="538"/>
    </row>
    <row r="24" spans="1:13" ht="14.4" x14ac:dyDescent="0.3">
      <c r="D24" s="542"/>
      <c r="E24" s="538"/>
      <c r="F24" s="538"/>
      <c r="G24" s="538"/>
    </row>
    <row r="25" spans="1:13" ht="14.4" x14ac:dyDescent="0.3">
      <c r="A25" s="623"/>
      <c r="D25" s="542"/>
      <c r="E25" s="538"/>
      <c r="F25" s="538"/>
      <c r="G25" s="538"/>
    </row>
    <row r="26" spans="1:13" ht="14.4" x14ac:dyDescent="0.3">
      <c r="D26" s="542"/>
      <c r="E26" s="538"/>
      <c r="F26" s="538"/>
      <c r="G26" s="538"/>
    </row>
    <row r="27" spans="1:13" ht="14.4" x14ac:dyDescent="0.3">
      <c r="D27" s="542"/>
      <c r="E27" s="538"/>
      <c r="F27" s="538"/>
      <c r="G27" s="538"/>
    </row>
    <row r="28" spans="1:13" ht="14.4" x14ac:dyDescent="0.3">
      <c r="D28" s="542"/>
      <c r="E28" s="538"/>
      <c r="F28" s="538"/>
      <c r="G28" s="538"/>
    </row>
    <row r="29" spans="1:13" ht="14.4" x14ac:dyDescent="0.3">
      <c r="D29" s="542"/>
      <c r="E29" s="538"/>
      <c r="F29" s="538"/>
      <c r="G29" s="538"/>
    </row>
    <row r="30" spans="1:13" ht="14.4" x14ac:dyDescent="0.3">
      <c r="D30" s="542"/>
      <c r="E30" s="538"/>
      <c r="F30" s="538"/>
      <c r="G30" s="538"/>
    </row>
    <row r="31" spans="1:13" ht="14.4" x14ac:dyDescent="0.3">
      <c r="D31" s="542"/>
      <c r="E31" s="538"/>
      <c r="F31" s="538"/>
      <c r="G31" s="538"/>
    </row>
    <row r="32" spans="1:13" ht="14.4" x14ac:dyDescent="0.3">
      <c r="D32" s="542"/>
      <c r="E32" s="538"/>
      <c r="F32" s="538"/>
      <c r="G32" s="538"/>
    </row>
    <row r="33" spans="4:7" ht="14.4" x14ac:dyDescent="0.3">
      <c r="D33" s="542"/>
      <c r="E33" s="538"/>
      <c r="F33" s="538"/>
      <c r="G33" s="538"/>
    </row>
    <row r="34" spans="4:7" ht="14.4" x14ac:dyDescent="0.3">
      <c r="D34" s="542"/>
      <c r="E34" s="538"/>
      <c r="F34" s="538"/>
      <c r="G34" s="538"/>
    </row>
    <row r="35" spans="4:7" ht="14.4" x14ac:dyDescent="0.3">
      <c r="D35" s="542"/>
      <c r="E35" s="538"/>
      <c r="F35" s="538"/>
      <c r="G35" s="538"/>
    </row>
    <row r="36" spans="4:7" ht="14.4" x14ac:dyDescent="0.3">
      <c r="D36" s="542"/>
      <c r="E36" s="538"/>
      <c r="F36" s="538"/>
      <c r="G36" s="538"/>
    </row>
    <row r="37" spans="4:7" ht="14.4" x14ac:dyDescent="0.3">
      <c r="D37" s="542"/>
      <c r="E37" s="538"/>
      <c r="F37" s="538"/>
      <c r="G37" s="538"/>
    </row>
    <row r="38" spans="4:7" ht="14.4" x14ac:dyDescent="0.3">
      <c r="D38" s="542"/>
      <c r="E38" s="538"/>
      <c r="F38" s="538"/>
      <c r="G38" s="538"/>
    </row>
    <row r="39" spans="4:7" ht="14.4" x14ac:dyDescent="0.3">
      <c r="D39" s="542"/>
      <c r="E39" s="538"/>
      <c r="F39" s="538"/>
      <c r="G39" s="538"/>
    </row>
    <row r="40" spans="4:7" ht="14.4" x14ac:dyDescent="0.3">
      <c r="D40" s="542"/>
      <c r="E40" s="538"/>
      <c r="F40" s="538"/>
      <c r="G40" s="538"/>
    </row>
    <row r="41" spans="4:7" ht="14.4" x14ac:dyDescent="0.3">
      <c r="D41" s="542"/>
      <c r="E41" s="538"/>
      <c r="F41" s="538"/>
      <c r="G41" s="538"/>
    </row>
    <row r="42" spans="4:7" ht="14.4" x14ac:dyDescent="0.3">
      <c r="D42" s="542"/>
      <c r="E42" s="538"/>
      <c r="F42" s="538"/>
      <c r="G42" s="538"/>
    </row>
    <row r="43" spans="4:7" ht="14.4" x14ac:dyDescent="0.3">
      <c r="D43" s="542"/>
      <c r="E43" s="538"/>
      <c r="F43" s="538"/>
      <c r="G43" s="538"/>
    </row>
    <row r="44" spans="4:7" ht="14.4" x14ac:dyDescent="0.3">
      <c r="D44" s="542"/>
      <c r="E44" s="538"/>
      <c r="F44" s="538"/>
      <c r="G44" s="538"/>
    </row>
    <row r="45" spans="4:7" ht="14.4" x14ac:dyDescent="0.3">
      <c r="D45" s="542"/>
      <c r="E45" s="538"/>
      <c r="F45" s="538"/>
      <c r="G45" s="538"/>
    </row>
    <row r="46" spans="4:7" ht="14.4" x14ac:dyDescent="0.3">
      <c r="D46" s="542"/>
      <c r="E46" s="538"/>
      <c r="F46" s="538"/>
      <c r="G46" s="538"/>
    </row>
    <row r="47" spans="4:7" ht="14.4" x14ac:dyDescent="0.3">
      <c r="D47" s="542"/>
      <c r="E47" s="538"/>
      <c r="F47" s="538"/>
      <c r="G47" s="538"/>
    </row>
    <row r="48" spans="4:7" ht="14.4" x14ac:dyDescent="0.3">
      <c r="D48" s="542"/>
      <c r="E48" s="538"/>
      <c r="F48" s="538"/>
      <c r="G48" s="538"/>
    </row>
    <row r="49" spans="4:7" ht="14.4" x14ac:dyDescent="0.3">
      <c r="D49" s="542"/>
      <c r="E49" s="538"/>
      <c r="F49" s="538"/>
      <c r="G49" s="538"/>
    </row>
    <row r="50" spans="4:7" ht="14.4" x14ac:dyDescent="0.3">
      <c r="D50" s="542"/>
      <c r="E50" s="538"/>
      <c r="F50" s="538"/>
      <c r="G50" s="538"/>
    </row>
    <row r="51" spans="4:7" ht="14.4" x14ac:dyDescent="0.3">
      <c r="D51" s="542"/>
      <c r="E51" s="542"/>
      <c r="F51" s="542"/>
      <c r="G51" s="542"/>
    </row>
  </sheetData>
  <mergeCells count="4">
    <mergeCell ref="K4:K6"/>
    <mergeCell ref="K12:K15"/>
    <mergeCell ref="K16:K17"/>
    <mergeCell ref="K7:K11"/>
  </mergeCells>
  <dataValidations count="2">
    <dataValidation type="list" allowBlank="1" showInputMessage="1" showErrorMessage="1" sqref="I20" xr:uid="{AF3FEC66-9967-45AE-A891-6DE7DC13FB2E}">
      <formula1>"0,1,2,N/A"</formula1>
    </dataValidation>
    <dataValidation type="list" allowBlank="1" showInputMessage="1" showErrorMessage="1" sqref="H20" xr:uid="{F80C9B0F-7688-458B-99E0-E8BEB0C5AF2D}">
      <formula1>"Yes,No"</formula1>
    </dataValidation>
  </dataValidations>
  <pageMargins left="0.70000000000000007" right="0.70000000000000007" top="0.75" bottom="0.75" header="0.30000000000000004" footer="0.30000000000000004"/>
  <pageSetup paperSize="0" fitToWidth="0" fitToHeight="0" orientation="portrait" horizontalDpi="0" verticalDpi="0" copies="0"/>
  <extLst>
    <ext xmlns:x14="http://schemas.microsoft.com/office/spreadsheetml/2009/9/main" uri="{CCE6A557-97BC-4b89-ADB6-D9C93CAAB3DF}">
      <x14:dataValidations xmlns:xm="http://schemas.microsoft.com/office/excel/2006/main" count="4">
        <x14:dataValidation type="list" allowBlank="1" showInputMessage="1" showErrorMessage="1" xr:uid="{B02B93EB-7A21-442D-B382-41ECD53AEA54}">
          <x14:formula1>
            <xm:f>'ReadMe System Level'!$D$10:$D$12</xm:f>
          </x14:formula1>
          <xm:sqref>I10</xm:sqref>
        </x14:dataValidation>
        <x14:dataValidation type="list" allowBlank="1" showInputMessage="1" showErrorMessage="1" xr:uid="{9A9CAEA5-EEC9-478C-A801-3DDA6E7DD7AA}">
          <x14:formula1>
            <xm:f>'ReadMe System Level'!$E$10:$E$12</xm:f>
          </x14:formula1>
          <xm:sqref>I5 I8</xm:sqref>
        </x14:dataValidation>
        <x14:dataValidation type="list" allowBlank="1" showInputMessage="1" showErrorMessage="1" xr:uid="{1AFED70D-EE90-485C-BF99-2F6ABD6B3B64}">
          <x14:formula1>
            <xm:f>'ReadMe System Level'!$F$10:$F$11</xm:f>
          </x14:formula1>
          <xm:sqref>I4 I11:I18 I9 I6:I7</xm:sqref>
        </x14:dataValidation>
        <x14:dataValidation type="list" allowBlank="1" showInputMessage="1" showErrorMessage="1" xr:uid="{FC929FE2-3708-4E92-8C93-0C9B2F7872A1}">
          <x14:formula1>
            <xm:f>'ReadMe System Level'!$B$10:$B$13</xm:f>
          </x14:formula1>
          <xm:sqref>H4:H18</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F2BA66-8308-49C2-8311-8DBC13681748}">
  <sheetPr>
    <tabColor theme="8" tint="0.79998168889431442"/>
  </sheetPr>
  <dimension ref="A1:C55"/>
  <sheetViews>
    <sheetView zoomScale="90" zoomScaleNormal="90" workbookViewId="0">
      <selection activeCell="B19" sqref="B19"/>
    </sheetView>
  </sheetViews>
  <sheetFormatPr defaultColWidth="8.6640625" defaultRowHeight="14.4" x14ac:dyDescent="0.3"/>
  <cols>
    <col min="1" max="1" width="8.6640625" style="534" customWidth="1"/>
    <col min="2" max="2" width="32.33203125" style="534" customWidth="1"/>
    <col min="3" max="3" width="28" style="534" bestFit="1" customWidth="1"/>
    <col min="4" max="4" width="19.5546875" style="534" customWidth="1"/>
    <col min="5" max="7" width="8.6640625" style="534" customWidth="1"/>
    <col min="8" max="8" width="13.109375" style="534" bestFit="1" customWidth="1"/>
    <col min="9" max="9" width="20.6640625" style="534" bestFit="1" customWidth="1"/>
    <col min="10" max="10" width="24.5546875" style="534" customWidth="1"/>
    <col min="11" max="11" width="25.33203125" style="534" customWidth="1"/>
    <col min="12" max="12" width="8.6640625" style="534" customWidth="1"/>
    <col min="13" max="16384" width="8.6640625" style="534"/>
  </cols>
  <sheetData>
    <row r="1" spans="1:3" s="667" customFormat="1" ht="39" customHeight="1" x14ac:dyDescent="0.35">
      <c r="A1" s="667" t="s">
        <v>1520</v>
      </c>
    </row>
    <row r="2" spans="1:3" s="575" customFormat="1" ht="18" x14ac:dyDescent="0.35"/>
    <row r="3" spans="1:3" s="575" customFormat="1" ht="18" x14ac:dyDescent="0.35">
      <c r="B3" s="647" t="s">
        <v>291</v>
      </c>
    </row>
    <row r="4" spans="1:3" s="575" customFormat="1" ht="18" x14ac:dyDescent="0.35"/>
    <row r="5" spans="1:3" x14ac:dyDescent="0.3">
      <c r="B5" s="646" t="s">
        <v>292</v>
      </c>
      <c r="C5" s="646" t="s">
        <v>293</v>
      </c>
    </row>
    <row r="6" spans="1:3" x14ac:dyDescent="0.3">
      <c r="B6" s="645" t="s">
        <v>294</v>
      </c>
      <c r="C6" s="644"/>
    </row>
    <row r="7" spans="1:3" x14ac:dyDescent="0.3">
      <c r="B7" s="643" t="s">
        <v>295</v>
      </c>
      <c r="C7" s="642"/>
    </row>
    <row r="8" spans="1:3" x14ac:dyDescent="0.3">
      <c r="B8" s="645" t="s">
        <v>296</v>
      </c>
      <c r="C8" s="644" t="e">
        <f>AVERAGE(C22:C24)</f>
        <v>#DIV/0!</v>
      </c>
    </row>
    <row r="9" spans="1:3" x14ac:dyDescent="0.3">
      <c r="B9" s="643" t="s">
        <v>295</v>
      </c>
      <c r="C9" s="642"/>
    </row>
    <row r="10" spans="1:3" x14ac:dyDescent="0.3">
      <c r="B10" s="645" t="s">
        <v>5</v>
      </c>
      <c r="C10" s="644" t="e">
        <f>AVERAGE(C30:C34)</f>
        <v>#DIV/0!</v>
      </c>
    </row>
    <row r="11" spans="1:3" x14ac:dyDescent="0.3">
      <c r="B11" s="643" t="s">
        <v>295</v>
      </c>
      <c r="C11" s="642"/>
    </row>
    <row r="12" spans="1:3" x14ac:dyDescent="0.3">
      <c r="B12" s="645" t="s">
        <v>297</v>
      </c>
      <c r="C12" s="644" t="e">
        <f>AVERAGE(C40:C43)</f>
        <v>#DIV/0!</v>
      </c>
    </row>
    <row r="13" spans="1:3" x14ac:dyDescent="0.3">
      <c r="B13" s="643" t="s">
        <v>295</v>
      </c>
      <c r="C13" s="642"/>
    </row>
    <row r="14" spans="1:3" x14ac:dyDescent="0.3">
      <c r="B14" s="645" t="s">
        <v>298</v>
      </c>
      <c r="C14" s="644" t="e">
        <f>AVERAGE(C49:C53)</f>
        <v>#DIV/0!</v>
      </c>
    </row>
    <row r="15" spans="1:3" x14ac:dyDescent="0.3">
      <c r="B15" s="643" t="s">
        <v>295</v>
      </c>
      <c r="C15" s="642"/>
    </row>
    <row r="19" spans="2:3" ht="18" x14ac:dyDescent="0.35">
      <c r="B19" s="641" t="s">
        <v>296</v>
      </c>
    </row>
    <row r="21" spans="2:3" x14ac:dyDescent="0.3">
      <c r="B21" s="635" t="s">
        <v>299</v>
      </c>
      <c r="C21" s="635" t="s">
        <v>300</v>
      </c>
    </row>
    <row r="22" spans="2:3" x14ac:dyDescent="0.3">
      <c r="B22" s="636" t="s">
        <v>301</v>
      </c>
      <c r="C22" s="633" t="e">
        <f>Standard_Setting!K4</f>
        <v>#DIV/0!</v>
      </c>
    </row>
    <row r="23" spans="2:3" x14ac:dyDescent="0.3">
      <c r="B23" s="636" t="s">
        <v>70</v>
      </c>
      <c r="C23" s="633" t="e">
        <f>Standard_Setting!K6</f>
        <v>#DIV/0!</v>
      </c>
    </row>
    <row r="24" spans="2:3" x14ac:dyDescent="0.3">
      <c r="B24" s="639" t="s">
        <v>79</v>
      </c>
      <c r="C24" s="633" t="e">
        <f>Standard_Setting!K8</f>
        <v>#DIV/0!</v>
      </c>
    </row>
    <row r="27" spans="2:3" ht="18" x14ac:dyDescent="0.35">
      <c r="B27" s="640" t="s">
        <v>5</v>
      </c>
    </row>
    <row r="29" spans="2:3" x14ac:dyDescent="0.3">
      <c r="B29" s="635" t="s">
        <v>299</v>
      </c>
      <c r="C29" s="635" t="s">
        <v>300</v>
      </c>
    </row>
    <row r="30" spans="2:3" x14ac:dyDescent="0.3">
      <c r="B30" s="639" t="s">
        <v>103</v>
      </c>
      <c r="C30" s="638" t="e">
        <f>Assurance!K4</f>
        <v>#DIV/0!</v>
      </c>
    </row>
    <row r="31" spans="2:3" x14ac:dyDescent="0.3">
      <c r="B31" s="639" t="s">
        <v>112</v>
      </c>
      <c r="C31" s="638" t="e">
        <f>Assurance!K6</f>
        <v>#DIV/0!</v>
      </c>
    </row>
    <row r="32" spans="2:3" x14ac:dyDescent="0.3">
      <c r="B32" s="639" t="s">
        <v>120</v>
      </c>
      <c r="C32" s="638" t="e">
        <f>Assurance!K8</f>
        <v>#DIV/0!</v>
      </c>
    </row>
    <row r="33" spans="2:3" x14ac:dyDescent="0.3">
      <c r="B33" s="639" t="s">
        <v>141</v>
      </c>
      <c r="C33" s="638" t="e">
        <f>Assurance!K13</f>
        <v>#DIV/0!</v>
      </c>
    </row>
    <row r="34" spans="2:3" x14ac:dyDescent="0.3">
      <c r="B34" s="639" t="s">
        <v>162</v>
      </c>
      <c r="C34" s="638" t="e">
        <f>Assurance!K18</f>
        <v>#DIV/0!</v>
      </c>
    </row>
    <row r="37" spans="2:3" ht="18" x14ac:dyDescent="0.35">
      <c r="B37" s="637" t="s">
        <v>297</v>
      </c>
    </row>
    <row r="39" spans="2:3" x14ac:dyDescent="0.3">
      <c r="B39" s="635" t="s">
        <v>299</v>
      </c>
      <c r="C39" s="635" t="s">
        <v>300</v>
      </c>
    </row>
    <row r="40" spans="2:3" x14ac:dyDescent="0.3">
      <c r="B40" s="636" t="s">
        <v>172</v>
      </c>
      <c r="C40" s="633" t="e">
        <f>Traceability_Claims!K4</f>
        <v>#DIV/0!</v>
      </c>
    </row>
    <row r="41" spans="2:3" x14ac:dyDescent="0.3">
      <c r="B41" s="636" t="s">
        <v>201</v>
      </c>
      <c r="C41" s="633" t="e">
        <f>Traceability_Claims!K11</f>
        <v>#DIV/0!</v>
      </c>
    </row>
    <row r="42" spans="2:3" x14ac:dyDescent="0.3">
      <c r="B42" s="636" t="s">
        <v>221</v>
      </c>
      <c r="C42" s="633" t="e">
        <f>Traceability_Claims!K17</f>
        <v>#DIV/0!</v>
      </c>
    </row>
    <row r="43" spans="2:3" x14ac:dyDescent="0.3">
      <c r="B43" s="636" t="s">
        <v>228</v>
      </c>
      <c r="C43" s="633" t="s">
        <v>55</v>
      </c>
    </row>
    <row r="46" spans="2:3" ht="18" x14ac:dyDescent="0.35">
      <c r="B46" s="632" t="s">
        <v>298</v>
      </c>
    </row>
    <row r="48" spans="2:3" x14ac:dyDescent="0.3">
      <c r="B48" s="635" t="s">
        <v>299</v>
      </c>
      <c r="C48" s="635" t="s">
        <v>300</v>
      </c>
    </row>
    <row r="49" spans="2:3" x14ac:dyDescent="0.3">
      <c r="B49" s="634" t="s">
        <v>239</v>
      </c>
      <c r="C49" s="633" t="e">
        <f>Governance_Management!K4</f>
        <v>#DIV/0!</v>
      </c>
    </row>
    <row r="50" spans="2:3" x14ac:dyDescent="0.3">
      <c r="B50" s="634" t="s">
        <v>250</v>
      </c>
      <c r="C50" s="633" t="e">
        <f>Governance_Management!K7</f>
        <v>#DIV/0!</v>
      </c>
    </row>
    <row r="51" spans="2:3" x14ac:dyDescent="0.3">
      <c r="B51" s="634" t="s">
        <v>267</v>
      </c>
      <c r="C51" s="633" t="e">
        <f>Governance_Management!K12</f>
        <v>#DIV/0!</v>
      </c>
    </row>
    <row r="52" spans="2:3" x14ac:dyDescent="0.3">
      <c r="B52" s="634" t="s">
        <v>280</v>
      </c>
      <c r="C52" s="633" t="e">
        <f>Governance_Management!K16</f>
        <v>#DIV/0!</v>
      </c>
    </row>
    <row r="53" spans="2:3" ht="28.8" x14ac:dyDescent="0.3">
      <c r="B53" s="634" t="s">
        <v>287</v>
      </c>
      <c r="C53" s="633" t="e">
        <f>Governance_Management!K18</f>
        <v>#DIV/0!</v>
      </c>
    </row>
    <row r="55" spans="2:3" ht="18" x14ac:dyDescent="0.35">
      <c r="B55" s="632"/>
    </row>
  </sheetData>
  <mergeCells count="1">
    <mergeCell ref="A1:XFD1"/>
  </mergeCells>
  <pageMargins left="0.70000000000000007" right="0.70000000000000007" top="0.75" bottom="0.75" header="0.30000000000000004" footer="0.30000000000000004"/>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AA34E0-40E1-4D08-9A09-C28972B12B2D}">
  <sheetPr>
    <tabColor theme="5" tint="-0.499984740745262"/>
  </sheetPr>
  <dimension ref="A1:P20"/>
  <sheetViews>
    <sheetView topLeftCell="D1" zoomScale="70" zoomScaleNormal="70" workbookViewId="0">
      <pane ySplit="3" topLeftCell="A4" activePane="bottomLeft" state="frozen"/>
      <selection pane="bottomLeft" sqref="A1:A2"/>
    </sheetView>
  </sheetViews>
  <sheetFormatPr defaultColWidth="8.5546875" defaultRowHeight="14.4" x14ac:dyDescent="0.3"/>
  <cols>
    <col min="2" max="2" width="14.5546875" customWidth="1"/>
    <col min="3" max="3" width="19" customWidth="1"/>
    <col min="4" max="4" width="29.44140625" customWidth="1"/>
    <col min="5" max="5" width="34.44140625" customWidth="1"/>
    <col min="6" max="6" width="53" customWidth="1"/>
    <col min="7" max="7" width="36.6640625" customWidth="1"/>
    <col min="8" max="8" width="42.5546875" customWidth="1"/>
    <col min="9" max="9" width="22.5546875" customWidth="1"/>
    <col min="10" max="10" width="23.44140625" customWidth="1"/>
    <col min="11" max="12" width="26.44140625" customWidth="1"/>
    <col min="13" max="13" width="23.44140625" hidden="1" customWidth="1"/>
    <col min="14" max="14" width="28" hidden="1" customWidth="1"/>
    <col min="15" max="15" width="23.44140625" hidden="1" customWidth="1"/>
    <col min="16" max="16" width="26.44140625" hidden="1" customWidth="1"/>
  </cols>
  <sheetData>
    <row r="1" spans="1:16" ht="33.6" x14ac:dyDescent="0.65">
      <c r="A1" s="12" t="s">
        <v>1521</v>
      </c>
      <c r="B1" s="13"/>
      <c r="C1" s="13"/>
      <c r="D1" s="308"/>
      <c r="E1" s="308"/>
      <c r="F1" s="13"/>
      <c r="G1" s="13"/>
      <c r="H1" s="13"/>
      <c r="I1" s="13"/>
      <c r="J1" s="13"/>
      <c r="K1" s="13"/>
      <c r="L1" s="13"/>
      <c r="M1" s="13"/>
    </row>
    <row r="2" spans="1:16" ht="33.6" x14ac:dyDescent="0.65">
      <c r="A2" s="14" t="s">
        <v>1522</v>
      </c>
      <c r="B2" s="13"/>
      <c r="C2" s="13"/>
      <c r="D2" s="13"/>
      <c r="E2" s="308"/>
      <c r="F2" s="13"/>
      <c r="G2" s="13"/>
      <c r="H2" s="13"/>
      <c r="I2" s="13"/>
      <c r="J2" s="13"/>
      <c r="K2" s="13"/>
      <c r="L2" s="13"/>
      <c r="M2" s="13"/>
    </row>
    <row r="3" spans="1:16" s="17" customFormat="1" ht="23.4" x14ac:dyDescent="0.45">
      <c r="A3" s="15" t="s">
        <v>302</v>
      </c>
      <c r="B3" s="16"/>
      <c r="C3" s="16"/>
      <c r="D3" s="16"/>
      <c r="E3" s="16"/>
      <c r="F3" s="16"/>
      <c r="G3" s="16"/>
      <c r="H3" s="16"/>
      <c r="I3" s="16"/>
      <c r="J3" s="16"/>
      <c r="K3" s="16"/>
      <c r="L3" s="16"/>
      <c r="M3" s="16"/>
    </row>
    <row r="5" spans="1:16" ht="21" x14ac:dyDescent="0.4">
      <c r="A5" s="18" t="s">
        <v>27</v>
      </c>
    </row>
    <row r="6" spans="1:16" ht="14.85" customHeight="1" x14ac:dyDescent="0.3">
      <c r="A6" s="2"/>
      <c r="B6" s="673" t="s">
        <v>299</v>
      </c>
      <c r="C6" s="673" t="s">
        <v>57</v>
      </c>
      <c r="D6" s="673" t="s">
        <v>303</v>
      </c>
      <c r="E6" s="673" t="s">
        <v>304</v>
      </c>
      <c r="F6" s="677" t="s">
        <v>305</v>
      </c>
      <c r="G6" s="675" t="s">
        <v>38</v>
      </c>
      <c r="H6" s="673" t="s">
        <v>306</v>
      </c>
      <c r="I6" s="673" t="s">
        <v>307</v>
      </c>
      <c r="J6" s="673" t="s">
        <v>308</v>
      </c>
      <c r="K6" s="673" t="s">
        <v>309</v>
      </c>
      <c r="L6" s="675" t="s">
        <v>310</v>
      </c>
      <c r="M6" s="673" t="s">
        <v>311</v>
      </c>
      <c r="N6" s="681" t="s">
        <v>312</v>
      </c>
      <c r="O6" s="679" t="s">
        <v>313</v>
      </c>
      <c r="P6" s="679" t="s">
        <v>314</v>
      </c>
    </row>
    <row r="7" spans="1:16" x14ac:dyDescent="0.3">
      <c r="B7" s="674"/>
      <c r="C7" s="674"/>
      <c r="D7" s="674"/>
      <c r="E7" s="674"/>
      <c r="F7" s="678"/>
      <c r="G7" s="676"/>
      <c r="H7" s="674"/>
      <c r="I7" s="674"/>
      <c r="J7" s="674"/>
      <c r="K7" s="674"/>
      <c r="L7" s="676"/>
      <c r="M7" s="674"/>
      <c r="N7" s="682"/>
      <c r="O7" s="680"/>
      <c r="P7" s="680"/>
    </row>
    <row r="8" spans="1:16" ht="265.35000000000002" customHeight="1" x14ac:dyDescent="0.3">
      <c r="B8" s="19" t="s">
        <v>315</v>
      </c>
      <c r="C8" s="21" t="s">
        <v>316</v>
      </c>
      <c r="D8" s="19" t="s">
        <v>317</v>
      </c>
      <c r="E8" s="20" t="s">
        <v>318</v>
      </c>
      <c r="F8" s="21" t="s">
        <v>319</v>
      </c>
      <c r="G8" s="21" t="s">
        <v>320</v>
      </c>
      <c r="H8" s="19" t="s">
        <v>321</v>
      </c>
      <c r="I8" s="21" t="s">
        <v>322</v>
      </c>
      <c r="J8" s="146" t="s">
        <v>323</v>
      </c>
      <c r="K8" s="146" t="s">
        <v>324</v>
      </c>
      <c r="L8" s="21" t="s">
        <v>325</v>
      </c>
      <c r="M8" s="19" t="s">
        <v>326</v>
      </c>
      <c r="N8" s="19" t="s">
        <v>327</v>
      </c>
      <c r="O8" s="19" t="s">
        <v>328</v>
      </c>
      <c r="P8" s="19" t="s">
        <v>329</v>
      </c>
    </row>
    <row r="11" spans="1:16" ht="21" x14ac:dyDescent="0.4">
      <c r="A11" s="18" t="s">
        <v>330</v>
      </c>
    </row>
    <row r="12" spans="1:16" x14ac:dyDescent="0.3">
      <c r="B12" t="s">
        <v>331</v>
      </c>
    </row>
    <row r="13" spans="1:16" x14ac:dyDescent="0.3">
      <c r="B13" t="s">
        <v>332</v>
      </c>
    </row>
    <row r="14" spans="1:16" x14ac:dyDescent="0.3">
      <c r="B14" t="s">
        <v>333</v>
      </c>
    </row>
    <row r="15" spans="1:16" x14ac:dyDescent="0.3">
      <c r="B15" t="s">
        <v>334</v>
      </c>
    </row>
    <row r="16" spans="1:16" x14ac:dyDescent="0.3">
      <c r="B16" t="s">
        <v>335</v>
      </c>
    </row>
    <row r="17" spans="2:2" x14ac:dyDescent="0.3">
      <c r="B17" t="s">
        <v>336</v>
      </c>
    </row>
    <row r="18" spans="2:2" x14ac:dyDescent="0.3">
      <c r="B18" t="s">
        <v>337</v>
      </c>
    </row>
    <row r="19" spans="2:2" x14ac:dyDescent="0.3">
      <c r="B19" t="s">
        <v>338</v>
      </c>
    </row>
    <row r="20" spans="2:2" x14ac:dyDescent="0.3">
      <c r="B20" t="s">
        <v>339</v>
      </c>
    </row>
  </sheetData>
  <sheetProtection selectLockedCells="1"/>
  <mergeCells count="15">
    <mergeCell ref="O6:O7"/>
    <mergeCell ref="P6:P7"/>
    <mergeCell ref="N6:N7"/>
    <mergeCell ref="J6:J7"/>
    <mergeCell ref="K6:K7"/>
    <mergeCell ref="B6:B7"/>
    <mergeCell ref="C6:C7"/>
    <mergeCell ref="D6:D7"/>
    <mergeCell ref="E6:E7"/>
    <mergeCell ref="F6:F7"/>
    <mergeCell ref="H6:H7"/>
    <mergeCell ref="I6:I7"/>
    <mergeCell ref="L6:L7"/>
    <mergeCell ref="M6:M7"/>
    <mergeCell ref="G6:G7"/>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17A9D4-7228-476D-9A87-15B0429919CB}">
  <sheetPr>
    <tabColor theme="5" tint="-0.249977111117893"/>
  </sheetPr>
  <dimension ref="A1:W34"/>
  <sheetViews>
    <sheetView zoomScale="90" zoomScaleNormal="90" workbookViewId="0">
      <selection sqref="A1:A2"/>
    </sheetView>
  </sheetViews>
  <sheetFormatPr defaultColWidth="8.5546875" defaultRowHeight="14.4" x14ac:dyDescent="0.3"/>
  <cols>
    <col min="1" max="1" width="3.5546875" style="23" customWidth="1"/>
    <col min="2" max="2" width="31.44140625" style="23" customWidth="1"/>
    <col min="3" max="3" width="7.44140625" style="23" customWidth="1"/>
    <col min="4" max="4" width="28" style="23" customWidth="1"/>
    <col min="5" max="5" width="8.5546875" style="23"/>
    <col min="6" max="6" width="28.5546875" style="23" customWidth="1"/>
    <col min="7" max="7" width="8.5546875" style="23"/>
    <col min="8" max="8" width="23.44140625" style="23" customWidth="1"/>
    <col min="9" max="16384" width="8.5546875" style="23"/>
  </cols>
  <sheetData>
    <row r="1" spans="1:23" ht="33.6" x14ac:dyDescent="0.65">
      <c r="A1" s="12" t="s">
        <v>1521</v>
      </c>
      <c r="B1" s="26"/>
      <c r="D1" s="26"/>
      <c r="E1" s="26"/>
      <c r="H1" s="27"/>
      <c r="I1" s="67"/>
      <c r="M1" s="68"/>
      <c r="N1" s="68"/>
      <c r="O1" s="68"/>
      <c r="P1" s="27"/>
      <c r="Q1" s="69"/>
      <c r="R1" s="69"/>
      <c r="S1" s="69"/>
      <c r="T1" s="69"/>
      <c r="U1" s="69"/>
      <c r="V1" s="70"/>
      <c r="W1" s="70"/>
    </row>
    <row r="2" spans="1:23" ht="28.8" x14ac:dyDescent="0.55000000000000004">
      <c r="A2" s="14" t="s">
        <v>1522</v>
      </c>
      <c r="B2" s="26"/>
      <c r="D2" s="26"/>
      <c r="E2" s="26"/>
      <c r="H2" s="27"/>
      <c r="I2" s="67"/>
      <c r="M2" s="68"/>
      <c r="N2" s="68"/>
      <c r="O2" s="68"/>
      <c r="P2" s="27"/>
      <c r="Q2" s="69"/>
      <c r="R2" s="69"/>
      <c r="S2" s="69"/>
      <c r="T2" s="69"/>
      <c r="U2" s="69"/>
      <c r="V2" s="70"/>
      <c r="W2" s="70"/>
    </row>
    <row r="3" spans="1:23" s="25" customFormat="1" ht="23.4" x14ac:dyDescent="0.45">
      <c r="A3" s="71" t="s">
        <v>12</v>
      </c>
      <c r="B3" s="28"/>
      <c r="D3" s="28"/>
      <c r="E3" s="28"/>
      <c r="H3" s="29"/>
      <c r="I3" s="72"/>
      <c r="M3" s="73"/>
      <c r="N3" s="73"/>
      <c r="O3" s="73"/>
      <c r="P3" s="29"/>
      <c r="Q3" s="74"/>
      <c r="R3" s="74"/>
      <c r="S3" s="74"/>
      <c r="T3" s="74"/>
      <c r="U3" s="74"/>
      <c r="V3" s="75"/>
      <c r="W3" s="75"/>
    </row>
    <row r="5" spans="1:23" x14ac:dyDescent="0.3">
      <c r="B5" s="30" t="s">
        <v>340</v>
      </c>
    </row>
    <row r="6" spans="1:23" x14ac:dyDescent="0.3">
      <c r="B6" s="31"/>
    </row>
    <row r="8" spans="1:23" x14ac:dyDescent="0.3">
      <c r="B8" s="30" t="s">
        <v>341</v>
      </c>
      <c r="D8" s="30" t="s">
        <v>342</v>
      </c>
      <c r="F8" s="30" t="s">
        <v>343</v>
      </c>
      <c r="H8" s="30" t="s">
        <v>344</v>
      </c>
    </row>
    <row r="9" spans="1:23" x14ac:dyDescent="0.3">
      <c r="B9" s="32" t="s">
        <v>345</v>
      </c>
      <c r="D9" s="32" t="s">
        <v>346</v>
      </c>
      <c r="F9" s="32" t="s">
        <v>347</v>
      </c>
      <c r="H9" s="32" t="s">
        <v>348</v>
      </c>
    </row>
    <row r="11" spans="1:23" x14ac:dyDescent="0.3">
      <c r="B11" s="30" t="s">
        <v>349</v>
      </c>
      <c r="D11" s="30" t="s">
        <v>350</v>
      </c>
      <c r="F11" s="30" t="s">
        <v>351</v>
      </c>
    </row>
    <row r="12" spans="1:23" x14ac:dyDescent="0.3">
      <c r="B12" s="32" t="s">
        <v>352</v>
      </c>
      <c r="D12" s="32" t="s">
        <v>353</v>
      </c>
      <c r="F12" s="32" t="s">
        <v>354</v>
      </c>
    </row>
    <row r="14" spans="1:23" x14ac:dyDescent="0.3">
      <c r="B14" s="30" t="s">
        <v>355</v>
      </c>
    </row>
    <row r="15" spans="1:23" x14ac:dyDescent="0.3">
      <c r="B15" s="33" t="s">
        <v>356</v>
      </c>
      <c r="C15" s="23" t="s">
        <v>357</v>
      </c>
    </row>
    <row r="16" spans="1:23" x14ac:dyDescent="0.3">
      <c r="B16" s="33" t="s">
        <v>358</v>
      </c>
      <c r="C16" s="23" t="s">
        <v>357</v>
      </c>
    </row>
    <row r="17" spans="2:3" x14ac:dyDescent="0.3">
      <c r="B17" s="33" t="s">
        <v>359</v>
      </c>
      <c r="C17" s="23" t="s">
        <v>357</v>
      </c>
    </row>
    <row r="18" spans="2:3" x14ac:dyDescent="0.3">
      <c r="B18" s="33" t="s">
        <v>360</v>
      </c>
      <c r="C18" s="23" t="s">
        <v>357</v>
      </c>
    </row>
    <row r="19" spans="2:3" x14ac:dyDescent="0.3">
      <c r="B19" s="33" t="s">
        <v>361</v>
      </c>
      <c r="C19" s="23" t="s">
        <v>357</v>
      </c>
    </row>
    <row r="20" spans="2:3" x14ac:dyDescent="0.3">
      <c r="B20" s="33" t="s">
        <v>362</v>
      </c>
      <c r="C20" s="23" t="s">
        <v>357</v>
      </c>
    </row>
    <row r="21" spans="2:3" x14ac:dyDescent="0.3">
      <c r="B21" s="33" t="s">
        <v>363</v>
      </c>
      <c r="C21" s="23" t="s">
        <v>357</v>
      </c>
    </row>
    <row r="22" spans="2:3" x14ac:dyDescent="0.3">
      <c r="B22" s="33" t="s">
        <v>364</v>
      </c>
      <c r="C22" s="23" t="s">
        <v>357</v>
      </c>
    </row>
    <row r="23" spans="2:3" x14ac:dyDescent="0.3">
      <c r="B23" s="33" t="s">
        <v>365</v>
      </c>
      <c r="C23" s="23" t="s">
        <v>357</v>
      </c>
    </row>
    <row r="24" spans="2:3" x14ac:dyDescent="0.3">
      <c r="B24" s="34" t="s">
        <v>366</v>
      </c>
      <c r="C24" s="23" t="s">
        <v>357</v>
      </c>
    </row>
    <row r="25" spans="2:3" x14ac:dyDescent="0.3">
      <c r="B25" s="34" t="s">
        <v>367</v>
      </c>
      <c r="C25" s="23" t="s">
        <v>357</v>
      </c>
    </row>
    <row r="26" spans="2:3" x14ac:dyDescent="0.3">
      <c r="B26" s="34" t="s">
        <v>368</v>
      </c>
      <c r="C26" s="23" t="s">
        <v>357</v>
      </c>
    </row>
    <row r="27" spans="2:3" x14ac:dyDescent="0.3">
      <c r="B27" s="35" t="s">
        <v>369</v>
      </c>
      <c r="C27" s="23" t="s">
        <v>357</v>
      </c>
    </row>
    <row r="28" spans="2:3" x14ac:dyDescent="0.3">
      <c r="B28" s="35" t="s">
        <v>370</v>
      </c>
      <c r="C28" s="23" t="s">
        <v>357</v>
      </c>
    </row>
    <row r="29" spans="2:3" x14ac:dyDescent="0.3">
      <c r="B29" s="35" t="s">
        <v>371</v>
      </c>
      <c r="C29" s="23" t="s">
        <v>357</v>
      </c>
    </row>
    <row r="30" spans="2:3" x14ac:dyDescent="0.3">
      <c r="B30" s="35" t="s">
        <v>372</v>
      </c>
      <c r="C30" s="23" t="s">
        <v>357</v>
      </c>
    </row>
    <row r="31" spans="2:3" x14ac:dyDescent="0.3">
      <c r="B31" s="65" t="s">
        <v>373</v>
      </c>
      <c r="C31" s="23" t="s">
        <v>357</v>
      </c>
    </row>
    <row r="32" spans="2:3" x14ac:dyDescent="0.3">
      <c r="B32" s="65" t="s">
        <v>374</v>
      </c>
      <c r="C32" s="23" t="s">
        <v>357</v>
      </c>
    </row>
    <row r="33" spans="2:3" x14ac:dyDescent="0.3">
      <c r="B33" s="65" t="s">
        <v>375</v>
      </c>
      <c r="C33" s="23" t="s">
        <v>357</v>
      </c>
    </row>
    <row r="34" spans="2:3" x14ac:dyDescent="0.3">
      <c r="B34" s="66"/>
    </row>
  </sheetData>
  <pageMargins left="0.7" right="0.7" top="0.75" bottom="0.75" header="0.3" footer="0.3"/>
  <extLst>
    <ext xmlns:x14="http://schemas.microsoft.com/office/spreadsheetml/2009/9/main" uri="{CCE6A557-97BC-4b89-ADB6-D9C93CAAB3DF}">
      <x14:dataValidations xmlns:xm="http://schemas.microsoft.com/office/excel/2006/main" count="3">
        <x14:dataValidation type="list" showInputMessage="1" showErrorMessage="1" xr:uid="{C4CA06CB-B4C2-4144-AA97-0317CFD70E49}">
          <x14:formula1>
            <xm:f>Raw!$A$15:$A$19</xm:f>
          </x14:formula1>
          <xm:sqref>D9 F9 B9 H9</xm:sqref>
        </x14:dataValidation>
        <x14:dataValidation type="list" showInputMessage="1" showErrorMessage="1" xr:uid="{84ABBD70-C666-4F2F-9F6D-C99966D3D839}">
          <x14:formula1>
            <xm:f>Raw!$A$23:$A$26</xm:f>
          </x14:formula1>
          <xm:sqref>B12 D12 F12</xm:sqref>
        </x14:dataValidation>
        <x14:dataValidation type="list" allowBlank="1" showInputMessage="1" showErrorMessage="1" xr:uid="{3C829C80-5016-4756-8B33-F5197F2C94CB}">
          <x14:formula1>
            <xm:f>Raw!$A$11:$A$12</xm:f>
          </x14:formula1>
          <xm:sqref>C15:C35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5C127B-A22E-4771-BD3A-174FD4BA802F}">
  <sheetPr>
    <tabColor theme="5"/>
  </sheetPr>
  <dimension ref="A1:V16"/>
  <sheetViews>
    <sheetView zoomScale="60" zoomScaleNormal="60" workbookViewId="0">
      <pane xSplit="4" ySplit="3" topLeftCell="E4" activePane="bottomRight" state="frozen"/>
      <selection pane="topRight" activeCell="F1" sqref="F1"/>
      <selection pane="bottomLeft" activeCell="A7" sqref="A7"/>
      <selection pane="bottomRight" activeCell="D8" sqref="D8"/>
    </sheetView>
  </sheetViews>
  <sheetFormatPr defaultColWidth="8.5546875" defaultRowHeight="14.4" x14ac:dyDescent="0.3"/>
  <cols>
    <col min="1" max="1" width="8.5546875" style="76"/>
    <col min="2" max="2" width="22.5546875" style="76" customWidth="1"/>
    <col min="3" max="3" width="13.44140625" style="76" customWidth="1"/>
    <col min="4" max="5" width="63.5546875" style="76" customWidth="1"/>
    <col min="6" max="6" width="19.5546875" style="39" customWidth="1"/>
    <col min="7" max="7" width="51.44140625" style="39" customWidth="1"/>
    <col min="8" max="8" width="49.44140625" style="76" customWidth="1"/>
    <col min="9" max="9" width="25.5546875" style="76" customWidth="1"/>
    <col min="10" max="10" width="24.5546875" style="76" customWidth="1"/>
    <col min="11" max="11" width="30.5546875" style="39" customWidth="1"/>
    <col min="12" max="13" width="16.44140625" style="76" hidden="1" customWidth="1"/>
    <col min="14" max="14" width="15.5546875" style="76" hidden="1" customWidth="1"/>
    <col min="15" max="15" width="18.44140625" style="76" hidden="1" customWidth="1"/>
    <col min="16" max="16384" width="8.5546875" style="76"/>
  </cols>
  <sheetData>
    <row r="1" spans="1:22" ht="33.6" x14ac:dyDescent="0.65">
      <c r="A1" s="12" t="s">
        <v>1521</v>
      </c>
      <c r="B1" s="11"/>
      <c r="C1" s="11"/>
      <c r="D1" s="11"/>
      <c r="E1" s="11"/>
      <c r="F1" s="38"/>
      <c r="G1" s="38"/>
      <c r="H1" s="11"/>
      <c r="I1" s="11"/>
      <c r="J1" s="11"/>
      <c r="K1" s="38"/>
      <c r="L1" s="11"/>
      <c r="M1" s="11"/>
      <c r="N1" s="11"/>
      <c r="O1" s="11"/>
      <c r="P1" s="11"/>
      <c r="Q1" s="11"/>
      <c r="R1" s="11"/>
      <c r="S1" s="11"/>
      <c r="T1" s="11"/>
      <c r="U1" s="11"/>
      <c r="V1" s="11"/>
    </row>
    <row r="2" spans="1:22" ht="28.8" x14ac:dyDescent="0.55000000000000004">
      <c r="A2" s="14" t="s">
        <v>1522</v>
      </c>
      <c r="B2" s="11"/>
      <c r="C2" s="11"/>
      <c r="D2" s="11"/>
      <c r="E2" s="11"/>
      <c r="F2" s="38"/>
      <c r="G2" s="38"/>
      <c r="H2" s="11"/>
      <c r="I2" s="11"/>
      <c r="J2" s="11"/>
      <c r="K2" s="38"/>
      <c r="L2" s="11"/>
      <c r="M2" s="11"/>
      <c r="N2" s="11"/>
      <c r="O2" s="11"/>
      <c r="P2" s="11"/>
      <c r="Q2" s="11"/>
      <c r="R2" s="11"/>
      <c r="S2" s="11"/>
      <c r="T2" s="11"/>
      <c r="U2" s="11"/>
      <c r="V2" s="11"/>
    </row>
    <row r="3" spans="1:22" s="78" customFormat="1" ht="23.4" x14ac:dyDescent="0.3">
      <c r="A3" s="80" t="s">
        <v>376</v>
      </c>
      <c r="B3" s="77"/>
      <c r="C3" s="77"/>
      <c r="D3" s="77"/>
      <c r="E3" s="77"/>
      <c r="F3" s="40"/>
      <c r="G3" s="40"/>
      <c r="H3" s="77"/>
      <c r="I3" s="77"/>
      <c r="J3" s="77"/>
      <c r="K3" s="40"/>
      <c r="L3" s="77"/>
      <c r="M3" s="77"/>
      <c r="N3" s="77"/>
      <c r="O3" s="77"/>
      <c r="P3" s="77"/>
      <c r="Q3" s="77"/>
      <c r="R3" s="77"/>
      <c r="S3" s="77"/>
      <c r="T3" s="77"/>
      <c r="U3" s="77"/>
      <c r="V3" s="77"/>
    </row>
    <row r="6" spans="1:22" ht="14.85" customHeight="1" x14ac:dyDescent="0.3">
      <c r="B6" s="683" t="s">
        <v>299</v>
      </c>
      <c r="C6" s="683" t="s">
        <v>57</v>
      </c>
      <c r="D6" s="683" t="s">
        <v>30</v>
      </c>
      <c r="E6" s="683" t="s">
        <v>304</v>
      </c>
      <c r="F6" s="684" t="s">
        <v>305</v>
      </c>
      <c r="G6" s="684" t="s">
        <v>377</v>
      </c>
      <c r="H6" s="683" t="s">
        <v>306</v>
      </c>
      <c r="I6" s="685" t="s">
        <v>308</v>
      </c>
      <c r="J6" s="685" t="s">
        <v>309</v>
      </c>
      <c r="K6" s="684" t="s">
        <v>378</v>
      </c>
      <c r="L6" s="685" t="s">
        <v>379</v>
      </c>
      <c r="M6" s="685" t="s">
        <v>380</v>
      </c>
      <c r="N6" s="685" t="s">
        <v>381</v>
      </c>
      <c r="O6" s="685" t="s">
        <v>311</v>
      </c>
    </row>
    <row r="7" spans="1:22" ht="41.1" customHeight="1" x14ac:dyDescent="0.3">
      <c r="B7" s="683"/>
      <c r="C7" s="683"/>
      <c r="D7" s="683"/>
      <c r="E7" s="683"/>
      <c r="F7" s="684"/>
      <c r="G7" s="684"/>
      <c r="H7" s="683"/>
      <c r="I7" s="685"/>
      <c r="J7" s="685"/>
      <c r="K7" s="684"/>
      <c r="L7" s="685"/>
      <c r="M7" s="685"/>
      <c r="N7" s="685"/>
      <c r="O7" s="685"/>
    </row>
    <row r="8" spans="1:22" ht="81.599999999999994" customHeight="1" x14ac:dyDescent="0.3">
      <c r="B8" s="196" t="s">
        <v>382</v>
      </c>
      <c r="C8" s="153" t="s">
        <v>383</v>
      </c>
      <c r="D8" s="127" t="s">
        <v>384</v>
      </c>
      <c r="E8" s="86" t="s">
        <v>385</v>
      </c>
      <c r="F8" s="41"/>
      <c r="G8" s="36"/>
      <c r="H8" s="81"/>
      <c r="I8" s="81" t="s">
        <v>386</v>
      </c>
      <c r="J8" s="81" t="s">
        <v>387</v>
      </c>
      <c r="K8" s="36"/>
      <c r="L8" s="81" t="str" cm="1">
        <f t="array" ref="L8">IFERROR(VALUE(_xlfn.IFS(F8="Yes","1",F8="No","0")),"N/A")</f>
        <v>N/A</v>
      </c>
      <c r="M8" s="127">
        <v>1</v>
      </c>
      <c r="N8" s="127" t="str">
        <f>IFERROR(IF(COUNTIF(L8:L8,"N/A")=COUNTA(L8:L8),"N/A",SUMIF(L8:L8,"&lt;&gt;N/A")),"N/A")</f>
        <v>N/A</v>
      </c>
      <c r="O8" s="209" t="str" cm="1">
        <f t="array" ref="O8">IFERROR(_xlfn.IFS(N8=0,"0",N8&gt;0,N8/M8),"N/A")</f>
        <v>N/A</v>
      </c>
    </row>
    <row r="16" spans="1:22" ht="14.85" customHeight="1" x14ac:dyDescent="0.3"/>
  </sheetData>
  <sheetProtection selectLockedCells="1"/>
  <mergeCells count="14">
    <mergeCell ref="N6:N7"/>
    <mergeCell ref="O6:O7"/>
    <mergeCell ref="G6:G7"/>
    <mergeCell ref="K6:K7"/>
    <mergeCell ref="H6:H7"/>
    <mergeCell ref="I6:I7"/>
    <mergeCell ref="J6:J7"/>
    <mergeCell ref="L6:L7"/>
    <mergeCell ref="M6:M7"/>
    <mergeCell ref="B6:B7"/>
    <mergeCell ref="C6:C7"/>
    <mergeCell ref="D6:D7"/>
    <mergeCell ref="E6:E7"/>
    <mergeCell ref="F6:F7"/>
  </mergeCells>
  <conditionalFormatting sqref="B8:O8">
    <cfRule type="expression" dxfId="245" priority="2">
      <formula>#REF!=FALSE</formula>
    </cfRule>
  </conditionalFormatting>
  <pageMargins left="0.7" right="0.7" top="0.75" bottom="0.75" header="0.3" footer="0.3"/>
  <pageSetup orientation="portrait" r:id="rId1"/>
  <extLst>
    <ext xmlns:x14="http://schemas.microsoft.com/office/spreadsheetml/2009/9/main" uri="{78C0D931-6437-407d-A8EE-F0AAD7539E65}">
      <x14:conditionalFormattings>
        <x14:conditionalFormatting xmlns:xm="http://schemas.microsoft.com/office/excel/2006/main">
          <x14:cfRule type="expression" priority="1822" id="{22295DAD-CBC2-4EC8-BA76-F6D678669FF2}">
            <xm:f>VLOOKUP($B$8,'Pre-assessment'!$B$21:$C$34,2,FALSE)="No"</xm:f>
            <x14:dxf>
              <fill>
                <patternFill patternType="darkUp">
                  <bgColor theme="0" tint="-0.499984740745262"/>
                </patternFill>
              </fill>
            </x14:dxf>
          </x14:cfRule>
          <xm:sqref>B8:D8 F8:J8 L8:O8</xm:sqref>
        </x14:conditionalFormatting>
        <x14:conditionalFormatting xmlns:xm="http://schemas.microsoft.com/office/excel/2006/main">
          <x14:cfRule type="expression" priority="1827" id="{5CE85547-91CD-4F9A-9279-7CA04857C77B}">
            <xm:f>VLOOKUP($B$6,'Pre-assessment'!$B$21:$C$34,2,FALSE)="No"</xm:f>
            <x14:dxf>
              <fill>
                <patternFill patternType="darkUp">
                  <bgColor theme="0" tint="-0.499984740745262"/>
                </patternFill>
              </fill>
            </x14:dxf>
          </x14:cfRule>
          <xm:sqref>E8 G8 K8</xm:sqref>
        </x14:conditionalFormatting>
      </x14:conditionalFormattings>
    </ext>
    <ext xmlns:x14="http://schemas.microsoft.com/office/spreadsheetml/2009/9/main" uri="{CCE6A557-97BC-4b89-ADB6-D9C93CAAB3DF}">
      <x14:dataValidations xmlns:xm="http://schemas.microsoft.com/office/excel/2006/main" count="1">
        <x14:dataValidation type="list" showInputMessage="1" showErrorMessage="1" xr:uid="{60826004-FADF-4FDB-8117-CAE86DAB48C3}">
          <x14:formula1>
            <xm:f>Raw!$A$6:$A$9</xm:f>
          </x14:formula1>
          <xm:sqref>F8</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F85439-04B4-4695-8741-A8C017267B02}">
  <sheetPr>
    <tabColor rgb="FFF29E6A"/>
  </sheetPr>
  <dimension ref="A1:X99"/>
  <sheetViews>
    <sheetView zoomScale="60" zoomScaleNormal="50" workbookViewId="0">
      <pane xSplit="5" ySplit="6" topLeftCell="F7" activePane="bottomRight" state="frozen"/>
      <selection pane="topRight" activeCell="F1" sqref="F1"/>
      <selection pane="bottomLeft" activeCell="A7" sqref="A7"/>
      <selection pane="bottomRight" activeCell="F10" sqref="F10"/>
    </sheetView>
  </sheetViews>
  <sheetFormatPr defaultColWidth="8.5546875" defaultRowHeight="14.4" x14ac:dyDescent="0.3"/>
  <cols>
    <col min="1" max="1" width="3.6640625" style="1" customWidth="1"/>
    <col min="2" max="2" width="21.44140625" style="1" customWidth="1"/>
    <col min="3" max="3" width="15.33203125" style="1" customWidth="1"/>
    <col min="4" max="4" width="70.33203125" style="1" customWidth="1"/>
    <col min="5" max="5" width="71.5546875" style="1" customWidth="1"/>
    <col min="6" max="6" width="18.5546875" style="159" customWidth="1"/>
    <col min="7" max="7" width="19.44140625" style="159" customWidth="1"/>
    <col min="8" max="8" width="59.33203125" style="76" customWidth="1"/>
    <col min="9" max="9" width="19.33203125" style="159" customWidth="1"/>
    <col min="10" max="11" width="29.33203125" style="1" customWidth="1"/>
    <col min="12" max="12" width="40.6640625" style="159" customWidth="1"/>
    <col min="13" max="14" width="17.44140625" style="100" hidden="1" customWidth="1"/>
    <col min="15" max="15" width="28.6640625" style="100" hidden="1" customWidth="1"/>
    <col min="16" max="22" width="19.5546875" style="76" hidden="1" customWidth="1"/>
    <col min="23" max="23" width="20.5546875" style="76" hidden="1" customWidth="1"/>
    <col min="24" max="24" width="21.44140625" style="1" hidden="1" customWidth="1"/>
    <col min="25" max="16384" width="8.5546875" style="1"/>
  </cols>
  <sheetData>
    <row r="1" spans="1:24" ht="33.6" x14ac:dyDescent="0.65">
      <c r="A1" s="12" t="s">
        <v>1521</v>
      </c>
      <c r="B1" s="131"/>
      <c r="C1" s="131"/>
      <c r="D1" s="11"/>
      <c r="E1" s="11"/>
      <c r="F1" s="155"/>
      <c r="G1" s="155"/>
      <c r="H1" s="11"/>
      <c r="I1" s="155"/>
      <c r="J1" s="131"/>
      <c r="K1" s="131"/>
      <c r="L1" s="155"/>
      <c r="M1" s="96"/>
      <c r="N1" s="96"/>
      <c r="O1" s="96"/>
      <c r="P1" s="11"/>
      <c r="Q1" s="11"/>
      <c r="R1" s="11"/>
      <c r="S1" s="11"/>
      <c r="T1" s="11"/>
      <c r="U1" s="11"/>
      <c r="V1" s="11"/>
      <c r="W1" s="11"/>
      <c r="X1" s="11"/>
    </row>
    <row r="2" spans="1:24" ht="28.8" x14ac:dyDescent="0.55000000000000004">
      <c r="A2" s="14" t="s">
        <v>1522</v>
      </c>
      <c r="B2" s="131"/>
      <c r="C2" s="131"/>
      <c r="D2" s="11"/>
      <c r="E2" s="11"/>
      <c r="F2" s="155"/>
      <c r="G2" s="155"/>
      <c r="H2" s="11"/>
      <c r="I2" s="155"/>
      <c r="J2" s="131"/>
      <c r="K2" s="131"/>
      <c r="L2" s="155"/>
      <c r="M2" s="96"/>
      <c r="N2" s="96"/>
      <c r="O2" s="96"/>
      <c r="P2" s="11"/>
      <c r="Q2" s="11"/>
      <c r="R2" s="11"/>
      <c r="S2" s="11"/>
      <c r="T2" s="11"/>
      <c r="U2" s="11"/>
      <c r="V2" s="11"/>
      <c r="W2" s="11"/>
      <c r="X2" s="11"/>
    </row>
    <row r="3" spans="1:24" s="158" customFormat="1" ht="23.4" x14ac:dyDescent="0.3">
      <c r="A3" s="156" t="s">
        <v>13</v>
      </c>
      <c r="B3" s="132"/>
      <c r="C3" s="132"/>
      <c r="D3" s="77"/>
      <c r="E3" s="77"/>
      <c r="F3" s="157"/>
      <c r="G3" s="157"/>
      <c r="H3" s="77"/>
      <c r="I3" s="157"/>
      <c r="J3" s="132"/>
      <c r="K3" s="132"/>
      <c r="L3" s="157"/>
      <c r="M3" s="98"/>
      <c r="N3" s="98"/>
      <c r="O3" s="98"/>
      <c r="P3" s="77"/>
      <c r="Q3" s="77"/>
      <c r="R3" s="77"/>
      <c r="S3" s="77"/>
      <c r="T3" s="77"/>
      <c r="U3" s="77"/>
      <c r="V3" s="77"/>
      <c r="W3" s="77"/>
      <c r="X3" s="77"/>
    </row>
    <row r="4" spans="1:24" x14ac:dyDescent="0.3">
      <c r="D4" s="76"/>
      <c r="E4" s="76"/>
      <c r="X4" s="76"/>
    </row>
    <row r="5" spans="1:24" ht="32.1" customHeight="1" x14ac:dyDescent="0.3">
      <c r="A5" s="76"/>
      <c r="B5" s="686" t="s">
        <v>299</v>
      </c>
      <c r="C5" s="686" t="s">
        <v>57</v>
      </c>
      <c r="D5" s="686" t="s">
        <v>303</v>
      </c>
      <c r="E5" s="686" t="s">
        <v>304</v>
      </c>
      <c r="F5" s="696" t="s">
        <v>305</v>
      </c>
      <c r="G5" s="696" t="s">
        <v>38</v>
      </c>
      <c r="H5" s="686" t="s">
        <v>306</v>
      </c>
      <c r="I5" s="686" t="s">
        <v>307</v>
      </c>
      <c r="J5" s="686" t="s">
        <v>308</v>
      </c>
      <c r="K5" s="686" t="s">
        <v>309</v>
      </c>
      <c r="L5" s="696" t="s">
        <v>378</v>
      </c>
      <c r="M5" s="686" t="s">
        <v>379</v>
      </c>
      <c r="N5" s="686" t="s">
        <v>388</v>
      </c>
      <c r="O5" s="686" t="s">
        <v>389</v>
      </c>
      <c r="P5" s="686" t="s">
        <v>390</v>
      </c>
      <c r="Q5" s="686" t="s">
        <v>390</v>
      </c>
      <c r="R5" s="686" t="s">
        <v>390</v>
      </c>
      <c r="S5" s="686" t="s">
        <v>390</v>
      </c>
      <c r="T5" s="686" t="s">
        <v>391</v>
      </c>
      <c r="U5" s="686" t="s">
        <v>391</v>
      </c>
      <c r="V5" s="686" t="s">
        <v>391</v>
      </c>
      <c r="W5" s="686" t="s">
        <v>392</v>
      </c>
      <c r="X5" s="686" t="s">
        <v>393</v>
      </c>
    </row>
    <row r="6" spans="1:24" x14ac:dyDescent="0.3">
      <c r="A6" s="76"/>
      <c r="B6" s="686"/>
      <c r="C6" s="686"/>
      <c r="D6" s="686"/>
      <c r="E6" s="686"/>
      <c r="F6" s="696"/>
      <c r="G6" s="696"/>
      <c r="H6" s="686"/>
      <c r="I6" s="686"/>
      <c r="J6" s="686"/>
      <c r="K6" s="686"/>
      <c r="L6" s="696"/>
      <c r="M6" s="686"/>
      <c r="N6" s="686"/>
      <c r="O6" s="686"/>
      <c r="P6" s="686"/>
      <c r="Q6" s="686"/>
      <c r="R6" s="686"/>
      <c r="S6" s="686"/>
      <c r="T6" s="686"/>
      <c r="U6" s="686"/>
      <c r="V6" s="686"/>
      <c r="W6" s="686"/>
      <c r="X6" s="686"/>
    </row>
    <row r="7" spans="1:24" ht="62.1" customHeight="1" x14ac:dyDescent="0.3">
      <c r="A7" s="76"/>
      <c r="B7" s="726" t="s">
        <v>356</v>
      </c>
      <c r="C7" s="729" t="s">
        <v>394</v>
      </c>
      <c r="D7" s="724" t="s">
        <v>395</v>
      </c>
      <c r="E7" s="128" t="s">
        <v>396</v>
      </c>
      <c r="F7" s="293"/>
      <c r="G7" s="294"/>
      <c r="H7" s="687"/>
      <c r="I7" s="129" t="s">
        <v>397</v>
      </c>
      <c r="J7" s="81" t="s">
        <v>386</v>
      </c>
      <c r="K7" s="295" t="s">
        <v>387</v>
      </c>
      <c r="L7" s="296"/>
      <c r="M7" s="297" t="str" cm="1">
        <f t="array" ref="M7">IFERROR(VALUE(_xlfn.IFS(F7="Yes","1",F7="No","0")),"N/A")</f>
        <v>N/A</v>
      </c>
      <c r="N7" s="297">
        <v>1</v>
      </c>
      <c r="O7" s="297">
        <f>IF(W7=TRUE,N7,"N/A")</f>
        <v>1</v>
      </c>
      <c r="P7" s="298" t="b">
        <f>ISNUMBER(MATCH(TRIM('Pre-assessment'!B$9),_xlfn.TEXTSPLIT(TRIM(J7), ";"), 0))</f>
        <v>1</v>
      </c>
      <c r="Q7" s="298" t="b">
        <f>ISNUMBER(MATCH(TRIM('Pre-assessment'!D$9),_xlfn.TEXTSPLIT(TRIM(J7), ";"), 0))</f>
        <v>1</v>
      </c>
      <c r="R7" s="298" t="b">
        <f>ISNUMBER(MATCH(TRIM('Pre-assessment'!F$9),_xlfn.TEXTSPLIT(TRIM(J7), ";"), 0))</f>
        <v>1</v>
      </c>
      <c r="S7" s="298" t="b">
        <f>ISNUMBER(MATCH(TRIM('Pre-assessment'!H$9),_xlfn.TEXTSPLIT(TRIM(J7), ";"), 0))</f>
        <v>1</v>
      </c>
      <c r="T7" s="298" t="b">
        <f>ISNUMBER(MATCH(TRIM('Pre-assessment'!B$12),_xlfn.TEXTSPLIT(TRIM(K7), ";"), 0))</f>
        <v>1</v>
      </c>
      <c r="U7" s="298" t="b">
        <f>ISNUMBER(MATCH(TRIM('Pre-assessment'!D$12),_xlfn.TEXTSPLIT(TRIM(K7), ";"), 0))</f>
        <v>1</v>
      </c>
      <c r="V7" s="298" t="b">
        <f>ISNUMBER(MATCH(TRIM('Pre-assessment'!F$12),_xlfn.TEXTSPLIT(TRIM(K7), ";"), 0))</f>
        <v>1</v>
      </c>
      <c r="W7" s="298" t="b">
        <f>AND(OR(P7:S7),OR(T7:V7))</f>
        <v>1</v>
      </c>
      <c r="X7" s="128" t="str">
        <f>IF(M7="N/A","N/A","Environmental management")</f>
        <v>N/A</v>
      </c>
    </row>
    <row r="8" spans="1:24" ht="62.1" customHeight="1" x14ac:dyDescent="0.3">
      <c r="A8" s="76"/>
      <c r="B8" s="727"/>
      <c r="C8" s="729"/>
      <c r="D8" s="724"/>
      <c r="E8" s="128" t="s">
        <v>398</v>
      </c>
      <c r="F8" s="293"/>
      <c r="G8" s="296"/>
      <c r="H8" s="688"/>
      <c r="I8" s="129" t="s">
        <v>399</v>
      </c>
      <c r="J8" s="81" t="s">
        <v>386</v>
      </c>
      <c r="K8" s="295" t="s">
        <v>387</v>
      </c>
      <c r="L8" s="296"/>
      <c r="M8" s="297" t="str" cm="1">
        <f t="array" ref="M8">IFERROR(VALUE(_xlfn.IFS(F8="Yes","1",F8="No","0")),"N/A")</f>
        <v>N/A</v>
      </c>
      <c r="N8" s="297">
        <v>1</v>
      </c>
      <c r="O8" s="297">
        <f t="shared" ref="O8:O71" si="0">IF(W8=TRUE,N8,"N/A")</f>
        <v>1</v>
      </c>
      <c r="P8" s="298" t="b">
        <f>ISNUMBER(MATCH(TRIM('Pre-assessment'!B$9),_xlfn.TEXTSPLIT(TRIM(J8), ";"), 0))</f>
        <v>1</v>
      </c>
      <c r="Q8" s="298" t="b">
        <f>ISNUMBER(MATCH(TRIM('Pre-assessment'!D$9),_xlfn.TEXTSPLIT(TRIM(J8), ";"), 0))</f>
        <v>1</v>
      </c>
      <c r="R8" s="298" t="b">
        <f>ISNUMBER(MATCH(TRIM('Pre-assessment'!F$9),_xlfn.TEXTSPLIT(TRIM(J8), ";"), 0))</f>
        <v>1</v>
      </c>
      <c r="S8" s="298" t="b">
        <f>ISNUMBER(MATCH(TRIM('Pre-assessment'!H$9),_xlfn.TEXTSPLIT(TRIM(J8), ";"), 0))</f>
        <v>1</v>
      </c>
      <c r="T8" s="298" t="b">
        <f>ISNUMBER(MATCH(TRIM('Pre-assessment'!B$12),_xlfn.TEXTSPLIT(TRIM(K8), ";"), 0))</f>
        <v>1</v>
      </c>
      <c r="U8" s="298" t="b">
        <f>ISNUMBER(MATCH(TRIM('Pre-assessment'!D$12),_xlfn.TEXTSPLIT(TRIM(K8), ";"), 0))</f>
        <v>1</v>
      </c>
      <c r="V8" s="298" t="b">
        <f>ISNUMBER(MATCH(TRIM('Pre-assessment'!F$12),_xlfn.TEXTSPLIT(TRIM(K8), ";"), 0))</f>
        <v>1</v>
      </c>
      <c r="W8" s="298" t="b">
        <f t="shared" ref="W8:W9" si="1">AND(OR(P8:S8),OR(T8:V8))</f>
        <v>1</v>
      </c>
      <c r="X8" s="128" t="str">
        <f>IF(M8="N/A","N/A","Environmental management")</f>
        <v>N/A</v>
      </c>
    </row>
    <row r="9" spans="1:24" ht="62.1" customHeight="1" x14ac:dyDescent="0.3">
      <c r="A9" s="76"/>
      <c r="B9" s="728"/>
      <c r="C9" s="730"/>
      <c r="D9" s="724"/>
      <c r="E9" s="128" t="s">
        <v>400</v>
      </c>
      <c r="F9" s="293"/>
      <c r="G9" s="296"/>
      <c r="H9" s="689"/>
      <c r="I9" s="129" t="s">
        <v>399</v>
      </c>
      <c r="J9" s="81" t="s">
        <v>386</v>
      </c>
      <c r="K9" s="295" t="s">
        <v>387</v>
      </c>
      <c r="L9" s="296"/>
      <c r="M9" s="297" t="str" cm="1">
        <f t="array" ref="M9">IFERROR(VALUE(_xlfn.IFS(F9="Yes","1",F9="No","0")),"N/A")</f>
        <v>N/A</v>
      </c>
      <c r="N9" s="297">
        <v>1</v>
      </c>
      <c r="O9" s="297">
        <f t="shared" si="0"/>
        <v>1</v>
      </c>
      <c r="P9" s="298" t="b">
        <f>ISNUMBER(MATCH(TRIM('Pre-assessment'!B$9),_xlfn.TEXTSPLIT(TRIM(J9), ";"), 0))</f>
        <v>1</v>
      </c>
      <c r="Q9" s="298" t="b">
        <f>ISNUMBER(MATCH(TRIM('Pre-assessment'!D$9),_xlfn.TEXTSPLIT(TRIM(J9), ";"), 0))</f>
        <v>1</v>
      </c>
      <c r="R9" s="298" t="b">
        <f>ISNUMBER(MATCH(TRIM('Pre-assessment'!F$9),_xlfn.TEXTSPLIT(TRIM(J9), ";"), 0))</f>
        <v>1</v>
      </c>
      <c r="S9" s="298" t="b">
        <f>ISNUMBER(MATCH(TRIM('Pre-assessment'!H$9),_xlfn.TEXTSPLIT(TRIM(J9), ";"), 0))</f>
        <v>1</v>
      </c>
      <c r="T9" s="298" t="b">
        <f>ISNUMBER(MATCH(TRIM('Pre-assessment'!B$12),_xlfn.TEXTSPLIT(TRIM(K9), ";"), 0))</f>
        <v>1</v>
      </c>
      <c r="U9" s="298" t="b">
        <f>ISNUMBER(MATCH(TRIM('Pre-assessment'!D$12),_xlfn.TEXTSPLIT(TRIM(K9), ";"), 0))</f>
        <v>1</v>
      </c>
      <c r="V9" s="298" t="b">
        <f>ISNUMBER(MATCH(TRIM('Pre-assessment'!F$12),_xlfn.TEXTSPLIT(TRIM(K9), ";"), 0))</f>
        <v>1</v>
      </c>
      <c r="W9" s="298" t="b">
        <f t="shared" si="1"/>
        <v>1</v>
      </c>
      <c r="X9" s="128" t="str">
        <f>IF(M9="N/A","N/A","Environmental management")</f>
        <v>N/A</v>
      </c>
    </row>
    <row r="10" spans="1:24" ht="80.099999999999994" customHeight="1" x14ac:dyDescent="0.3">
      <c r="A10" s="76"/>
      <c r="B10" s="107" t="s">
        <v>358</v>
      </c>
      <c r="C10" s="81" t="s">
        <v>401</v>
      </c>
      <c r="D10" s="81" t="s">
        <v>402</v>
      </c>
      <c r="E10" s="125" t="s">
        <v>403</v>
      </c>
      <c r="F10" s="293"/>
      <c r="G10" s="36"/>
      <c r="H10" s="81" t="s">
        <v>404</v>
      </c>
      <c r="I10" s="36" t="s">
        <v>397</v>
      </c>
      <c r="J10" s="81" t="s">
        <v>386</v>
      </c>
      <c r="K10" s="81" t="s">
        <v>387</v>
      </c>
      <c r="L10" s="36"/>
      <c r="M10" s="164" t="str" cm="1">
        <f t="array" ref="M10">IFERROR(VALUE(_xlfn.IFS(F10="Yes","1",F10="No","0")),"N/A")</f>
        <v>N/A</v>
      </c>
      <c r="N10" s="164">
        <v>1</v>
      </c>
      <c r="O10" s="297">
        <f t="shared" si="0"/>
        <v>1</v>
      </c>
      <c r="P10" s="239" t="b">
        <f>ISNUMBER(MATCH(TRIM('Pre-assessment'!B$9),_xlfn.TEXTSPLIT(TRIM(J10), ";"), 0))</f>
        <v>1</v>
      </c>
      <c r="Q10" s="239" t="b">
        <f>ISNUMBER(MATCH(TRIM('Pre-assessment'!D$9),_xlfn.TEXTSPLIT(TRIM(J10), ";"), 0))</f>
        <v>1</v>
      </c>
      <c r="R10" s="239" t="b">
        <f>ISNUMBER(MATCH(TRIM('Pre-assessment'!F$9),_xlfn.TEXTSPLIT(TRIM(J10), ";"), 0))</f>
        <v>1</v>
      </c>
      <c r="S10" s="239" t="b">
        <f>ISNUMBER(MATCH(TRIM('Pre-assessment'!H$9),_xlfn.TEXTSPLIT(TRIM(J10), ";"), 0))</f>
        <v>1</v>
      </c>
      <c r="T10" s="239" t="b">
        <f>ISNUMBER(MATCH(TRIM('Pre-assessment'!B$12),_xlfn.TEXTSPLIT(TRIM(K10), ";"), 0))</f>
        <v>1</v>
      </c>
      <c r="U10" s="239" t="b">
        <f>ISNUMBER(MATCH(TRIM('Pre-assessment'!D$12),_xlfn.TEXTSPLIT(TRIM(K10), ";"), 0))</f>
        <v>1</v>
      </c>
      <c r="V10" s="239" t="b">
        <f>ISNUMBER(MATCH(TRIM('Pre-assessment'!F$12),_xlfn.TEXTSPLIT(TRIM(K10), ";"), 0))</f>
        <v>1</v>
      </c>
      <c r="W10" s="239" t="b">
        <f t="shared" ref="W10" si="2">AND(OR(P10:S10),OR(T10:V10))</f>
        <v>1</v>
      </c>
      <c r="X10" s="128" t="str">
        <f t="shared" ref="X10:X23" si="3">IF(M10="N/A","N/A","Climate change management")</f>
        <v>N/A</v>
      </c>
    </row>
    <row r="11" spans="1:24" ht="45" customHeight="1" x14ac:dyDescent="0.3">
      <c r="A11" s="76"/>
      <c r="B11" s="731" t="s">
        <v>358</v>
      </c>
      <c r="C11" s="694" t="s">
        <v>405</v>
      </c>
      <c r="D11" s="690" t="s">
        <v>406</v>
      </c>
      <c r="E11" s="86" t="s">
        <v>407</v>
      </c>
      <c r="F11" s="293"/>
      <c r="G11" s="36"/>
      <c r="H11" s="694" t="s">
        <v>408</v>
      </c>
      <c r="I11" s="36" t="s">
        <v>399</v>
      </c>
      <c r="J11" s="240" t="s">
        <v>386</v>
      </c>
      <c r="K11" s="240" t="s">
        <v>387</v>
      </c>
      <c r="L11" s="36"/>
      <c r="M11" s="164" t="str" cm="1">
        <f t="array" ref="M11">IFERROR(VALUE(_xlfn.IFS(F11="Yes","1",F11="No","0")),"N/A")</f>
        <v>N/A</v>
      </c>
      <c r="N11" s="164">
        <v>1</v>
      </c>
      <c r="O11" s="297">
        <f t="shared" si="0"/>
        <v>1</v>
      </c>
      <c r="P11" s="239" t="b">
        <f>ISNUMBER(MATCH(TRIM('Pre-assessment'!B$9),_xlfn.TEXTSPLIT(TRIM(J11), ";"), 0))</f>
        <v>1</v>
      </c>
      <c r="Q11" s="239" t="b">
        <f>ISNUMBER(MATCH(TRIM('Pre-assessment'!D$9),_xlfn.TEXTSPLIT(TRIM(J11), ";"), 0))</f>
        <v>1</v>
      </c>
      <c r="R11" s="239" t="b">
        <f>ISNUMBER(MATCH(TRIM('Pre-assessment'!F$9),_xlfn.TEXTSPLIT(TRIM(J11), ";"), 0))</f>
        <v>1</v>
      </c>
      <c r="S11" s="239" t="b">
        <f>ISNUMBER(MATCH(TRIM('Pre-assessment'!H$9),_xlfn.TEXTSPLIT(TRIM(J11), ";"), 0))</f>
        <v>1</v>
      </c>
      <c r="T11" s="239" t="b">
        <f>ISNUMBER(MATCH(TRIM('Pre-assessment'!B$12),_xlfn.TEXTSPLIT(TRIM(K11), ";"), 0))</f>
        <v>1</v>
      </c>
      <c r="U11" s="239" t="b">
        <f>ISNUMBER(MATCH(TRIM('Pre-assessment'!D$12),_xlfn.TEXTSPLIT(TRIM(K11), ";"), 0))</f>
        <v>1</v>
      </c>
      <c r="V11" s="239" t="b">
        <f>ISNUMBER(MATCH(TRIM('Pre-assessment'!F$12),_xlfn.TEXTSPLIT(TRIM(K11), ";"), 0))</f>
        <v>1</v>
      </c>
      <c r="W11" s="239" t="b">
        <f>AND(OR(P11:S11),OR(T11:V11))</f>
        <v>1</v>
      </c>
      <c r="X11" s="128" t="str">
        <f t="shared" si="3"/>
        <v>N/A</v>
      </c>
    </row>
    <row r="12" spans="1:24" ht="45" customHeight="1" x14ac:dyDescent="0.3">
      <c r="A12" s="76"/>
      <c r="B12" s="732"/>
      <c r="C12" s="694"/>
      <c r="D12" s="692"/>
      <c r="E12" s="86" t="s">
        <v>409</v>
      </c>
      <c r="F12" s="293"/>
      <c r="G12" s="36"/>
      <c r="H12" s="694"/>
      <c r="I12" s="36" t="s">
        <v>399</v>
      </c>
      <c r="J12" s="240" t="s">
        <v>386</v>
      </c>
      <c r="K12" s="240" t="s">
        <v>387</v>
      </c>
      <c r="L12" s="36"/>
      <c r="M12" s="164" t="str" cm="1">
        <f t="array" ref="M12">IFERROR(VALUE(_xlfn.IFS(F12="Yes","1",F12="No","0")),"N/A")</f>
        <v>N/A</v>
      </c>
      <c r="N12" s="164">
        <v>1</v>
      </c>
      <c r="O12" s="297">
        <f t="shared" si="0"/>
        <v>1</v>
      </c>
      <c r="P12" s="239" t="b">
        <f>ISNUMBER(MATCH(TRIM('Pre-assessment'!B$9),_xlfn.TEXTSPLIT(TRIM(J12), ";"), 0))</f>
        <v>1</v>
      </c>
      <c r="Q12" s="239" t="b">
        <f>ISNUMBER(MATCH(TRIM('Pre-assessment'!D$9),_xlfn.TEXTSPLIT(TRIM(J12), ";"), 0))</f>
        <v>1</v>
      </c>
      <c r="R12" s="239" t="b">
        <f>ISNUMBER(MATCH(TRIM('Pre-assessment'!F$9),_xlfn.TEXTSPLIT(TRIM(J12), ";"), 0))</f>
        <v>1</v>
      </c>
      <c r="S12" s="239" t="b">
        <f>ISNUMBER(MATCH(TRIM('Pre-assessment'!H$9),_xlfn.TEXTSPLIT(TRIM(J12), ";"), 0))</f>
        <v>1</v>
      </c>
      <c r="T12" s="239" t="b">
        <f>ISNUMBER(MATCH(TRIM('Pre-assessment'!B$12),_xlfn.TEXTSPLIT(TRIM(K12), ";"), 0))</f>
        <v>1</v>
      </c>
      <c r="U12" s="239" t="b">
        <f>ISNUMBER(MATCH(TRIM('Pre-assessment'!D$12),_xlfn.TEXTSPLIT(TRIM(K12), ";"), 0))</f>
        <v>1</v>
      </c>
      <c r="V12" s="239" t="b">
        <f>ISNUMBER(MATCH(TRIM('Pre-assessment'!F$12),_xlfn.TEXTSPLIT(TRIM(K12), ";"), 0))</f>
        <v>1</v>
      </c>
      <c r="W12" s="239" t="b">
        <f>AND(OR(P12:S12),OR(T12:V12))</f>
        <v>1</v>
      </c>
      <c r="X12" s="128" t="str">
        <f t="shared" si="3"/>
        <v>N/A</v>
      </c>
    </row>
    <row r="13" spans="1:24" ht="45" customHeight="1" x14ac:dyDescent="0.3">
      <c r="A13" s="76"/>
      <c r="B13" s="733"/>
      <c r="C13" s="694"/>
      <c r="D13" s="692"/>
      <c r="E13" s="86" t="s">
        <v>410</v>
      </c>
      <c r="F13" s="293"/>
      <c r="G13" s="36"/>
      <c r="H13" s="694"/>
      <c r="I13" s="36" t="s">
        <v>399</v>
      </c>
      <c r="J13" s="240" t="s">
        <v>386</v>
      </c>
      <c r="K13" s="240" t="s">
        <v>387</v>
      </c>
      <c r="L13" s="36"/>
      <c r="M13" s="164" t="str" cm="1">
        <f t="array" ref="M13">IFERROR(VALUE(_xlfn.IFS(F13="Yes","1",F13="No","0")),"N/A")</f>
        <v>N/A</v>
      </c>
      <c r="N13" s="164">
        <v>1</v>
      </c>
      <c r="O13" s="297">
        <f t="shared" si="0"/>
        <v>1</v>
      </c>
      <c r="P13" s="239" t="b">
        <f>ISNUMBER(MATCH(TRIM('Pre-assessment'!B$9),_xlfn.TEXTSPLIT(TRIM(J13), ";"), 0))</f>
        <v>1</v>
      </c>
      <c r="Q13" s="239" t="b">
        <f>ISNUMBER(MATCH(TRIM('Pre-assessment'!D$9),_xlfn.TEXTSPLIT(TRIM(J13), ";"), 0))</f>
        <v>1</v>
      </c>
      <c r="R13" s="239" t="b">
        <f>ISNUMBER(MATCH(TRIM('Pre-assessment'!F$9),_xlfn.TEXTSPLIT(TRIM(J13), ";"), 0))</f>
        <v>1</v>
      </c>
      <c r="S13" s="239" t="b">
        <f>ISNUMBER(MATCH(TRIM('Pre-assessment'!H$9),_xlfn.TEXTSPLIT(TRIM(J13), ";"), 0))</f>
        <v>1</v>
      </c>
      <c r="T13" s="239" t="b">
        <f>ISNUMBER(MATCH(TRIM('Pre-assessment'!B$12),_xlfn.TEXTSPLIT(TRIM(K13), ";"), 0))</f>
        <v>1</v>
      </c>
      <c r="U13" s="239" t="b">
        <f>ISNUMBER(MATCH(TRIM('Pre-assessment'!D$12),_xlfn.TEXTSPLIT(TRIM(K13), ";"), 0))</f>
        <v>1</v>
      </c>
      <c r="V13" s="239" t="b">
        <f>ISNUMBER(MATCH(TRIM('Pre-assessment'!F$12),_xlfn.TEXTSPLIT(TRIM(K13), ";"), 0))</f>
        <v>1</v>
      </c>
      <c r="W13" s="239" t="b">
        <f>AND(OR(P13:S13),OR(T13:V13))</f>
        <v>1</v>
      </c>
      <c r="X13" s="128" t="str">
        <f t="shared" si="3"/>
        <v>N/A</v>
      </c>
    </row>
    <row r="14" spans="1:24" ht="28.5" customHeight="1" x14ac:dyDescent="0.3">
      <c r="A14" s="76"/>
      <c r="B14" s="731" t="s">
        <v>358</v>
      </c>
      <c r="C14" s="694" t="s">
        <v>411</v>
      </c>
      <c r="D14" s="694" t="s">
        <v>412</v>
      </c>
      <c r="E14" s="86" t="s">
        <v>413</v>
      </c>
      <c r="F14" s="293"/>
      <c r="G14" s="36"/>
      <c r="H14" s="694" t="s">
        <v>414</v>
      </c>
      <c r="I14" s="36" t="s">
        <v>415</v>
      </c>
      <c r="J14" s="240" t="s">
        <v>386</v>
      </c>
      <c r="K14" s="240" t="s">
        <v>354</v>
      </c>
      <c r="L14" s="36"/>
      <c r="M14" s="164" t="str" cm="1">
        <f t="array" ref="M14">IFERROR(VALUE(_xlfn.IFS(F14="Yes","1",F14="No","0")),"N/A")</f>
        <v>N/A</v>
      </c>
      <c r="N14" s="164">
        <v>1</v>
      </c>
      <c r="O14" s="297">
        <f t="shared" si="0"/>
        <v>1</v>
      </c>
      <c r="P14" s="239" t="b">
        <f>ISNUMBER(MATCH(TRIM('Pre-assessment'!B$9),_xlfn.TEXTSPLIT(TRIM(J14), ";"), 0))</f>
        <v>1</v>
      </c>
      <c r="Q14" s="239" t="b">
        <f>ISNUMBER(MATCH(TRIM('Pre-assessment'!D$9),_xlfn.TEXTSPLIT(TRIM(J14), ";"), 0))</f>
        <v>1</v>
      </c>
      <c r="R14" s="239" t="b">
        <f>ISNUMBER(MATCH(TRIM('Pre-assessment'!F$9),_xlfn.TEXTSPLIT(TRIM(J14), ";"), 0))</f>
        <v>1</v>
      </c>
      <c r="S14" s="239" t="b">
        <f>ISNUMBER(MATCH(TRIM('Pre-assessment'!H$9),_xlfn.TEXTSPLIT(TRIM(J14), ";"), 0))</f>
        <v>1</v>
      </c>
      <c r="T14" s="239" t="b">
        <f>ISNUMBER(MATCH(TRIM('Pre-assessment'!B$12),_xlfn.TEXTSPLIT(TRIM(K14), ";"), 0))</f>
        <v>0</v>
      </c>
      <c r="U14" s="239" t="b">
        <f>ISNUMBER(MATCH(TRIM('Pre-assessment'!D$12),_xlfn.TEXTSPLIT(TRIM(K14), ";"), 0))</f>
        <v>0</v>
      </c>
      <c r="V14" s="239" t="b">
        <f>ISNUMBER(MATCH(TRIM('Pre-assessment'!F$12),_xlfn.TEXTSPLIT(TRIM(K14), ";"), 0))</f>
        <v>1</v>
      </c>
      <c r="W14" s="239" t="b">
        <f>AND(OR(P14:S14),OR(T14:V14))</f>
        <v>1</v>
      </c>
      <c r="X14" s="128" t="str">
        <f t="shared" si="3"/>
        <v>N/A</v>
      </c>
    </row>
    <row r="15" spans="1:24" ht="49.35" customHeight="1" x14ac:dyDescent="0.3">
      <c r="A15" s="76"/>
      <c r="B15" s="732"/>
      <c r="C15" s="694"/>
      <c r="D15" s="695"/>
      <c r="E15" s="86" t="s">
        <v>409</v>
      </c>
      <c r="F15" s="293"/>
      <c r="G15" s="36"/>
      <c r="H15" s="694"/>
      <c r="I15" s="36" t="s">
        <v>415</v>
      </c>
      <c r="J15" s="240" t="s">
        <v>386</v>
      </c>
      <c r="K15" s="240" t="s">
        <v>354</v>
      </c>
      <c r="L15" s="36"/>
      <c r="M15" s="164" t="str" cm="1">
        <f t="array" ref="M15">IFERROR(VALUE(_xlfn.IFS(F15="Yes","1",F15="No","0")),"N/A")</f>
        <v>N/A</v>
      </c>
      <c r="N15" s="164">
        <v>1</v>
      </c>
      <c r="O15" s="297">
        <f t="shared" si="0"/>
        <v>1</v>
      </c>
      <c r="P15" s="239" t="b">
        <f>ISNUMBER(MATCH(TRIM('Pre-assessment'!B$9),_xlfn.TEXTSPLIT(TRIM(J15), ";"), 0))</f>
        <v>1</v>
      </c>
      <c r="Q15" s="239" t="b">
        <f>ISNUMBER(MATCH(TRIM('Pre-assessment'!D$9),_xlfn.TEXTSPLIT(TRIM(J15), ";"), 0))</f>
        <v>1</v>
      </c>
      <c r="R15" s="239" t="b">
        <f>ISNUMBER(MATCH(TRIM('Pre-assessment'!F$9),_xlfn.TEXTSPLIT(TRIM(J15), ";"), 0))</f>
        <v>1</v>
      </c>
      <c r="S15" s="239" t="b">
        <f>ISNUMBER(MATCH(TRIM('Pre-assessment'!H$9),_xlfn.TEXTSPLIT(TRIM(J15), ";"), 0))</f>
        <v>1</v>
      </c>
      <c r="T15" s="239" t="b">
        <f>ISNUMBER(MATCH(TRIM('Pre-assessment'!B$12),_xlfn.TEXTSPLIT(TRIM(K15), ";"), 0))</f>
        <v>0</v>
      </c>
      <c r="U15" s="239" t="b">
        <f>ISNUMBER(MATCH(TRIM('Pre-assessment'!D$12),_xlfn.TEXTSPLIT(TRIM(K15), ";"), 0))</f>
        <v>0</v>
      </c>
      <c r="V15" s="239" t="b">
        <f>ISNUMBER(MATCH(TRIM('Pre-assessment'!F$12),_xlfn.TEXTSPLIT(TRIM(K15), ";"), 0))</f>
        <v>1</v>
      </c>
      <c r="W15" s="239" t="b">
        <f t="shared" ref="W15:W16" si="4">AND(OR(P15:S15),OR(T15:V15))</f>
        <v>1</v>
      </c>
      <c r="X15" s="128" t="str">
        <f t="shared" si="3"/>
        <v>N/A</v>
      </c>
    </row>
    <row r="16" spans="1:24" ht="50.1" customHeight="1" x14ac:dyDescent="0.3">
      <c r="A16" s="76"/>
      <c r="B16" s="733"/>
      <c r="C16" s="694"/>
      <c r="D16" s="695"/>
      <c r="E16" s="86" t="s">
        <v>410</v>
      </c>
      <c r="F16" s="293"/>
      <c r="G16" s="36"/>
      <c r="H16" s="694"/>
      <c r="I16" s="36" t="s">
        <v>415</v>
      </c>
      <c r="J16" s="240" t="s">
        <v>386</v>
      </c>
      <c r="K16" s="240" t="s">
        <v>354</v>
      </c>
      <c r="L16" s="36"/>
      <c r="M16" s="164" t="str" cm="1">
        <f t="array" ref="M16">IFERROR(VALUE(_xlfn.IFS(F16="Yes","1",F16="No","0")),"N/A")</f>
        <v>N/A</v>
      </c>
      <c r="N16" s="164">
        <v>1</v>
      </c>
      <c r="O16" s="297">
        <f t="shared" si="0"/>
        <v>1</v>
      </c>
      <c r="P16" s="239" t="b">
        <f>ISNUMBER(MATCH(TRIM('Pre-assessment'!B$9),_xlfn.TEXTSPLIT(TRIM(J16), ";"), 0))</f>
        <v>1</v>
      </c>
      <c r="Q16" s="239" t="b">
        <f>ISNUMBER(MATCH(TRIM('Pre-assessment'!D$9),_xlfn.TEXTSPLIT(TRIM(J16), ";"), 0))</f>
        <v>1</v>
      </c>
      <c r="R16" s="239" t="b">
        <f>ISNUMBER(MATCH(TRIM('Pre-assessment'!F$9),_xlfn.TEXTSPLIT(TRIM(J16), ";"), 0))</f>
        <v>1</v>
      </c>
      <c r="S16" s="239" t="b">
        <f>ISNUMBER(MATCH(TRIM('Pre-assessment'!H$9),_xlfn.TEXTSPLIT(TRIM(J16), ";"), 0))</f>
        <v>1</v>
      </c>
      <c r="T16" s="239" t="b">
        <f>ISNUMBER(MATCH(TRIM('Pre-assessment'!B$12),_xlfn.TEXTSPLIT(TRIM(K16), ";"), 0))</f>
        <v>0</v>
      </c>
      <c r="U16" s="239" t="b">
        <f>ISNUMBER(MATCH(TRIM('Pre-assessment'!D$12),_xlfn.TEXTSPLIT(TRIM(K16), ";"), 0))</f>
        <v>0</v>
      </c>
      <c r="V16" s="239" t="b">
        <f>ISNUMBER(MATCH(TRIM('Pre-assessment'!F$12),_xlfn.TEXTSPLIT(TRIM(K16), ";"), 0))</f>
        <v>1</v>
      </c>
      <c r="W16" s="239" t="b">
        <f t="shared" si="4"/>
        <v>1</v>
      </c>
      <c r="X16" s="128" t="str">
        <f t="shared" si="3"/>
        <v>N/A</v>
      </c>
    </row>
    <row r="17" spans="1:24" ht="58.5" customHeight="1" x14ac:dyDescent="0.3">
      <c r="A17" s="76"/>
      <c r="B17" s="731" t="s">
        <v>358</v>
      </c>
      <c r="C17" s="694" t="s">
        <v>416</v>
      </c>
      <c r="D17" s="694" t="s">
        <v>417</v>
      </c>
      <c r="E17" s="81" t="s">
        <v>418</v>
      </c>
      <c r="F17" s="293"/>
      <c r="G17" s="36"/>
      <c r="H17" s="694" t="s">
        <v>419</v>
      </c>
      <c r="I17" s="36" t="s">
        <v>415</v>
      </c>
      <c r="J17" s="240" t="s">
        <v>386</v>
      </c>
      <c r="K17" s="240" t="s">
        <v>387</v>
      </c>
      <c r="L17" s="36"/>
      <c r="M17" s="164" t="str" cm="1">
        <f t="array" ref="M17">IFERROR(VALUE(_xlfn.IFS(F17="Yes","1",F17="No","0")),"N/A")</f>
        <v>N/A</v>
      </c>
      <c r="N17" s="164">
        <v>1</v>
      </c>
      <c r="O17" s="297">
        <f t="shared" si="0"/>
        <v>1</v>
      </c>
      <c r="P17" s="239" t="b">
        <f>ISNUMBER(MATCH(TRIM('Pre-assessment'!B$9),_xlfn.TEXTSPLIT(TRIM(J17), ";"), 0))</f>
        <v>1</v>
      </c>
      <c r="Q17" s="239" t="b">
        <f>ISNUMBER(MATCH(TRIM('Pre-assessment'!D$9),_xlfn.TEXTSPLIT(TRIM(J17), ";"), 0))</f>
        <v>1</v>
      </c>
      <c r="R17" s="239" t="b">
        <f>ISNUMBER(MATCH(TRIM('Pre-assessment'!F$9),_xlfn.TEXTSPLIT(TRIM(J17), ";"), 0))</f>
        <v>1</v>
      </c>
      <c r="S17" s="239" t="b">
        <f>ISNUMBER(MATCH(TRIM('Pre-assessment'!H$9),_xlfn.TEXTSPLIT(TRIM(J17), ";"), 0))</f>
        <v>1</v>
      </c>
      <c r="T17" s="239" t="b">
        <f>ISNUMBER(MATCH(TRIM('Pre-assessment'!B$12),_xlfn.TEXTSPLIT(TRIM(K17), ";"), 0))</f>
        <v>1</v>
      </c>
      <c r="U17" s="239" t="b">
        <f>ISNUMBER(MATCH(TRIM('Pre-assessment'!D$12),_xlfn.TEXTSPLIT(TRIM(K17), ";"), 0))</f>
        <v>1</v>
      </c>
      <c r="V17" s="239" t="b">
        <f>ISNUMBER(MATCH(TRIM('Pre-assessment'!F$12),_xlfn.TEXTSPLIT(TRIM(K17), ";"), 0))</f>
        <v>1</v>
      </c>
      <c r="W17" s="239" t="b">
        <f>AND(OR(P17:S17),OR(T17:V17))</f>
        <v>1</v>
      </c>
      <c r="X17" s="128" t="str">
        <f t="shared" si="3"/>
        <v>N/A</v>
      </c>
    </row>
    <row r="18" spans="1:24" ht="59.7" customHeight="1" x14ac:dyDescent="0.3">
      <c r="A18" s="76"/>
      <c r="B18" s="732"/>
      <c r="C18" s="694"/>
      <c r="D18" s="694"/>
      <c r="E18" s="81" t="s">
        <v>420</v>
      </c>
      <c r="F18" s="293"/>
      <c r="G18" s="36"/>
      <c r="H18" s="694"/>
      <c r="I18" s="36" t="s">
        <v>415</v>
      </c>
      <c r="J18" s="240" t="s">
        <v>386</v>
      </c>
      <c r="K18" s="240" t="s">
        <v>387</v>
      </c>
      <c r="L18" s="36"/>
      <c r="M18" s="164" t="str" cm="1">
        <f t="array" ref="M18">IFERROR(VALUE(_xlfn.IFS(F18="Yes","1",F18="No","0")),"N/A")</f>
        <v>N/A</v>
      </c>
      <c r="N18" s="164">
        <v>1</v>
      </c>
      <c r="O18" s="297">
        <f t="shared" si="0"/>
        <v>1</v>
      </c>
      <c r="P18" s="239" t="b">
        <f>ISNUMBER(MATCH(TRIM('Pre-assessment'!B$9),_xlfn.TEXTSPLIT(TRIM(J18), ";"), 0))</f>
        <v>1</v>
      </c>
      <c r="Q18" s="239" t="b">
        <f>ISNUMBER(MATCH(TRIM('Pre-assessment'!D$9),_xlfn.TEXTSPLIT(TRIM(J18), ";"), 0))</f>
        <v>1</v>
      </c>
      <c r="R18" s="239" t="b">
        <f>ISNUMBER(MATCH(TRIM('Pre-assessment'!F$9),_xlfn.TEXTSPLIT(TRIM(J18), ";"), 0))</f>
        <v>1</v>
      </c>
      <c r="S18" s="239" t="b">
        <f>ISNUMBER(MATCH(TRIM('Pre-assessment'!H$9),_xlfn.TEXTSPLIT(TRIM(J18), ";"), 0))</f>
        <v>1</v>
      </c>
      <c r="T18" s="239" t="b">
        <f>ISNUMBER(MATCH(TRIM('Pre-assessment'!B$12),_xlfn.TEXTSPLIT(TRIM(K18), ";"), 0))</f>
        <v>1</v>
      </c>
      <c r="U18" s="239" t="b">
        <f>ISNUMBER(MATCH(TRIM('Pre-assessment'!D$12),_xlfn.TEXTSPLIT(TRIM(K18), ";"), 0))</f>
        <v>1</v>
      </c>
      <c r="V18" s="239" t="b">
        <f>ISNUMBER(MATCH(TRIM('Pre-assessment'!F$12),_xlfn.TEXTSPLIT(TRIM(K18), ";"), 0))</f>
        <v>1</v>
      </c>
      <c r="W18" s="239" t="b">
        <f t="shared" ref="W18:W19" si="5">AND(OR(P18:S18),OR(T18:V18))</f>
        <v>1</v>
      </c>
      <c r="X18" s="128" t="str">
        <f t="shared" si="3"/>
        <v>N/A</v>
      </c>
    </row>
    <row r="19" spans="1:24" ht="34.5" customHeight="1" x14ac:dyDescent="0.3">
      <c r="A19" s="76"/>
      <c r="B19" s="733"/>
      <c r="C19" s="694"/>
      <c r="D19" s="694"/>
      <c r="E19" s="81" t="s">
        <v>421</v>
      </c>
      <c r="F19" s="293"/>
      <c r="G19" s="36"/>
      <c r="H19" s="694"/>
      <c r="I19" s="36" t="s">
        <v>415</v>
      </c>
      <c r="J19" s="240" t="s">
        <v>386</v>
      </c>
      <c r="K19" s="240" t="s">
        <v>387</v>
      </c>
      <c r="L19" s="36"/>
      <c r="M19" s="164" t="str" cm="1">
        <f t="array" ref="M19">IFERROR(VALUE(_xlfn.IFS(F19="Yes","1",F19="No","0")),"N/A")</f>
        <v>N/A</v>
      </c>
      <c r="N19" s="164">
        <v>1</v>
      </c>
      <c r="O19" s="297">
        <f t="shared" si="0"/>
        <v>1</v>
      </c>
      <c r="P19" s="239" t="b">
        <f>ISNUMBER(MATCH(TRIM('Pre-assessment'!B$9),_xlfn.TEXTSPLIT(TRIM(J19), ";"), 0))</f>
        <v>1</v>
      </c>
      <c r="Q19" s="239" t="b">
        <f>ISNUMBER(MATCH(TRIM('Pre-assessment'!D$9),_xlfn.TEXTSPLIT(TRIM(J19), ";"), 0))</f>
        <v>1</v>
      </c>
      <c r="R19" s="239" t="b">
        <f>ISNUMBER(MATCH(TRIM('Pre-assessment'!F$9),_xlfn.TEXTSPLIT(TRIM(J19), ";"), 0))</f>
        <v>1</v>
      </c>
      <c r="S19" s="239" t="b">
        <f>ISNUMBER(MATCH(TRIM('Pre-assessment'!H$9),_xlfn.TEXTSPLIT(TRIM(J19), ";"), 0))</f>
        <v>1</v>
      </c>
      <c r="T19" s="239" t="b">
        <f>ISNUMBER(MATCH(TRIM('Pre-assessment'!B$12),_xlfn.TEXTSPLIT(TRIM(K19), ";"), 0))</f>
        <v>1</v>
      </c>
      <c r="U19" s="239" t="b">
        <f>ISNUMBER(MATCH(TRIM('Pre-assessment'!D$12),_xlfn.TEXTSPLIT(TRIM(K19), ";"), 0))</f>
        <v>1</v>
      </c>
      <c r="V19" s="239" t="b">
        <f>ISNUMBER(MATCH(TRIM('Pre-assessment'!F$12),_xlfn.TEXTSPLIT(TRIM(K19), ";"), 0))</f>
        <v>1</v>
      </c>
      <c r="W19" s="239" t="b">
        <f t="shared" si="5"/>
        <v>1</v>
      </c>
      <c r="X19" s="128" t="str">
        <f t="shared" si="3"/>
        <v>N/A</v>
      </c>
    </row>
    <row r="20" spans="1:24" ht="47.85" customHeight="1" x14ac:dyDescent="0.3">
      <c r="A20" s="76"/>
      <c r="B20" s="731" t="s">
        <v>358</v>
      </c>
      <c r="C20" s="694" t="s">
        <v>422</v>
      </c>
      <c r="D20" s="725" t="s">
        <v>423</v>
      </c>
      <c r="E20" s="81" t="s">
        <v>424</v>
      </c>
      <c r="F20" s="293"/>
      <c r="G20" s="36"/>
      <c r="H20" s="694" t="s">
        <v>425</v>
      </c>
      <c r="I20" s="36" t="s">
        <v>415</v>
      </c>
      <c r="J20" s="240" t="s">
        <v>386</v>
      </c>
      <c r="K20" s="240" t="s">
        <v>354</v>
      </c>
      <c r="L20" s="36"/>
      <c r="M20" s="164" t="str" cm="1">
        <f t="array" ref="M20">IFERROR(VALUE(_xlfn.IFS(F20="Yes","1",F20="No","0")),"N/A")</f>
        <v>N/A</v>
      </c>
      <c r="N20" s="164">
        <v>1</v>
      </c>
      <c r="O20" s="297">
        <f t="shared" si="0"/>
        <v>1</v>
      </c>
      <c r="P20" s="239" t="b">
        <f>ISNUMBER(MATCH(TRIM('Pre-assessment'!B$9),_xlfn.TEXTSPLIT(TRIM(J20), ";"), 0))</f>
        <v>1</v>
      </c>
      <c r="Q20" s="239" t="b">
        <f>ISNUMBER(MATCH(TRIM('Pre-assessment'!D$9),_xlfn.TEXTSPLIT(TRIM(J20), ";"), 0))</f>
        <v>1</v>
      </c>
      <c r="R20" s="239" t="b">
        <f>ISNUMBER(MATCH(TRIM('Pre-assessment'!F$9),_xlfn.TEXTSPLIT(TRIM(J20), ";"), 0))</f>
        <v>1</v>
      </c>
      <c r="S20" s="239" t="b">
        <f>ISNUMBER(MATCH(TRIM('Pre-assessment'!H$9),_xlfn.TEXTSPLIT(TRIM(J20), ";"), 0))</f>
        <v>1</v>
      </c>
      <c r="T20" s="239" t="b">
        <f>ISNUMBER(MATCH(TRIM('Pre-assessment'!B$12),_xlfn.TEXTSPLIT(TRIM(K20), ";"), 0))</f>
        <v>0</v>
      </c>
      <c r="U20" s="239" t="b">
        <f>ISNUMBER(MATCH(TRIM('Pre-assessment'!D$12),_xlfn.TEXTSPLIT(TRIM(K20), ";"), 0))</f>
        <v>0</v>
      </c>
      <c r="V20" s="239" t="b">
        <f>ISNUMBER(MATCH(TRIM('Pre-assessment'!F$12),_xlfn.TEXTSPLIT(TRIM(K20), ";"), 0))</f>
        <v>1</v>
      </c>
      <c r="W20" s="239" t="b">
        <f>AND(OR(P20:S20),OR(T20:V20))</f>
        <v>1</v>
      </c>
      <c r="X20" s="128" t="str">
        <f t="shared" si="3"/>
        <v>N/A</v>
      </c>
    </row>
    <row r="21" spans="1:24" ht="47.85" customHeight="1" x14ac:dyDescent="0.3">
      <c r="A21" s="76"/>
      <c r="B21" s="732"/>
      <c r="C21" s="694"/>
      <c r="D21" s="725"/>
      <c r="E21" s="81" t="s">
        <v>426</v>
      </c>
      <c r="F21" s="293"/>
      <c r="G21" s="36"/>
      <c r="H21" s="695"/>
      <c r="I21" s="36" t="s">
        <v>415</v>
      </c>
      <c r="J21" s="240" t="s">
        <v>386</v>
      </c>
      <c r="K21" s="240" t="s">
        <v>354</v>
      </c>
      <c r="L21" s="36"/>
      <c r="M21" s="164" t="str" cm="1">
        <f t="array" ref="M21">IFERROR(VALUE(_xlfn.IFS(F21="Yes","1",F21="No","0")),"N/A")</f>
        <v>N/A</v>
      </c>
      <c r="N21" s="164">
        <v>1</v>
      </c>
      <c r="O21" s="297">
        <f t="shared" si="0"/>
        <v>1</v>
      </c>
      <c r="P21" s="239" t="b">
        <f>ISNUMBER(MATCH(TRIM('Pre-assessment'!B$9),_xlfn.TEXTSPLIT(TRIM(J21), ";"), 0))</f>
        <v>1</v>
      </c>
      <c r="Q21" s="239" t="b">
        <f>ISNUMBER(MATCH(TRIM('Pre-assessment'!D$9),_xlfn.TEXTSPLIT(TRIM(J21), ";"), 0))</f>
        <v>1</v>
      </c>
      <c r="R21" s="239" t="b">
        <f>ISNUMBER(MATCH(TRIM('Pre-assessment'!F$9),_xlfn.TEXTSPLIT(TRIM(J21), ";"), 0))</f>
        <v>1</v>
      </c>
      <c r="S21" s="239" t="b">
        <f>ISNUMBER(MATCH(TRIM('Pre-assessment'!H$9),_xlfn.TEXTSPLIT(TRIM(J21), ";"), 0))</f>
        <v>1</v>
      </c>
      <c r="T21" s="239" t="b">
        <f>ISNUMBER(MATCH(TRIM('Pre-assessment'!B$12),_xlfn.TEXTSPLIT(TRIM(K21), ";"), 0))</f>
        <v>0</v>
      </c>
      <c r="U21" s="239" t="b">
        <f>ISNUMBER(MATCH(TRIM('Pre-assessment'!D$12),_xlfn.TEXTSPLIT(TRIM(K21), ";"), 0))</f>
        <v>0</v>
      </c>
      <c r="V21" s="239" t="b">
        <f>ISNUMBER(MATCH(TRIM('Pre-assessment'!F$12),_xlfn.TEXTSPLIT(TRIM(K21), ";"), 0))</f>
        <v>1</v>
      </c>
      <c r="W21" s="239" t="b">
        <f t="shared" ref="W21:W23" si="6">AND(OR(P21:S21),OR(T21:V21))</f>
        <v>1</v>
      </c>
      <c r="X21" s="128" t="str">
        <f t="shared" si="3"/>
        <v>N/A</v>
      </c>
    </row>
    <row r="22" spans="1:24" ht="66.599999999999994" customHeight="1" x14ac:dyDescent="0.3">
      <c r="A22" s="76"/>
      <c r="B22" s="732"/>
      <c r="C22" s="694"/>
      <c r="D22" s="725"/>
      <c r="E22" s="81" t="s">
        <v>427</v>
      </c>
      <c r="F22" s="293"/>
      <c r="G22" s="36"/>
      <c r="H22" s="695"/>
      <c r="I22" s="36" t="s">
        <v>415</v>
      </c>
      <c r="J22" s="240" t="s">
        <v>386</v>
      </c>
      <c r="K22" s="240" t="s">
        <v>354</v>
      </c>
      <c r="L22" s="36"/>
      <c r="M22" s="164" t="str" cm="1">
        <f t="array" ref="M22">IFERROR(VALUE(_xlfn.IFS(F22="Yes","1",F22="No","0")),"N/A")</f>
        <v>N/A</v>
      </c>
      <c r="N22" s="164">
        <v>1</v>
      </c>
      <c r="O22" s="297">
        <f t="shared" si="0"/>
        <v>1</v>
      </c>
      <c r="P22" s="239" t="b">
        <f>ISNUMBER(MATCH(TRIM('Pre-assessment'!B$9),_xlfn.TEXTSPLIT(TRIM(J22), ";"), 0))</f>
        <v>1</v>
      </c>
      <c r="Q22" s="239" t="b">
        <f>ISNUMBER(MATCH(TRIM('Pre-assessment'!D$9),_xlfn.TEXTSPLIT(TRIM(J22), ";"), 0))</f>
        <v>1</v>
      </c>
      <c r="R22" s="239" t="b">
        <f>ISNUMBER(MATCH(TRIM('Pre-assessment'!F$9),_xlfn.TEXTSPLIT(TRIM(J22), ";"), 0))</f>
        <v>1</v>
      </c>
      <c r="S22" s="239" t="b">
        <f>ISNUMBER(MATCH(TRIM('Pre-assessment'!H$9),_xlfn.TEXTSPLIT(TRIM(J22), ";"), 0))</f>
        <v>1</v>
      </c>
      <c r="T22" s="239" t="b">
        <f>ISNUMBER(MATCH(TRIM('Pre-assessment'!B$12),_xlfn.TEXTSPLIT(TRIM(K22), ";"), 0))</f>
        <v>0</v>
      </c>
      <c r="U22" s="239" t="b">
        <f>ISNUMBER(MATCH(TRIM('Pre-assessment'!D$12),_xlfn.TEXTSPLIT(TRIM(K22), ";"), 0))</f>
        <v>0</v>
      </c>
      <c r="V22" s="239" t="b">
        <f>ISNUMBER(MATCH(TRIM('Pre-assessment'!F$12),_xlfn.TEXTSPLIT(TRIM(K22), ";"), 0))</f>
        <v>1</v>
      </c>
      <c r="W22" s="239" t="b">
        <f t="shared" si="6"/>
        <v>1</v>
      </c>
      <c r="X22" s="128" t="str">
        <f t="shared" si="3"/>
        <v>N/A</v>
      </c>
    </row>
    <row r="23" spans="1:24" ht="69.599999999999994" customHeight="1" x14ac:dyDescent="0.3">
      <c r="A23" s="76"/>
      <c r="B23" s="733"/>
      <c r="C23" s="694"/>
      <c r="D23" s="725"/>
      <c r="E23" s="81" t="s">
        <v>428</v>
      </c>
      <c r="F23" s="293"/>
      <c r="G23" s="36"/>
      <c r="H23" s="695"/>
      <c r="I23" s="36" t="s">
        <v>415</v>
      </c>
      <c r="J23" s="240" t="s">
        <v>386</v>
      </c>
      <c r="K23" s="240" t="s">
        <v>354</v>
      </c>
      <c r="L23" s="36"/>
      <c r="M23" s="164" t="str" cm="1">
        <f t="array" ref="M23">IFERROR(VALUE(_xlfn.IFS(F23="Yes","1",F23="No","0")),"N/A")</f>
        <v>N/A</v>
      </c>
      <c r="N23" s="164">
        <v>1</v>
      </c>
      <c r="O23" s="297">
        <f t="shared" si="0"/>
        <v>1</v>
      </c>
      <c r="P23" s="239" t="b">
        <f>ISNUMBER(MATCH(TRIM('Pre-assessment'!B$9),_xlfn.TEXTSPLIT(TRIM(J23), ";"), 0))</f>
        <v>1</v>
      </c>
      <c r="Q23" s="239" t="b">
        <f>ISNUMBER(MATCH(TRIM('Pre-assessment'!D$9),_xlfn.TEXTSPLIT(TRIM(J23), ";"), 0))</f>
        <v>1</v>
      </c>
      <c r="R23" s="239" t="b">
        <f>ISNUMBER(MATCH(TRIM('Pre-assessment'!F$9),_xlfn.TEXTSPLIT(TRIM(J23), ";"), 0))</f>
        <v>1</v>
      </c>
      <c r="S23" s="239" t="b">
        <f>ISNUMBER(MATCH(TRIM('Pre-assessment'!H$9),_xlfn.TEXTSPLIT(TRIM(J23), ";"), 0))</f>
        <v>1</v>
      </c>
      <c r="T23" s="239" t="b">
        <f>ISNUMBER(MATCH(TRIM('Pre-assessment'!B$12),_xlfn.TEXTSPLIT(TRIM(K23), ";"), 0))</f>
        <v>0</v>
      </c>
      <c r="U23" s="239" t="b">
        <f>ISNUMBER(MATCH(TRIM('Pre-assessment'!D$12),_xlfn.TEXTSPLIT(TRIM(K23), ";"), 0))</f>
        <v>0</v>
      </c>
      <c r="V23" s="239" t="b">
        <f>ISNUMBER(MATCH(TRIM('Pre-assessment'!F$12),_xlfn.TEXTSPLIT(TRIM(K23), ";"), 0))</f>
        <v>1</v>
      </c>
      <c r="W23" s="239" t="b">
        <f t="shared" si="6"/>
        <v>1</v>
      </c>
      <c r="X23" s="128" t="str">
        <f t="shared" si="3"/>
        <v>N/A</v>
      </c>
    </row>
    <row r="24" spans="1:24" ht="111" customHeight="1" x14ac:dyDescent="0.3">
      <c r="A24" s="160"/>
      <c r="B24" s="282" t="s">
        <v>359</v>
      </c>
      <c r="C24" s="128" t="s">
        <v>429</v>
      </c>
      <c r="D24" s="128" t="s">
        <v>430</v>
      </c>
      <c r="E24" s="109" t="s">
        <v>431</v>
      </c>
      <c r="F24" s="293"/>
      <c r="G24" s="129"/>
      <c r="H24" s="109" t="s">
        <v>432</v>
      </c>
      <c r="I24" s="129" t="s">
        <v>397</v>
      </c>
      <c r="J24" s="109" t="s">
        <v>345</v>
      </c>
      <c r="K24" s="109" t="s">
        <v>387</v>
      </c>
      <c r="L24" s="129"/>
      <c r="M24" s="164" t="str" cm="1">
        <f t="array" ref="M24">IFERROR(VALUE(_xlfn.IFS(F24="Yes","1",F24="No","0")),"N/A")</f>
        <v>N/A</v>
      </c>
      <c r="N24" s="164">
        <v>1</v>
      </c>
      <c r="O24" s="297">
        <f t="shared" si="0"/>
        <v>1</v>
      </c>
      <c r="P24" s="239" t="b">
        <f>ISNUMBER(MATCH(TRIM('Pre-assessment'!B$9),_xlfn.TEXTSPLIT(TRIM(J24), ";"), 0))</f>
        <v>1</v>
      </c>
      <c r="Q24" s="239" t="b">
        <f>ISNUMBER(MATCH(TRIM('Pre-assessment'!D$9),_xlfn.TEXTSPLIT(TRIM(J24), ";"), 0))</f>
        <v>0</v>
      </c>
      <c r="R24" s="239" t="b">
        <f>ISNUMBER(MATCH(TRIM('Pre-assessment'!F$9),_xlfn.TEXTSPLIT(TRIM(J24), ";"), 0))</f>
        <v>0</v>
      </c>
      <c r="S24" s="239" t="b">
        <f>ISNUMBER(MATCH(TRIM('Pre-assessment'!H$9),_xlfn.TEXTSPLIT(TRIM(J24), ";"), 0))</f>
        <v>0</v>
      </c>
      <c r="T24" s="239" t="b">
        <f>ISNUMBER(MATCH(TRIM('Pre-assessment'!B$12),_xlfn.TEXTSPLIT(TRIM(K24), ";"), 0))</f>
        <v>1</v>
      </c>
      <c r="U24" s="239" t="b">
        <f>ISNUMBER(MATCH(TRIM('Pre-assessment'!D$12),_xlfn.TEXTSPLIT(TRIM(K24), ";"), 0))</f>
        <v>1</v>
      </c>
      <c r="V24" s="239" t="b">
        <f>ISNUMBER(MATCH(TRIM('Pre-assessment'!F$12),_xlfn.TEXTSPLIT(TRIM(K24), ";"), 0))</f>
        <v>1</v>
      </c>
      <c r="W24" s="239" t="b">
        <f t="shared" ref="W24:W34" si="7">AND(OR(P24:S24),OR(T24:V24))</f>
        <v>1</v>
      </c>
      <c r="X24" s="128" t="str">
        <f t="shared" ref="X24:X39" si="8">IF(M24="N/A","N/A","Sustainable land use management")</f>
        <v>N/A</v>
      </c>
    </row>
    <row r="25" spans="1:24" ht="84.75" customHeight="1" x14ac:dyDescent="0.3">
      <c r="A25" s="160"/>
      <c r="B25" s="267" t="s">
        <v>359</v>
      </c>
      <c r="C25" s="247" t="s">
        <v>433</v>
      </c>
      <c r="D25" s="247" t="s">
        <v>434</v>
      </c>
      <c r="E25" s="109" t="s">
        <v>435</v>
      </c>
      <c r="F25" s="293"/>
      <c r="G25" s="129"/>
      <c r="H25" s="109" t="s">
        <v>436</v>
      </c>
      <c r="I25" s="129" t="s">
        <v>397</v>
      </c>
      <c r="J25" s="109" t="s">
        <v>345</v>
      </c>
      <c r="K25" s="109" t="s">
        <v>387</v>
      </c>
      <c r="L25" s="129"/>
      <c r="M25" s="164" t="str" cm="1">
        <f t="array" ref="M25">IFERROR(VALUE(_xlfn.IFS(F25="Yes","1",F25="No","0")),"N/A")</f>
        <v>N/A</v>
      </c>
      <c r="N25" s="164">
        <v>1</v>
      </c>
      <c r="O25" s="297">
        <f t="shared" si="0"/>
        <v>1</v>
      </c>
      <c r="P25" s="239" t="b">
        <f>ISNUMBER(MATCH(TRIM('Pre-assessment'!B$9),_xlfn.TEXTSPLIT(TRIM(J25), ";"), 0))</f>
        <v>1</v>
      </c>
      <c r="Q25" s="239" t="b">
        <f>ISNUMBER(MATCH(TRIM('Pre-assessment'!D$9),_xlfn.TEXTSPLIT(TRIM(J25), ";"), 0))</f>
        <v>0</v>
      </c>
      <c r="R25" s="239" t="b">
        <f>ISNUMBER(MATCH(TRIM('Pre-assessment'!F$9),_xlfn.TEXTSPLIT(TRIM(J25), ";"), 0))</f>
        <v>0</v>
      </c>
      <c r="S25" s="239" t="b">
        <f>ISNUMBER(MATCH(TRIM('Pre-assessment'!H$9),_xlfn.TEXTSPLIT(TRIM(J25), ";"), 0))</f>
        <v>0</v>
      </c>
      <c r="T25" s="239" t="b">
        <f>ISNUMBER(MATCH(TRIM('Pre-assessment'!B$12),_xlfn.TEXTSPLIT(TRIM(K25), ";"), 0))</f>
        <v>1</v>
      </c>
      <c r="U25" s="239" t="b">
        <f>ISNUMBER(MATCH(TRIM('Pre-assessment'!D$12),_xlfn.TEXTSPLIT(TRIM(K25), ";"), 0))</f>
        <v>1</v>
      </c>
      <c r="V25" s="239" t="b">
        <f>ISNUMBER(MATCH(TRIM('Pre-assessment'!F$12),_xlfn.TEXTSPLIT(TRIM(K25), ";"), 0))</f>
        <v>1</v>
      </c>
      <c r="W25" s="239" t="b">
        <f>AND(OR(P25:S25),OR(T25:V25))</f>
        <v>1</v>
      </c>
      <c r="X25" s="128" t="str">
        <f t="shared" si="8"/>
        <v>N/A</v>
      </c>
    </row>
    <row r="26" spans="1:24" ht="147.75" customHeight="1" x14ac:dyDescent="0.3">
      <c r="A26" s="76"/>
      <c r="B26" s="256" t="s">
        <v>359</v>
      </c>
      <c r="C26" s="241" t="s">
        <v>437</v>
      </c>
      <c r="D26" s="249" t="s">
        <v>438</v>
      </c>
      <c r="E26" s="109" t="s">
        <v>439</v>
      </c>
      <c r="F26" s="293"/>
      <c r="G26" s="82"/>
      <c r="H26" s="86"/>
      <c r="I26" s="82" t="s">
        <v>397</v>
      </c>
      <c r="J26" s="236" t="s">
        <v>346</v>
      </c>
      <c r="K26" s="236" t="s">
        <v>352</v>
      </c>
      <c r="L26" s="82"/>
      <c r="M26" s="164" t="str" cm="1">
        <f t="array" ref="M26">IFERROR(VALUE(_xlfn.IFS(F26="Yes","1",F26="No","0")),"N/A")</f>
        <v>N/A</v>
      </c>
      <c r="N26" s="164">
        <v>1</v>
      </c>
      <c r="O26" s="297">
        <f t="shared" si="0"/>
        <v>1</v>
      </c>
      <c r="P26" s="239" t="b">
        <f>ISNUMBER(MATCH(TRIM('Pre-assessment'!B$9),_xlfn.TEXTSPLIT(TRIM(J26), ";"), 0))</f>
        <v>0</v>
      </c>
      <c r="Q26" s="239" t="b">
        <f>ISNUMBER(MATCH(TRIM('Pre-assessment'!D$9),_xlfn.TEXTSPLIT(TRIM(J26), ";"), 0))</f>
        <v>1</v>
      </c>
      <c r="R26" s="239" t="b">
        <f>ISNUMBER(MATCH(TRIM('Pre-assessment'!F$9),_xlfn.TEXTSPLIT(TRIM(J26), ";"), 0))</f>
        <v>0</v>
      </c>
      <c r="S26" s="239" t="b">
        <f>ISNUMBER(MATCH(TRIM('Pre-assessment'!H$9),_xlfn.TEXTSPLIT(TRIM(J26), ";"), 0))</f>
        <v>0</v>
      </c>
      <c r="T26" s="239" t="b">
        <f>ISNUMBER(MATCH(TRIM('Pre-assessment'!B$12),_xlfn.TEXTSPLIT(TRIM(K26), ";"), 0))</f>
        <v>1</v>
      </c>
      <c r="U26" s="239" t="b">
        <f>ISNUMBER(MATCH(TRIM('Pre-assessment'!D$12),_xlfn.TEXTSPLIT(TRIM(K26), ";"), 0))</f>
        <v>0</v>
      </c>
      <c r="V26" s="239" t="b">
        <f>ISNUMBER(MATCH(TRIM('Pre-assessment'!F$12),_xlfn.TEXTSPLIT(TRIM(K26), ";"), 0))</f>
        <v>0</v>
      </c>
      <c r="W26" s="239" t="b">
        <f t="shared" ref="W26" si="9">AND(OR(P26:S26),OR(T26:V26))</f>
        <v>1</v>
      </c>
      <c r="X26" s="128" t="str">
        <f t="shared" si="8"/>
        <v>N/A</v>
      </c>
    </row>
    <row r="27" spans="1:24" ht="213.75" customHeight="1" x14ac:dyDescent="0.3">
      <c r="A27" s="76"/>
      <c r="B27" s="271" t="s">
        <v>359</v>
      </c>
      <c r="C27" s="186" t="s">
        <v>440</v>
      </c>
      <c r="D27" s="186" t="s">
        <v>441</v>
      </c>
      <c r="E27" s="86" t="s">
        <v>442</v>
      </c>
      <c r="F27" s="293"/>
      <c r="G27" s="82"/>
      <c r="H27" s="86" t="s">
        <v>443</v>
      </c>
      <c r="I27" s="82" t="s">
        <v>397</v>
      </c>
      <c r="J27" s="86" t="s">
        <v>346</v>
      </c>
      <c r="K27" s="86" t="s">
        <v>444</v>
      </c>
      <c r="L27" s="82"/>
      <c r="M27" s="164" t="str" cm="1">
        <f t="array" ref="M27">IFERROR(VALUE(_xlfn.IFS(F27="Yes","1",F27="No","0")),"N/A")</f>
        <v>N/A</v>
      </c>
      <c r="N27" s="164">
        <v>1</v>
      </c>
      <c r="O27" s="297">
        <f t="shared" si="0"/>
        <v>1</v>
      </c>
      <c r="P27" s="239" t="b">
        <f>ISNUMBER(MATCH(TRIM('Pre-assessment'!B$9),_xlfn.TEXTSPLIT(TRIM(J27), ";"), 0))</f>
        <v>0</v>
      </c>
      <c r="Q27" s="239" t="b">
        <f>ISNUMBER(MATCH(TRIM('Pre-assessment'!D$9),_xlfn.TEXTSPLIT(TRIM(J27), ";"), 0))</f>
        <v>1</v>
      </c>
      <c r="R27" s="239" t="b">
        <f>ISNUMBER(MATCH(TRIM('Pre-assessment'!F$9),_xlfn.TEXTSPLIT(TRIM(J27), ";"), 0))</f>
        <v>0</v>
      </c>
      <c r="S27" s="239" t="b">
        <f>ISNUMBER(MATCH(TRIM('Pre-assessment'!H$9),_xlfn.TEXTSPLIT(TRIM(J27), ";"), 0))</f>
        <v>0</v>
      </c>
      <c r="T27" s="239" t="b">
        <f>ISNUMBER(MATCH(TRIM('Pre-assessment'!B$12),_xlfn.TEXTSPLIT(TRIM(K27), ";"), 0))</f>
        <v>0</v>
      </c>
      <c r="U27" s="239" t="b">
        <f>ISNUMBER(MATCH(TRIM('Pre-assessment'!D$12),_xlfn.TEXTSPLIT(TRIM(K27), ";"), 0))</f>
        <v>1</v>
      </c>
      <c r="V27" s="239" t="b">
        <f>ISNUMBER(MATCH(TRIM('Pre-assessment'!F$12),_xlfn.TEXTSPLIT(TRIM(K27), ";"), 0))</f>
        <v>1</v>
      </c>
      <c r="W27" s="239" t="b">
        <f t="shared" ref="W27" si="10">AND(OR(P27:S27),OR(T27:V27))</f>
        <v>1</v>
      </c>
      <c r="X27" s="128" t="str">
        <f t="shared" si="8"/>
        <v>N/A</v>
      </c>
    </row>
    <row r="28" spans="1:24" s="76" customFormat="1" ht="61.35" customHeight="1" x14ac:dyDescent="0.3">
      <c r="B28" s="708" t="s">
        <v>359</v>
      </c>
      <c r="C28" s="706" t="s">
        <v>445</v>
      </c>
      <c r="D28" s="734" t="s">
        <v>446</v>
      </c>
      <c r="E28" s="109" t="s">
        <v>447</v>
      </c>
      <c r="F28" s="293"/>
      <c r="G28" s="82"/>
      <c r="H28" s="690" t="s">
        <v>448</v>
      </c>
      <c r="I28" s="82" t="s">
        <v>397</v>
      </c>
      <c r="J28" s="236" t="s">
        <v>346</v>
      </c>
      <c r="K28" s="236" t="s">
        <v>352</v>
      </c>
      <c r="L28" s="82"/>
      <c r="M28" s="164" t="str" cm="1">
        <f t="array" ref="M28">IFERROR(VALUE(_xlfn.IFS(F28="Yes","1",F28="No","0")),"N/A")</f>
        <v>N/A</v>
      </c>
      <c r="N28" s="164">
        <v>1</v>
      </c>
      <c r="O28" s="297">
        <f t="shared" si="0"/>
        <v>1</v>
      </c>
      <c r="P28" s="239" t="b">
        <f>ISNUMBER(MATCH(TRIM('Pre-assessment'!B$9),_xlfn.TEXTSPLIT(TRIM(J28), ";"), 0))</f>
        <v>0</v>
      </c>
      <c r="Q28" s="239" t="b">
        <f>ISNUMBER(MATCH(TRIM('Pre-assessment'!D$9),_xlfn.TEXTSPLIT(TRIM(J28), ";"), 0))</f>
        <v>1</v>
      </c>
      <c r="R28" s="239" t="b">
        <f>ISNUMBER(MATCH(TRIM('Pre-assessment'!F$9),_xlfn.TEXTSPLIT(TRIM(J28), ";"), 0))</f>
        <v>0</v>
      </c>
      <c r="S28" s="239" t="b">
        <f>ISNUMBER(MATCH(TRIM('Pre-assessment'!H$9),_xlfn.TEXTSPLIT(TRIM(J28), ";"), 0))</f>
        <v>0</v>
      </c>
      <c r="T28" s="239" t="b">
        <f>ISNUMBER(MATCH(TRIM('Pre-assessment'!B$12),_xlfn.TEXTSPLIT(TRIM(K28), ";"), 0))</f>
        <v>1</v>
      </c>
      <c r="U28" s="239" t="b">
        <f>ISNUMBER(MATCH(TRIM('Pre-assessment'!D$12),_xlfn.TEXTSPLIT(TRIM(K28), ";"), 0))</f>
        <v>0</v>
      </c>
      <c r="V28" s="239" t="b">
        <f>ISNUMBER(MATCH(TRIM('Pre-assessment'!F$12),_xlfn.TEXTSPLIT(TRIM(K28), ";"), 0))</f>
        <v>0</v>
      </c>
      <c r="W28" s="239" t="b">
        <f t="shared" ref="W28:W30" si="11">AND(OR(P28:S28),OR(T28:V28))</f>
        <v>1</v>
      </c>
      <c r="X28" s="128" t="str">
        <f t="shared" si="8"/>
        <v>N/A</v>
      </c>
    </row>
    <row r="29" spans="1:24" s="76" customFormat="1" ht="61.35" customHeight="1" x14ac:dyDescent="0.3">
      <c r="B29" s="709"/>
      <c r="C29" s="698"/>
      <c r="D29" s="736"/>
      <c r="E29" s="109" t="s">
        <v>449</v>
      </c>
      <c r="F29" s="293"/>
      <c r="G29" s="82"/>
      <c r="H29" s="692"/>
      <c r="I29" s="82" t="s">
        <v>399</v>
      </c>
      <c r="J29" s="236" t="s">
        <v>346</v>
      </c>
      <c r="K29" s="236" t="s">
        <v>352</v>
      </c>
      <c r="L29" s="82"/>
      <c r="M29" s="164" t="str" cm="1">
        <f t="array" ref="M29">IFERROR(VALUE(_xlfn.IFS(F29="Yes","1",F29="No","0")),"N/A")</f>
        <v>N/A</v>
      </c>
      <c r="N29" s="164">
        <v>1</v>
      </c>
      <c r="O29" s="297">
        <f t="shared" si="0"/>
        <v>1</v>
      </c>
      <c r="P29" s="239" t="b">
        <f>ISNUMBER(MATCH(TRIM('Pre-assessment'!B$9),_xlfn.TEXTSPLIT(TRIM(J29), ";"), 0))</f>
        <v>0</v>
      </c>
      <c r="Q29" s="239" t="b">
        <f>ISNUMBER(MATCH(TRIM('Pre-assessment'!D$9),_xlfn.TEXTSPLIT(TRIM(J29), ";"), 0))</f>
        <v>1</v>
      </c>
      <c r="R29" s="239" t="b">
        <f>ISNUMBER(MATCH(TRIM('Pre-assessment'!F$9),_xlfn.TEXTSPLIT(TRIM(J29), ";"), 0))</f>
        <v>0</v>
      </c>
      <c r="S29" s="239" t="b">
        <f>ISNUMBER(MATCH(TRIM('Pre-assessment'!H$9),_xlfn.TEXTSPLIT(TRIM(J29), ";"), 0))</f>
        <v>0</v>
      </c>
      <c r="T29" s="239" t="b">
        <f>ISNUMBER(MATCH(TRIM('Pre-assessment'!B$12),_xlfn.TEXTSPLIT(TRIM(K29), ";"), 0))</f>
        <v>1</v>
      </c>
      <c r="U29" s="239" t="b">
        <f>ISNUMBER(MATCH(TRIM('Pre-assessment'!D$12),_xlfn.TEXTSPLIT(TRIM(K29), ";"), 0))</f>
        <v>0</v>
      </c>
      <c r="V29" s="239" t="b">
        <f>ISNUMBER(MATCH(TRIM('Pre-assessment'!F$12),_xlfn.TEXTSPLIT(TRIM(K29), ";"), 0))</f>
        <v>0</v>
      </c>
      <c r="W29" s="239" t="b">
        <f t="shared" si="11"/>
        <v>1</v>
      </c>
      <c r="X29" s="128" t="str">
        <f t="shared" si="8"/>
        <v>N/A</v>
      </c>
    </row>
    <row r="30" spans="1:24" s="76" customFormat="1" ht="40.35" customHeight="1" x14ac:dyDescent="0.3">
      <c r="B30" s="710"/>
      <c r="C30" s="707"/>
      <c r="D30" s="737"/>
      <c r="E30" s="109" t="s">
        <v>450</v>
      </c>
      <c r="F30" s="293"/>
      <c r="G30" s="82"/>
      <c r="H30" s="693"/>
      <c r="I30" s="82" t="s">
        <v>399</v>
      </c>
      <c r="J30" s="236" t="s">
        <v>346</v>
      </c>
      <c r="K30" s="236" t="s">
        <v>352</v>
      </c>
      <c r="L30" s="82"/>
      <c r="M30" s="164" t="str" cm="1">
        <f t="array" ref="M30">IFERROR(VALUE(_xlfn.IFS(F30="Yes","1",F30="No","0")),"N/A")</f>
        <v>N/A</v>
      </c>
      <c r="N30" s="164">
        <v>1</v>
      </c>
      <c r="O30" s="297">
        <f t="shared" si="0"/>
        <v>1</v>
      </c>
      <c r="P30" s="239" t="b">
        <f>ISNUMBER(MATCH(TRIM('Pre-assessment'!B$9),_xlfn.TEXTSPLIT(TRIM(J30), ";"), 0))</f>
        <v>0</v>
      </c>
      <c r="Q30" s="239" t="b">
        <f>ISNUMBER(MATCH(TRIM('Pre-assessment'!D$9),_xlfn.TEXTSPLIT(TRIM(J30), ";"), 0))</f>
        <v>1</v>
      </c>
      <c r="R30" s="239" t="b">
        <f>ISNUMBER(MATCH(TRIM('Pre-assessment'!F$9),_xlfn.TEXTSPLIT(TRIM(J30), ";"), 0))</f>
        <v>0</v>
      </c>
      <c r="S30" s="239" t="b">
        <f>ISNUMBER(MATCH(TRIM('Pre-assessment'!H$9),_xlfn.TEXTSPLIT(TRIM(J30), ";"), 0))</f>
        <v>0</v>
      </c>
      <c r="T30" s="239" t="b">
        <f>ISNUMBER(MATCH(TRIM('Pre-assessment'!B$12),_xlfn.TEXTSPLIT(TRIM(K30), ";"), 0))</f>
        <v>1</v>
      </c>
      <c r="U30" s="239" t="b">
        <f>ISNUMBER(MATCH(TRIM('Pre-assessment'!D$12),_xlfn.TEXTSPLIT(TRIM(K30), ";"), 0))</f>
        <v>0</v>
      </c>
      <c r="V30" s="239" t="b">
        <f>ISNUMBER(MATCH(TRIM('Pre-assessment'!F$12),_xlfn.TEXTSPLIT(TRIM(K30), ";"), 0))</f>
        <v>0</v>
      </c>
      <c r="W30" s="239" t="b">
        <f t="shared" si="11"/>
        <v>1</v>
      </c>
      <c r="X30" s="128" t="str">
        <f t="shared" si="8"/>
        <v>N/A</v>
      </c>
    </row>
    <row r="31" spans="1:24" ht="77.099999999999994" customHeight="1" x14ac:dyDescent="0.3">
      <c r="A31" s="76"/>
      <c r="B31" s="271" t="s">
        <v>359</v>
      </c>
      <c r="C31" s="186" t="s">
        <v>451</v>
      </c>
      <c r="D31" s="175" t="s">
        <v>452</v>
      </c>
      <c r="E31" s="86" t="s">
        <v>453</v>
      </c>
      <c r="F31" s="293"/>
      <c r="G31" s="82"/>
      <c r="H31" s="86" t="s">
        <v>454</v>
      </c>
      <c r="I31" s="82" t="s">
        <v>399</v>
      </c>
      <c r="J31" s="86" t="s">
        <v>346</v>
      </c>
      <c r="K31" s="86" t="s">
        <v>352</v>
      </c>
      <c r="L31" s="82"/>
      <c r="M31" s="164" t="str" cm="1">
        <f t="array" ref="M31">IFERROR(VALUE(_xlfn.IFS(F31="Yes","1",F31="No","0")),"N/A")</f>
        <v>N/A</v>
      </c>
      <c r="N31" s="164">
        <v>1</v>
      </c>
      <c r="O31" s="297">
        <f t="shared" si="0"/>
        <v>1</v>
      </c>
      <c r="P31" s="239" t="b">
        <f>ISNUMBER(MATCH(TRIM('Pre-assessment'!B$9),_xlfn.TEXTSPLIT(TRIM(J31), ";"), 0))</f>
        <v>0</v>
      </c>
      <c r="Q31" s="239" t="b">
        <f>ISNUMBER(MATCH(TRIM('Pre-assessment'!D$9),_xlfn.TEXTSPLIT(TRIM(J31), ";"), 0))</f>
        <v>1</v>
      </c>
      <c r="R31" s="239" t="b">
        <f>ISNUMBER(MATCH(TRIM('Pre-assessment'!F$9),_xlfn.TEXTSPLIT(TRIM(J31), ";"), 0))</f>
        <v>0</v>
      </c>
      <c r="S31" s="239" t="b">
        <f>ISNUMBER(MATCH(TRIM('Pre-assessment'!H$9),_xlfn.TEXTSPLIT(TRIM(J31), ";"), 0))</f>
        <v>0</v>
      </c>
      <c r="T31" s="239" t="b">
        <f>ISNUMBER(MATCH(TRIM('Pre-assessment'!B$12),_xlfn.TEXTSPLIT(TRIM(K31), ";"), 0))</f>
        <v>1</v>
      </c>
      <c r="U31" s="239" t="b">
        <f>ISNUMBER(MATCH(TRIM('Pre-assessment'!D$12),_xlfn.TEXTSPLIT(TRIM(K31), ";"), 0))</f>
        <v>0</v>
      </c>
      <c r="V31" s="239" t="b">
        <f>ISNUMBER(MATCH(TRIM('Pre-assessment'!F$12),_xlfn.TEXTSPLIT(TRIM(K31), ";"), 0))</f>
        <v>0</v>
      </c>
      <c r="W31" s="239" t="b">
        <f t="shared" si="7"/>
        <v>1</v>
      </c>
      <c r="X31" s="128" t="str">
        <f t="shared" si="8"/>
        <v>N/A</v>
      </c>
    </row>
    <row r="32" spans="1:24" ht="149.85" customHeight="1" x14ac:dyDescent="0.3">
      <c r="A32" s="76"/>
      <c r="B32" s="256" t="s">
        <v>359</v>
      </c>
      <c r="C32" s="241" t="s">
        <v>455</v>
      </c>
      <c r="D32" s="241" t="s">
        <v>456</v>
      </c>
      <c r="E32" s="86" t="s">
        <v>457</v>
      </c>
      <c r="F32" s="293"/>
      <c r="G32" s="82"/>
      <c r="H32" s="236" t="s">
        <v>458</v>
      </c>
      <c r="I32" s="241" t="s">
        <v>399</v>
      </c>
      <c r="J32" s="236" t="s">
        <v>459</v>
      </c>
      <c r="K32" s="236" t="s">
        <v>352</v>
      </c>
      <c r="L32" s="82"/>
      <c r="M32" s="164" t="str" cm="1">
        <f t="array" ref="M32">IFERROR(VALUE(_xlfn.IFS(F32="Yes","1",F32="No","0")),"N/A")</f>
        <v>N/A</v>
      </c>
      <c r="N32" s="164">
        <v>1</v>
      </c>
      <c r="O32" s="297">
        <f t="shared" si="0"/>
        <v>1</v>
      </c>
      <c r="P32" s="239" t="b">
        <f>ISNUMBER(MATCH(TRIM('Pre-assessment'!B$9),_xlfn.TEXTSPLIT(TRIM(J32), ";"), 0))</f>
        <v>1</v>
      </c>
      <c r="Q32" s="239" t="b">
        <f>ISNUMBER(MATCH(TRIM('Pre-assessment'!D$9),_xlfn.TEXTSPLIT(TRIM(J32), ";"), 0))</f>
        <v>1</v>
      </c>
      <c r="R32" s="239" t="b">
        <f>ISNUMBER(MATCH(TRIM('Pre-assessment'!F$9),_xlfn.TEXTSPLIT(TRIM(J32), ";"), 0))</f>
        <v>0</v>
      </c>
      <c r="S32" s="239" t="b">
        <f>ISNUMBER(MATCH(TRIM('Pre-assessment'!H$9),_xlfn.TEXTSPLIT(TRIM(J32), ";"), 0))</f>
        <v>0</v>
      </c>
      <c r="T32" s="239" t="b">
        <f>ISNUMBER(MATCH(TRIM('Pre-assessment'!B$12),_xlfn.TEXTSPLIT(TRIM(K32), ";"), 0))</f>
        <v>1</v>
      </c>
      <c r="U32" s="239" t="b">
        <f>ISNUMBER(MATCH(TRIM('Pre-assessment'!D$12),_xlfn.TEXTSPLIT(TRIM(K32), ";"), 0))</f>
        <v>0</v>
      </c>
      <c r="V32" s="239" t="b">
        <f>ISNUMBER(MATCH(TRIM('Pre-assessment'!F$12),_xlfn.TEXTSPLIT(TRIM(K32), ";"), 0))</f>
        <v>0</v>
      </c>
      <c r="W32" s="239" t="b">
        <f t="shared" ref="W32" si="12">AND(OR(P32:S32),OR(T32:V32))</f>
        <v>1</v>
      </c>
      <c r="X32" s="128" t="str">
        <f t="shared" si="8"/>
        <v>N/A</v>
      </c>
    </row>
    <row r="33" spans="1:24" ht="47.1" customHeight="1" x14ac:dyDescent="0.3">
      <c r="A33" s="76"/>
      <c r="B33" s="708" t="s">
        <v>359</v>
      </c>
      <c r="C33" s="706" t="s">
        <v>460</v>
      </c>
      <c r="D33" s="734" t="s">
        <v>461</v>
      </c>
      <c r="E33" s="86" t="s">
        <v>462</v>
      </c>
      <c r="F33" s="293"/>
      <c r="G33" s="82"/>
      <c r="H33" s="690" t="s">
        <v>463</v>
      </c>
      <c r="I33" s="82" t="s">
        <v>399</v>
      </c>
      <c r="J33" s="236" t="s">
        <v>346</v>
      </c>
      <c r="K33" s="236" t="s">
        <v>352</v>
      </c>
      <c r="L33" s="82"/>
      <c r="M33" s="164" t="str" cm="1">
        <f t="array" ref="M33">IFERROR(VALUE(_xlfn.IFS(F33="Yes","1",F33="No","0")),"N/A")</f>
        <v>N/A</v>
      </c>
      <c r="N33" s="164">
        <v>1</v>
      </c>
      <c r="O33" s="297">
        <f t="shared" si="0"/>
        <v>1</v>
      </c>
      <c r="P33" s="239" t="b">
        <f>ISNUMBER(MATCH(TRIM('Pre-assessment'!B$9),_xlfn.TEXTSPLIT(TRIM(J33), ";"), 0))</f>
        <v>0</v>
      </c>
      <c r="Q33" s="239" t="b">
        <f>ISNUMBER(MATCH(TRIM('Pre-assessment'!D$9),_xlfn.TEXTSPLIT(TRIM(J33), ";"), 0))</f>
        <v>1</v>
      </c>
      <c r="R33" s="239" t="b">
        <f>ISNUMBER(MATCH(TRIM('Pre-assessment'!F$9),_xlfn.TEXTSPLIT(TRIM(J33), ";"), 0))</f>
        <v>0</v>
      </c>
      <c r="S33" s="239" t="b">
        <f>ISNUMBER(MATCH(TRIM('Pre-assessment'!H$9),_xlfn.TEXTSPLIT(TRIM(J33), ";"), 0))</f>
        <v>0</v>
      </c>
      <c r="T33" s="239" t="b">
        <f>ISNUMBER(MATCH(TRIM('Pre-assessment'!B$12),_xlfn.TEXTSPLIT(TRIM(K33), ";"), 0))</f>
        <v>1</v>
      </c>
      <c r="U33" s="239" t="b">
        <f>ISNUMBER(MATCH(TRIM('Pre-assessment'!D$12),_xlfn.TEXTSPLIT(TRIM(K33), ";"), 0))</f>
        <v>0</v>
      </c>
      <c r="V33" s="239" t="b">
        <f>ISNUMBER(MATCH(TRIM('Pre-assessment'!F$12),_xlfn.TEXTSPLIT(TRIM(K33), ";"), 0))</f>
        <v>0</v>
      </c>
      <c r="W33" s="239" t="b">
        <f t="shared" si="7"/>
        <v>1</v>
      </c>
      <c r="X33" s="128" t="str">
        <f t="shared" si="8"/>
        <v>N/A</v>
      </c>
    </row>
    <row r="34" spans="1:24" ht="39.6" customHeight="1" x14ac:dyDescent="0.3">
      <c r="A34" s="76"/>
      <c r="B34" s="714"/>
      <c r="C34" s="715"/>
      <c r="D34" s="735"/>
      <c r="E34" s="86" t="s">
        <v>464</v>
      </c>
      <c r="F34" s="293"/>
      <c r="G34" s="82"/>
      <c r="H34" s="690"/>
      <c r="I34" s="82" t="s">
        <v>399</v>
      </c>
      <c r="J34" s="236" t="s">
        <v>346</v>
      </c>
      <c r="K34" s="236" t="s">
        <v>352</v>
      </c>
      <c r="L34" s="82"/>
      <c r="M34" s="164" t="str" cm="1">
        <f t="array" ref="M34">IFERROR(VALUE(_xlfn.IFS(F34="Yes","1",F34="No","0")),"N/A")</f>
        <v>N/A</v>
      </c>
      <c r="N34" s="164">
        <v>1</v>
      </c>
      <c r="O34" s="297">
        <f t="shared" si="0"/>
        <v>1</v>
      </c>
      <c r="P34" s="239" t="b">
        <f>ISNUMBER(MATCH(TRIM('Pre-assessment'!B$9),_xlfn.TEXTSPLIT(TRIM(J34), ";"), 0))</f>
        <v>0</v>
      </c>
      <c r="Q34" s="239" t="b">
        <f>ISNUMBER(MATCH(TRIM('Pre-assessment'!D$9),_xlfn.TEXTSPLIT(TRIM(J34), ";"), 0))</f>
        <v>1</v>
      </c>
      <c r="R34" s="239" t="b">
        <f>ISNUMBER(MATCH(TRIM('Pre-assessment'!F$9),_xlfn.TEXTSPLIT(TRIM(J34), ";"), 0))</f>
        <v>0</v>
      </c>
      <c r="S34" s="239" t="b">
        <f>ISNUMBER(MATCH(TRIM('Pre-assessment'!H$9),_xlfn.TEXTSPLIT(TRIM(J34), ";"), 0))</f>
        <v>0</v>
      </c>
      <c r="T34" s="239" t="b">
        <f>ISNUMBER(MATCH(TRIM('Pre-assessment'!B$12),_xlfn.TEXTSPLIT(TRIM(K34), ";"), 0))</f>
        <v>1</v>
      </c>
      <c r="U34" s="239" t="b">
        <f>ISNUMBER(MATCH(TRIM('Pre-assessment'!D$12),_xlfn.TEXTSPLIT(TRIM(K34), ";"), 0))</f>
        <v>0</v>
      </c>
      <c r="V34" s="239" t="b">
        <f>ISNUMBER(MATCH(TRIM('Pre-assessment'!F$12),_xlfn.TEXTSPLIT(TRIM(K34), ";"), 0))</f>
        <v>0</v>
      </c>
      <c r="W34" s="239" t="b">
        <f t="shared" si="7"/>
        <v>1</v>
      </c>
      <c r="X34" s="128" t="str">
        <f t="shared" si="8"/>
        <v>N/A</v>
      </c>
    </row>
    <row r="35" spans="1:24" ht="109.2" customHeight="1" x14ac:dyDescent="0.3">
      <c r="A35" s="76"/>
      <c r="B35" s="257" t="s">
        <v>359</v>
      </c>
      <c r="C35" s="242" t="s">
        <v>465</v>
      </c>
      <c r="D35" s="242" t="s">
        <v>466</v>
      </c>
      <c r="E35" s="237" t="s">
        <v>467</v>
      </c>
      <c r="F35" s="293"/>
      <c r="G35" s="82"/>
      <c r="H35" s="86" t="s">
        <v>468</v>
      </c>
      <c r="I35" s="82" t="s">
        <v>399</v>
      </c>
      <c r="J35" s="86" t="s">
        <v>469</v>
      </c>
      <c r="K35" s="86" t="s">
        <v>387</v>
      </c>
      <c r="L35" s="82"/>
      <c r="M35" s="164" t="str" cm="1">
        <f t="array" ref="M35">IFERROR(VALUE(_xlfn.IFS(F35="Yes","1",F35="No","0")),"N/A")</f>
        <v>N/A</v>
      </c>
      <c r="N35" s="164">
        <v>1</v>
      </c>
      <c r="O35" s="297">
        <f t="shared" si="0"/>
        <v>1</v>
      </c>
      <c r="P35" s="239" t="b">
        <f>ISNUMBER(MATCH(TRIM('Pre-assessment'!B$9),_xlfn.TEXTSPLIT(TRIM(J35), ";"), 0))</f>
        <v>1</v>
      </c>
      <c r="Q35" s="239" t="b">
        <f>ISNUMBER(MATCH(TRIM('Pre-assessment'!D$9),_xlfn.TEXTSPLIT(TRIM(J35), ";"), 0))</f>
        <v>1</v>
      </c>
      <c r="R35" s="239" t="b">
        <f>ISNUMBER(MATCH(TRIM('Pre-assessment'!F$9),_xlfn.TEXTSPLIT(TRIM(J35), ";"), 0))</f>
        <v>0</v>
      </c>
      <c r="S35" s="239" t="b">
        <f>ISNUMBER(MATCH(TRIM('Pre-assessment'!H$9),_xlfn.TEXTSPLIT(TRIM(J35), ";"), 0))</f>
        <v>0</v>
      </c>
      <c r="T35" s="239" t="b">
        <f>ISNUMBER(MATCH(TRIM('Pre-assessment'!B$12),_xlfn.TEXTSPLIT(TRIM(K35), ";"), 0))</f>
        <v>1</v>
      </c>
      <c r="U35" s="239" t="b">
        <f>ISNUMBER(MATCH(TRIM('Pre-assessment'!D$12),_xlfn.TEXTSPLIT(TRIM(K35), ";"), 0))</f>
        <v>1</v>
      </c>
      <c r="V35" s="239" t="b">
        <f>ISNUMBER(MATCH(TRIM('Pre-assessment'!F$12),_xlfn.TEXTSPLIT(TRIM(K35), ";"), 0))</f>
        <v>1</v>
      </c>
      <c r="W35" s="239" t="b">
        <f>AND(OR(P35:S35),OR(T35:V35))</f>
        <v>1</v>
      </c>
      <c r="X35" s="128" t="str">
        <f t="shared" si="8"/>
        <v>N/A</v>
      </c>
    </row>
    <row r="36" spans="1:24" ht="80.849999999999994" customHeight="1" x14ac:dyDescent="0.3">
      <c r="A36" s="76"/>
      <c r="B36" s="271" t="s">
        <v>359</v>
      </c>
      <c r="C36" s="186" t="s">
        <v>470</v>
      </c>
      <c r="D36" s="128" t="s">
        <v>471</v>
      </c>
      <c r="E36" s="86" t="s">
        <v>472</v>
      </c>
      <c r="F36" s="293"/>
      <c r="G36" s="82"/>
      <c r="H36" s="236" t="s">
        <v>473</v>
      </c>
      <c r="I36" s="82" t="s">
        <v>415</v>
      </c>
      <c r="J36" s="236" t="s">
        <v>346</v>
      </c>
      <c r="K36" s="236" t="s">
        <v>444</v>
      </c>
      <c r="L36" s="82"/>
      <c r="M36" s="164" t="str" cm="1">
        <f t="array" ref="M36">IFERROR(VALUE(_xlfn.IFS(F36="Yes","1",F36="No","0")),"N/A")</f>
        <v>N/A</v>
      </c>
      <c r="N36" s="164">
        <v>1</v>
      </c>
      <c r="O36" s="297">
        <f t="shared" si="0"/>
        <v>1</v>
      </c>
      <c r="P36" s="239" t="b">
        <f>ISNUMBER(MATCH(TRIM('Pre-assessment'!B$9),_xlfn.TEXTSPLIT(TRIM(J36), ";"), 0))</f>
        <v>0</v>
      </c>
      <c r="Q36" s="239" t="b">
        <f>ISNUMBER(MATCH(TRIM('Pre-assessment'!D$9),_xlfn.TEXTSPLIT(TRIM(J36), ";"), 0))</f>
        <v>1</v>
      </c>
      <c r="R36" s="239" t="b">
        <f>ISNUMBER(MATCH(TRIM('Pre-assessment'!F$9),_xlfn.TEXTSPLIT(TRIM(J36), ";"), 0))</f>
        <v>0</v>
      </c>
      <c r="S36" s="239" t="b">
        <f>ISNUMBER(MATCH(TRIM('Pre-assessment'!H$9),_xlfn.TEXTSPLIT(TRIM(J36), ";"), 0))</f>
        <v>0</v>
      </c>
      <c r="T36" s="239" t="b">
        <f>ISNUMBER(MATCH(TRIM('Pre-assessment'!B$12),_xlfn.TEXTSPLIT(TRIM(K36), ";"), 0))</f>
        <v>0</v>
      </c>
      <c r="U36" s="239" t="b">
        <f>ISNUMBER(MATCH(TRIM('Pre-assessment'!D$12),_xlfn.TEXTSPLIT(TRIM(K36), ";"), 0))</f>
        <v>1</v>
      </c>
      <c r="V36" s="239" t="b">
        <f>ISNUMBER(MATCH(TRIM('Pre-assessment'!F$12),_xlfn.TEXTSPLIT(TRIM(K36), ";"), 0))</f>
        <v>1</v>
      </c>
      <c r="W36" s="239" t="b">
        <f t="shared" ref="W36" si="13">AND(OR(P36:S36),OR(T36:V36))</f>
        <v>1</v>
      </c>
      <c r="X36" s="128" t="str">
        <f t="shared" si="8"/>
        <v>N/A</v>
      </c>
    </row>
    <row r="37" spans="1:24" ht="46.5" customHeight="1" x14ac:dyDescent="0.3">
      <c r="A37" s="76"/>
      <c r="B37" s="708" t="s">
        <v>359</v>
      </c>
      <c r="C37" s="706" t="s">
        <v>474</v>
      </c>
      <c r="D37" s="687" t="s">
        <v>475</v>
      </c>
      <c r="E37" s="86" t="s">
        <v>476</v>
      </c>
      <c r="F37" s="293"/>
      <c r="G37" s="82"/>
      <c r="H37" s="690" t="s">
        <v>477</v>
      </c>
      <c r="I37" s="82" t="s">
        <v>415</v>
      </c>
      <c r="J37" s="236" t="s">
        <v>386</v>
      </c>
      <c r="K37" s="236" t="s">
        <v>387</v>
      </c>
      <c r="L37" s="82"/>
      <c r="M37" s="164" t="str" cm="1">
        <f t="array" ref="M37">IFERROR(VALUE(_xlfn.IFS(F37="Yes","1",F37="No","0")),"N/A")</f>
        <v>N/A</v>
      </c>
      <c r="N37" s="164">
        <v>1</v>
      </c>
      <c r="O37" s="297">
        <f t="shared" si="0"/>
        <v>1</v>
      </c>
      <c r="P37" s="239" t="b">
        <f>ISNUMBER(MATCH(TRIM('Pre-assessment'!B$9),_xlfn.TEXTSPLIT(TRIM(J37), ";"), 0))</f>
        <v>1</v>
      </c>
      <c r="Q37" s="239" t="b">
        <f>ISNUMBER(MATCH(TRIM('Pre-assessment'!D$9),_xlfn.TEXTSPLIT(TRIM(J37), ";"), 0))</f>
        <v>1</v>
      </c>
      <c r="R37" s="239" t="b">
        <f>ISNUMBER(MATCH(TRIM('Pre-assessment'!F$9),_xlfn.TEXTSPLIT(TRIM(J37), ";"), 0))</f>
        <v>1</v>
      </c>
      <c r="S37" s="239" t="b">
        <f>ISNUMBER(MATCH(TRIM('Pre-assessment'!H$9),_xlfn.TEXTSPLIT(TRIM(J37), ";"), 0))</f>
        <v>1</v>
      </c>
      <c r="T37" s="239" t="b">
        <f>ISNUMBER(MATCH(TRIM('Pre-assessment'!B$12),_xlfn.TEXTSPLIT(TRIM(K37), ";"), 0))</f>
        <v>1</v>
      </c>
      <c r="U37" s="239" t="b">
        <f>ISNUMBER(MATCH(TRIM('Pre-assessment'!D$12),_xlfn.TEXTSPLIT(TRIM(K37), ";"), 0))</f>
        <v>1</v>
      </c>
      <c r="V37" s="239" t="b">
        <f>ISNUMBER(MATCH(TRIM('Pre-assessment'!F$12),_xlfn.TEXTSPLIT(TRIM(K37), ";"), 0))</f>
        <v>1</v>
      </c>
      <c r="W37" s="239" t="b">
        <f t="shared" ref="W37:W38" si="14">AND(OR(P37:S37),OR(T37:V37))</f>
        <v>1</v>
      </c>
      <c r="X37" s="128" t="str">
        <f t="shared" si="8"/>
        <v>N/A</v>
      </c>
    </row>
    <row r="38" spans="1:24" ht="50.1" customHeight="1" x14ac:dyDescent="0.3">
      <c r="A38" s="76"/>
      <c r="B38" s="710"/>
      <c r="C38" s="707"/>
      <c r="D38" s="689"/>
      <c r="E38" s="86" t="s">
        <v>478</v>
      </c>
      <c r="F38" s="293"/>
      <c r="G38" s="82"/>
      <c r="H38" s="693"/>
      <c r="I38" s="82" t="s">
        <v>415</v>
      </c>
      <c r="J38" s="236" t="s">
        <v>386</v>
      </c>
      <c r="K38" s="236" t="s">
        <v>387</v>
      </c>
      <c r="L38" s="82"/>
      <c r="M38" s="164" t="str" cm="1">
        <f t="array" ref="M38">IFERROR(VALUE(_xlfn.IFS(F38="Yes","1",F38="No","0")),"N/A")</f>
        <v>N/A</v>
      </c>
      <c r="N38" s="164">
        <v>1</v>
      </c>
      <c r="O38" s="297">
        <f t="shared" si="0"/>
        <v>1</v>
      </c>
      <c r="P38" s="239" t="b">
        <f>ISNUMBER(MATCH(TRIM('Pre-assessment'!B$9),_xlfn.TEXTSPLIT(TRIM(J38), ";"), 0))</f>
        <v>1</v>
      </c>
      <c r="Q38" s="239" t="b">
        <f>ISNUMBER(MATCH(TRIM('Pre-assessment'!D$9),_xlfn.TEXTSPLIT(TRIM(J38), ";"), 0))</f>
        <v>1</v>
      </c>
      <c r="R38" s="239" t="b">
        <f>ISNUMBER(MATCH(TRIM('Pre-assessment'!F$9),_xlfn.TEXTSPLIT(TRIM(J38), ";"), 0))</f>
        <v>1</v>
      </c>
      <c r="S38" s="239" t="b">
        <f>ISNUMBER(MATCH(TRIM('Pre-assessment'!H$9),_xlfn.TEXTSPLIT(TRIM(J38), ";"), 0))</f>
        <v>1</v>
      </c>
      <c r="T38" s="239" t="b">
        <f>ISNUMBER(MATCH(TRIM('Pre-assessment'!B$12),_xlfn.TEXTSPLIT(TRIM(K38), ";"), 0))</f>
        <v>1</v>
      </c>
      <c r="U38" s="239" t="b">
        <f>ISNUMBER(MATCH(TRIM('Pre-assessment'!D$12),_xlfn.TEXTSPLIT(TRIM(K38), ";"), 0))</f>
        <v>1</v>
      </c>
      <c r="V38" s="239" t="b">
        <f>ISNUMBER(MATCH(TRIM('Pre-assessment'!F$12),_xlfn.TEXTSPLIT(TRIM(K38), ";"), 0))</f>
        <v>1</v>
      </c>
      <c r="W38" s="239" t="b">
        <f t="shared" si="14"/>
        <v>1</v>
      </c>
      <c r="X38" s="128" t="str">
        <f t="shared" si="8"/>
        <v>N/A</v>
      </c>
    </row>
    <row r="39" spans="1:24" ht="169.35" customHeight="1" x14ac:dyDescent="0.3">
      <c r="A39" s="76"/>
      <c r="B39" s="271" t="s">
        <v>359</v>
      </c>
      <c r="C39" s="186" t="s">
        <v>479</v>
      </c>
      <c r="D39" s="309" t="s">
        <v>480</v>
      </c>
      <c r="E39" s="186" t="s">
        <v>481</v>
      </c>
      <c r="F39" s="293"/>
      <c r="G39" s="82"/>
      <c r="H39" s="86" t="s">
        <v>482</v>
      </c>
      <c r="I39" s="82" t="s">
        <v>415</v>
      </c>
      <c r="J39" s="86" t="s">
        <v>386</v>
      </c>
      <c r="K39" s="86" t="s">
        <v>387</v>
      </c>
      <c r="L39" s="82"/>
      <c r="M39" s="164" t="str" cm="1">
        <f t="array" ref="M39">IFERROR(VALUE(_xlfn.IFS(F39="Yes","1",F39="No","0")),"N/A")</f>
        <v>N/A</v>
      </c>
      <c r="N39" s="164">
        <v>1</v>
      </c>
      <c r="O39" s="297">
        <f t="shared" si="0"/>
        <v>1</v>
      </c>
      <c r="P39" s="239" t="b">
        <f>ISNUMBER(MATCH(TRIM('Pre-assessment'!B$9),_xlfn.TEXTSPLIT(TRIM(J39), ";"), 0))</f>
        <v>1</v>
      </c>
      <c r="Q39" s="239" t="b">
        <f>ISNUMBER(MATCH(TRIM('Pre-assessment'!D$9),_xlfn.TEXTSPLIT(TRIM(J39), ";"), 0))</f>
        <v>1</v>
      </c>
      <c r="R39" s="239" t="b">
        <f>ISNUMBER(MATCH(TRIM('Pre-assessment'!F$9),_xlfn.TEXTSPLIT(TRIM(J39), ";"), 0))</f>
        <v>1</v>
      </c>
      <c r="S39" s="239" t="b">
        <f>ISNUMBER(MATCH(TRIM('Pre-assessment'!H$9),_xlfn.TEXTSPLIT(TRIM(J39), ";"), 0))</f>
        <v>1</v>
      </c>
      <c r="T39" s="239" t="b">
        <f>ISNUMBER(MATCH(TRIM('Pre-assessment'!B$12),_xlfn.TEXTSPLIT(TRIM(K39), ";"), 0))</f>
        <v>1</v>
      </c>
      <c r="U39" s="239" t="b">
        <f>ISNUMBER(MATCH(TRIM('Pre-assessment'!D$12),_xlfn.TEXTSPLIT(TRIM(K39), ";"), 0))</f>
        <v>1</v>
      </c>
      <c r="V39" s="239" t="b">
        <f>ISNUMBER(MATCH(TRIM('Pre-assessment'!F$12),_xlfn.TEXTSPLIT(TRIM(K39), ";"), 0))</f>
        <v>1</v>
      </c>
      <c r="W39" s="239" t="b">
        <f t="shared" ref="W39" si="15">AND(OR(P39:S39),OR(T39:V39))</f>
        <v>1</v>
      </c>
      <c r="X39" s="128" t="str">
        <f t="shared" si="8"/>
        <v>N/A</v>
      </c>
    </row>
    <row r="40" spans="1:24" ht="63.6" customHeight="1" x14ac:dyDescent="0.3">
      <c r="A40" s="76"/>
      <c r="B40" s="271" t="s">
        <v>360</v>
      </c>
      <c r="C40" s="186" t="s">
        <v>483</v>
      </c>
      <c r="D40" s="186" t="s">
        <v>484</v>
      </c>
      <c r="E40" s="86" t="s">
        <v>485</v>
      </c>
      <c r="F40" s="293"/>
      <c r="G40" s="82"/>
      <c r="H40" s="86" t="s">
        <v>486</v>
      </c>
      <c r="I40" s="82" t="s">
        <v>397</v>
      </c>
      <c r="J40" s="86" t="s">
        <v>487</v>
      </c>
      <c r="K40" s="86" t="s">
        <v>387</v>
      </c>
      <c r="L40" s="82"/>
      <c r="M40" s="164" t="str" cm="1">
        <f t="array" ref="M40">IFERROR(VALUE(_xlfn.IFS(F40="Yes","1",F40="No","0")),"N/A")</f>
        <v>N/A</v>
      </c>
      <c r="N40" s="164">
        <v>1</v>
      </c>
      <c r="O40" s="297">
        <f t="shared" si="0"/>
        <v>1</v>
      </c>
      <c r="P40" s="239" t="b">
        <f>ISNUMBER(MATCH(TRIM('Pre-assessment'!B$9),_xlfn.TEXTSPLIT(TRIM(J40), ";"), 0))</f>
        <v>1</v>
      </c>
      <c r="Q40" s="239" t="b">
        <f>ISNUMBER(MATCH(TRIM('Pre-assessment'!D$9),_xlfn.TEXTSPLIT(TRIM(J40), ";"), 0))</f>
        <v>1</v>
      </c>
      <c r="R40" s="239" t="b">
        <f>ISNUMBER(MATCH(TRIM('Pre-assessment'!F$9),_xlfn.TEXTSPLIT(TRIM(J40), ";"), 0))</f>
        <v>1</v>
      </c>
      <c r="S40" s="239" t="b">
        <f>ISNUMBER(MATCH(TRIM('Pre-assessment'!H$9),_xlfn.TEXTSPLIT(TRIM(J40), ";"), 0))</f>
        <v>0</v>
      </c>
      <c r="T40" s="239" t="b">
        <f>ISNUMBER(MATCH(TRIM('Pre-assessment'!B$12),_xlfn.TEXTSPLIT(TRIM(K40), ";"), 0))</f>
        <v>1</v>
      </c>
      <c r="U40" s="239" t="b">
        <f>ISNUMBER(MATCH(TRIM('Pre-assessment'!D$12),_xlfn.TEXTSPLIT(TRIM(K40), ";"), 0))</f>
        <v>1</v>
      </c>
      <c r="V40" s="239" t="b">
        <f>ISNUMBER(MATCH(TRIM('Pre-assessment'!F$12),_xlfn.TEXTSPLIT(TRIM(K40), ";"), 0))</f>
        <v>1</v>
      </c>
      <c r="W40" s="239" t="b">
        <f t="shared" ref="W40:W44" si="16">AND(OR(P40:S40),OR(T40:V40))</f>
        <v>1</v>
      </c>
      <c r="X40" s="128" t="str">
        <f t="shared" ref="X40:X55" si="17">IF(M40="N/A","N/A","Protection of biodiversity")</f>
        <v>N/A</v>
      </c>
    </row>
    <row r="41" spans="1:24" ht="98.85" customHeight="1" x14ac:dyDescent="0.3">
      <c r="A41" s="76"/>
      <c r="B41" s="271" t="s">
        <v>360</v>
      </c>
      <c r="C41" s="186" t="s">
        <v>488</v>
      </c>
      <c r="D41" s="186" t="s">
        <v>489</v>
      </c>
      <c r="E41" s="86" t="s">
        <v>490</v>
      </c>
      <c r="F41" s="293"/>
      <c r="G41" s="82"/>
      <c r="H41" s="86" t="s">
        <v>491</v>
      </c>
      <c r="I41" s="82" t="s">
        <v>397</v>
      </c>
      <c r="J41" s="86" t="s">
        <v>345</v>
      </c>
      <c r="K41" s="86" t="s">
        <v>387</v>
      </c>
      <c r="L41" s="82"/>
      <c r="M41" s="164" t="str" cm="1">
        <f t="array" ref="M41">IFERROR(VALUE(_xlfn.IFS(F41="Yes","1",F41="No","0")),"N/A")</f>
        <v>N/A</v>
      </c>
      <c r="N41" s="164">
        <v>1</v>
      </c>
      <c r="O41" s="297">
        <f t="shared" si="0"/>
        <v>1</v>
      </c>
      <c r="P41" s="239" t="b">
        <f>ISNUMBER(MATCH(TRIM('Pre-assessment'!B$9),_xlfn.TEXTSPLIT(TRIM(J41), ";"), 0))</f>
        <v>1</v>
      </c>
      <c r="Q41" s="239" t="b">
        <f>ISNUMBER(MATCH(TRIM('Pre-assessment'!D$9),_xlfn.TEXTSPLIT(TRIM(J41), ";"), 0))</f>
        <v>0</v>
      </c>
      <c r="R41" s="239" t="b">
        <f>ISNUMBER(MATCH(TRIM('Pre-assessment'!F$9),_xlfn.TEXTSPLIT(TRIM(J41), ";"), 0))</f>
        <v>0</v>
      </c>
      <c r="S41" s="239" t="b">
        <f>ISNUMBER(MATCH(TRIM('Pre-assessment'!H$9),_xlfn.TEXTSPLIT(TRIM(J41), ";"), 0))</f>
        <v>0</v>
      </c>
      <c r="T41" s="239" t="b">
        <f>ISNUMBER(MATCH(TRIM('Pre-assessment'!B$12),_xlfn.TEXTSPLIT(TRIM(K41), ";"), 0))</f>
        <v>1</v>
      </c>
      <c r="U41" s="239" t="b">
        <f>ISNUMBER(MATCH(TRIM('Pre-assessment'!D$12),_xlfn.TEXTSPLIT(TRIM(K41), ";"), 0))</f>
        <v>1</v>
      </c>
      <c r="V41" s="239" t="b">
        <f>ISNUMBER(MATCH(TRIM('Pre-assessment'!F$12),_xlfn.TEXTSPLIT(TRIM(K41), ";"), 0))</f>
        <v>1</v>
      </c>
      <c r="W41" s="239" t="b">
        <f t="shared" si="16"/>
        <v>1</v>
      </c>
      <c r="X41" s="128" t="str">
        <f t="shared" si="17"/>
        <v>N/A</v>
      </c>
    </row>
    <row r="42" spans="1:24" ht="44.85" customHeight="1" x14ac:dyDescent="0.3">
      <c r="A42" s="76"/>
      <c r="B42" s="708" t="s">
        <v>360</v>
      </c>
      <c r="C42" s="706" t="s">
        <v>492</v>
      </c>
      <c r="D42" s="706" t="s">
        <v>493</v>
      </c>
      <c r="E42" s="86" t="s">
        <v>494</v>
      </c>
      <c r="F42" s="293"/>
      <c r="G42" s="82"/>
      <c r="H42" s="690" t="s">
        <v>495</v>
      </c>
      <c r="I42" s="82" t="s">
        <v>399</v>
      </c>
      <c r="J42" s="236" t="s">
        <v>459</v>
      </c>
      <c r="K42" s="236" t="s">
        <v>352</v>
      </c>
      <c r="L42" s="82"/>
      <c r="M42" s="164" t="str" cm="1">
        <f t="array" ref="M42">IFERROR(VALUE(_xlfn.IFS(F42="Yes","1",F42="No","0")),"N/A")</f>
        <v>N/A</v>
      </c>
      <c r="N42" s="164">
        <v>1</v>
      </c>
      <c r="O42" s="297">
        <f t="shared" si="0"/>
        <v>1</v>
      </c>
      <c r="P42" s="239" t="b">
        <f>ISNUMBER(MATCH(TRIM('Pre-assessment'!B$9),_xlfn.TEXTSPLIT(TRIM(J42), ";"), 0))</f>
        <v>1</v>
      </c>
      <c r="Q42" s="239" t="b">
        <f>ISNUMBER(MATCH(TRIM('Pre-assessment'!D$9),_xlfn.TEXTSPLIT(TRIM(J42), ";"), 0))</f>
        <v>1</v>
      </c>
      <c r="R42" s="239" t="b">
        <f>ISNUMBER(MATCH(TRIM('Pre-assessment'!F$9),_xlfn.TEXTSPLIT(TRIM(J42), ";"), 0))</f>
        <v>0</v>
      </c>
      <c r="S42" s="239" t="b">
        <f>ISNUMBER(MATCH(TRIM('Pre-assessment'!H$9),_xlfn.TEXTSPLIT(TRIM(J42), ";"), 0))</f>
        <v>0</v>
      </c>
      <c r="T42" s="239" t="b">
        <f>ISNUMBER(MATCH(TRIM('Pre-assessment'!B$12),_xlfn.TEXTSPLIT(TRIM(K42), ";"), 0))</f>
        <v>1</v>
      </c>
      <c r="U42" s="239" t="b">
        <f>ISNUMBER(MATCH(TRIM('Pre-assessment'!D$12),_xlfn.TEXTSPLIT(TRIM(K42), ";"), 0))</f>
        <v>0</v>
      </c>
      <c r="V42" s="239" t="b">
        <f>ISNUMBER(MATCH(TRIM('Pre-assessment'!F$12),_xlfn.TEXTSPLIT(TRIM(K42), ";"), 0))</f>
        <v>0</v>
      </c>
      <c r="W42" s="239" t="b">
        <f>AND(OR(P42:S42),OR(T42:V42))</f>
        <v>1</v>
      </c>
      <c r="X42" s="128" t="str">
        <f t="shared" si="17"/>
        <v>N/A</v>
      </c>
    </row>
    <row r="43" spans="1:24" ht="58.5" customHeight="1" x14ac:dyDescent="0.3">
      <c r="A43" s="76"/>
      <c r="B43" s="710"/>
      <c r="C43" s="707"/>
      <c r="D43" s="707"/>
      <c r="E43" s="86" t="s">
        <v>496</v>
      </c>
      <c r="F43" s="293"/>
      <c r="G43" s="82"/>
      <c r="H43" s="693"/>
      <c r="I43" s="82" t="s">
        <v>399</v>
      </c>
      <c r="J43" s="236" t="s">
        <v>459</v>
      </c>
      <c r="K43" s="236" t="s">
        <v>352</v>
      </c>
      <c r="L43" s="82"/>
      <c r="M43" s="164" t="str" cm="1">
        <f t="array" ref="M43">IFERROR(VALUE(_xlfn.IFS(F43="Yes","1",F43="No","0")),"N/A")</f>
        <v>N/A</v>
      </c>
      <c r="N43" s="164">
        <v>1</v>
      </c>
      <c r="O43" s="297">
        <f t="shared" si="0"/>
        <v>1</v>
      </c>
      <c r="P43" s="239" t="b">
        <f>ISNUMBER(MATCH(TRIM('Pre-assessment'!B$9),_xlfn.TEXTSPLIT(TRIM(J43), ";"), 0))</f>
        <v>1</v>
      </c>
      <c r="Q43" s="239" t="b">
        <f>ISNUMBER(MATCH(TRIM('Pre-assessment'!D$9),_xlfn.TEXTSPLIT(TRIM(J43), ";"), 0))</f>
        <v>1</v>
      </c>
      <c r="R43" s="239" t="b">
        <f>ISNUMBER(MATCH(TRIM('Pre-assessment'!F$9),_xlfn.TEXTSPLIT(TRIM(J43), ";"), 0))</f>
        <v>0</v>
      </c>
      <c r="S43" s="239" t="b">
        <f>ISNUMBER(MATCH(TRIM('Pre-assessment'!H$9),_xlfn.TEXTSPLIT(TRIM(J43), ";"), 0))</f>
        <v>0</v>
      </c>
      <c r="T43" s="239" t="b">
        <f>ISNUMBER(MATCH(TRIM('Pre-assessment'!B$12),_xlfn.TEXTSPLIT(TRIM(K43), ";"), 0))</f>
        <v>1</v>
      </c>
      <c r="U43" s="239" t="b">
        <f>ISNUMBER(MATCH(TRIM('Pre-assessment'!D$12),_xlfn.TEXTSPLIT(TRIM(K43), ";"), 0))</f>
        <v>0</v>
      </c>
      <c r="V43" s="239" t="b">
        <f>ISNUMBER(MATCH(TRIM('Pre-assessment'!F$12),_xlfn.TEXTSPLIT(TRIM(K43), ";"), 0))</f>
        <v>0</v>
      </c>
      <c r="W43" s="239" t="b">
        <f t="shared" ref="W43" si="18">AND(OR(P43:S43),OR(T43:V43))</f>
        <v>1</v>
      </c>
      <c r="X43" s="128" t="str">
        <f t="shared" si="17"/>
        <v>N/A</v>
      </c>
    </row>
    <row r="44" spans="1:24" ht="110.1" customHeight="1" x14ac:dyDescent="0.3">
      <c r="A44" s="76"/>
      <c r="B44" s="271" t="s">
        <v>360</v>
      </c>
      <c r="C44" s="186" t="s">
        <v>497</v>
      </c>
      <c r="D44" s="186" t="s">
        <v>498</v>
      </c>
      <c r="E44" s="86" t="s">
        <v>499</v>
      </c>
      <c r="F44" s="293"/>
      <c r="G44" s="82"/>
      <c r="H44" s="86" t="s">
        <v>500</v>
      </c>
      <c r="I44" s="82" t="s">
        <v>399</v>
      </c>
      <c r="J44" s="86" t="s">
        <v>487</v>
      </c>
      <c r="K44" s="86" t="s">
        <v>352</v>
      </c>
      <c r="L44" s="82"/>
      <c r="M44" s="164" t="str" cm="1">
        <f t="array" ref="M44">IFERROR(VALUE(_xlfn.IFS(F44="Yes","1",F44="No","0")),"N/A")</f>
        <v>N/A</v>
      </c>
      <c r="N44" s="164">
        <v>1</v>
      </c>
      <c r="O44" s="297">
        <f t="shared" si="0"/>
        <v>1</v>
      </c>
      <c r="P44" s="239" t="b">
        <f>ISNUMBER(MATCH(TRIM('Pre-assessment'!B$9),_xlfn.TEXTSPLIT(TRIM(J44), ";"), 0))</f>
        <v>1</v>
      </c>
      <c r="Q44" s="239" t="b">
        <f>ISNUMBER(MATCH(TRIM('Pre-assessment'!D$9),_xlfn.TEXTSPLIT(TRIM(J44), ";"), 0))</f>
        <v>1</v>
      </c>
      <c r="R44" s="239" t="b">
        <f>ISNUMBER(MATCH(TRIM('Pre-assessment'!F$9),_xlfn.TEXTSPLIT(TRIM(J44), ";"), 0))</f>
        <v>1</v>
      </c>
      <c r="S44" s="239" t="b">
        <f>ISNUMBER(MATCH(TRIM('Pre-assessment'!H$9),_xlfn.TEXTSPLIT(TRIM(J44), ";"), 0))</f>
        <v>0</v>
      </c>
      <c r="T44" s="239" t="b">
        <f>ISNUMBER(MATCH(TRIM('Pre-assessment'!B$12),_xlfn.TEXTSPLIT(TRIM(K44), ";"), 0))</f>
        <v>1</v>
      </c>
      <c r="U44" s="239" t="b">
        <f>ISNUMBER(MATCH(TRIM('Pre-assessment'!D$12),_xlfn.TEXTSPLIT(TRIM(K44), ";"), 0))</f>
        <v>0</v>
      </c>
      <c r="V44" s="239" t="b">
        <f>ISNUMBER(MATCH(TRIM('Pre-assessment'!F$12),_xlfn.TEXTSPLIT(TRIM(K44), ";"), 0))</f>
        <v>0</v>
      </c>
      <c r="W44" s="239" t="b">
        <f t="shared" si="16"/>
        <v>1</v>
      </c>
      <c r="X44" s="128" t="str">
        <f t="shared" si="17"/>
        <v>N/A</v>
      </c>
    </row>
    <row r="45" spans="1:24" ht="70.5" customHeight="1" x14ac:dyDescent="0.3">
      <c r="A45" s="76"/>
      <c r="B45" s="271" t="s">
        <v>360</v>
      </c>
      <c r="C45" s="186" t="s">
        <v>501</v>
      </c>
      <c r="D45" s="186" t="s">
        <v>502</v>
      </c>
      <c r="E45" s="86" t="s">
        <v>503</v>
      </c>
      <c r="F45" s="293"/>
      <c r="G45" s="82"/>
      <c r="H45" s="86"/>
      <c r="I45" s="82" t="s">
        <v>399</v>
      </c>
      <c r="J45" s="86" t="s">
        <v>487</v>
      </c>
      <c r="K45" s="86" t="s">
        <v>352</v>
      </c>
      <c r="L45" s="82"/>
      <c r="M45" s="164" t="str" cm="1">
        <f t="array" ref="M45">IFERROR(VALUE(_xlfn.IFS(F45="Yes","1",F45="No","0")),"N/A")</f>
        <v>N/A</v>
      </c>
      <c r="N45" s="164">
        <v>1</v>
      </c>
      <c r="O45" s="297">
        <f t="shared" si="0"/>
        <v>1</v>
      </c>
      <c r="P45" s="239" t="b">
        <f>ISNUMBER(MATCH(TRIM('Pre-assessment'!B$9),_xlfn.TEXTSPLIT(TRIM(J45), ";"), 0))</f>
        <v>1</v>
      </c>
      <c r="Q45" s="239" t="b">
        <f>ISNUMBER(MATCH(TRIM('Pre-assessment'!D$9),_xlfn.TEXTSPLIT(TRIM(J45), ";"), 0))</f>
        <v>1</v>
      </c>
      <c r="R45" s="239" t="b">
        <f>ISNUMBER(MATCH(TRIM('Pre-assessment'!F$9),_xlfn.TEXTSPLIT(TRIM(J45), ";"), 0))</f>
        <v>1</v>
      </c>
      <c r="S45" s="239" t="b">
        <f>ISNUMBER(MATCH(TRIM('Pre-assessment'!H$9),_xlfn.TEXTSPLIT(TRIM(J45), ";"), 0))</f>
        <v>0</v>
      </c>
      <c r="T45" s="239" t="b">
        <f>ISNUMBER(MATCH(TRIM('Pre-assessment'!B$12),_xlfn.TEXTSPLIT(TRIM(K45), ";"), 0))</f>
        <v>1</v>
      </c>
      <c r="U45" s="239" t="b">
        <f>ISNUMBER(MATCH(TRIM('Pre-assessment'!D$12),_xlfn.TEXTSPLIT(TRIM(K45), ";"), 0))</f>
        <v>0</v>
      </c>
      <c r="V45" s="239" t="b">
        <f>ISNUMBER(MATCH(TRIM('Pre-assessment'!F$12),_xlfn.TEXTSPLIT(TRIM(K45), ";"), 0))</f>
        <v>0</v>
      </c>
      <c r="W45" s="239" t="b">
        <f>AND(OR(P45:S45),OR(T45:V45))</f>
        <v>1</v>
      </c>
      <c r="X45" s="128" t="str">
        <f t="shared" si="17"/>
        <v>N/A</v>
      </c>
    </row>
    <row r="46" spans="1:24" ht="65.099999999999994" customHeight="1" x14ac:dyDescent="0.3">
      <c r="A46" s="76"/>
      <c r="B46" s="271" t="s">
        <v>360</v>
      </c>
      <c r="C46" s="186" t="s">
        <v>504</v>
      </c>
      <c r="D46" s="186" t="s">
        <v>505</v>
      </c>
      <c r="E46" s="86" t="s">
        <v>506</v>
      </c>
      <c r="F46" s="293"/>
      <c r="G46" s="82"/>
      <c r="H46" s="86" t="s">
        <v>507</v>
      </c>
      <c r="I46" s="82" t="s">
        <v>399</v>
      </c>
      <c r="J46" s="86" t="s">
        <v>459</v>
      </c>
      <c r="K46" s="86" t="s">
        <v>352</v>
      </c>
      <c r="L46" s="82"/>
      <c r="M46" s="164" t="str" cm="1">
        <f t="array" ref="M46">IFERROR(VALUE(_xlfn.IFS(F46="Yes","1",F46="No","0")),"N/A")</f>
        <v>N/A</v>
      </c>
      <c r="N46" s="164">
        <v>1</v>
      </c>
      <c r="O46" s="297">
        <f t="shared" si="0"/>
        <v>1</v>
      </c>
      <c r="P46" s="239" t="b">
        <f>ISNUMBER(MATCH(TRIM('Pre-assessment'!B$9),_xlfn.TEXTSPLIT(TRIM(J46), ";"), 0))</f>
        <v>1</v>
      </c>
      <c r="Q46" s="239" t="b">
        <f>ISNUMBER(MATCH(TRIM('Pre-assessment'!D$9),_xlfn.TEXTSPLIT(TRIM(J46), ";"), 0))</f>
        <v>1</v>
      </c>
      <c r="R46" s="239" t="b">
        <f>ISNUMBER(MATCH(TRIM('Pre-assessment'!F$9),_xlfn.TEXTSPLIT(TRIM(J46), ";"), 0))</f>
        <v>0</v>
      </c>
      <c r="S46" s="239" t="b">
        <f>ISNUMBER(MATCH(TRIM('Pre-assessment'!H$9),_xlfn.TEXTSPLIT(TRIM(J46), ";"), 0))</f>
        <v>0</v>
      </c>
      <c r="T46" s="239" t="b">
        <f>ISNUMBER(MATCH(TRIM('Pre-assessment'!B$12),_xlfn.TEXTSPLIT(TRIM(K46), ";"), 0))</f>
        <v>1</v>
      </c>
      <c r="U46" s="239" t="b">
        <f>ISNUMBER(MATCH(TRIM('Pre-assessment'!D$12),_xlfn.TEXTSPLIT(TRIM(K46), ";"), 0))</f>
        <v>0</v>
      </c>
      <c r="V46" s="239" t="b">
        <f>ISNUMBER(MATCH(TRIM('Pre-assessment'!F$12),_xlfn.TEXTSPLIT(TRIM(K46), ";"), 0))</f>
        <v>0</v>
      </c>
      <c r="W46" s="239" t="b">
        <f>AND(OR(P46:S46),OR(T46:V46))</f>
        <v>1</v>
      </c>
      <c r="X46" s="128" t="str">
        <f t="shared" si="17"/>
        <v>N/A</v>
      </c>
    </row>
    <row r="47" spans="1:24" ht="57.6" customHeight="1" x14ac:dyDescent="0.3">
      <c r="A47" s="76"/>
      <c r="B47" s="708" t="s">
        <v>360</v>
      </c>
      <c r="C47" s="706" t="s">
        <v>508</v>
      </c>
      <c r="D47" s="706" t="s">
        <v>509</v>
      </c>
      <c r="E47" s="86" t="s">
        <v>510</v>
      </c>
      <c r="F47" s="293"/>
      <c r="G47" s="82"/>
      <c r="H47" s="690" t="s">
        <v>511</v>
      </c>
      <c r="I47" s="82" t="s">
        <v>399</v>
      </c>
      <c r="J47" s="210" t="s">
        <v>459</v>
      </c>
      <c r="K47" s="236" t="s">
        <v>352</v>
      </c>
      <c r="L47" s="82"/>
      <c r="M47" s="164" t="str" cm="1">
        <f t="array" ref="M47">IFERROR(VALUE(_xlfn.IFS(F47="Yes","1",F47="No","0")),"N/A")</f>
        <v>N/A</v>
      </c>
      <c r="N47" s="164">
        <v>1</v>
      </c>
      <c r="O47" s="297">
        <f t="shared" si="0"/>
        <v>1</v>
      </c>
      <c r="P47" s="239" t="b">
        <f>ISNUMBER(MATCH(TRIM('Pre-assessment'!B$9),_xlfn.TEXTSPLIT(TRIM(J47), ";"), 0))</f>
        <v>1</v>
      </c>
      <c r="Q47" s="239" t="b">
        <f>ISNUMBER(MATCH(TRIM('Pre-assessment'!D$9),_xlfn.TEXTSPLIT(TRIM(J47), ";"), 0))</f>
        <v>1</v>
      </c>
      <c r="R47" s="239" t="b">
        <f>ISNUMBER(MATCH(TRIM('Pre-assessment'!F$9),_xlfn.TEXTSPLIT(TRIM(J47), ";"), 0))</f>
        <v>0</v>
      </c>
      <c r="S47" s="239" t="b">
        <f>ISNUMBER(MATCH(TRIM('Pre-assessment'!H$9),_xlfn.TEXTSPLIT(TRIM(J47), ";"), 0))</f>
        <v>0</v>
      </c>
      <c r="T47" s="239" t="b">
        <f>ISNUMBER(MATCH(TRIM('Pre-assessment'!B$12),_xlfn.TEXTSPLIT(TRIM(K47), ";"), 0))</f>
        <v>1</v>
      </c>
      <c r="U47" s="239" t="b">
        <f>ISNUMBER(MATCH(TRIM('Pre-assessment'!D$12),_xlfn.TEXTSPLIT(TRIM(K47), ";"), 0))</f>
        <v>0</v>
      </c>
      <c r="V47" s="239" t="b">
        <f>ISNUMBER(MATCH(TRIM('Pre-assessment'!F$12),_xlfn.TEXTSPLIT(TRIM(K47), ";"), 0))</f>
        <v>0</v>
      </c>
      <c r="W47" s="239" t="b">
        <f t="shared" ref="W47:W48" si="19">AND(OR(P47:S47),OR(T47:V47))</f>
        <v>1</v>
      </c>
      <c r="X47" s="128" t="str">
        <f t="shared" si="17"/>
        <v>N/A</v>
      </c>
    </row>
    <row r="48" spans="1:24" ht="38.85" customHeight="1" x14ac:dyDescent="0.3">
      <c r="A48" s="76"/>
      <c r="B48" s="709"/>
      <c r="C48" s="698"/>
      <c r="D48" s="698"/>
      <c r="E48" s="86" t="s">
        <v>512</v>
      </c>
      <c r="F48" s="293"/>
      <c r="G48" s="82"/>
      <c r="H48" s="692"/>
      <c r="I48" s="82" t="s">
        <v>399</v>
      </c>
      <c r="J48" s="210" t="s">
        <v>459</v>
      </c>
      <c r="K48" s="236" t="s">
        <v>352</v>
      </c>
      <c r="L48" s="82"/>
      <c r="M48" s="164" t="str" cm="1">
        <f t="array" ref="M48">IFERROR(VALUE(_xlfn.IFS(F48="Yes","1",F48="No","0")),"N/A")</f>
        <v>N/A</v>
      </c>
      <c r="N48" s="164">
        <v>1</v>
      </c>
      <c r="O48" s="297">
        <f t="shared" si="0"/>
        <v>1</v>
      </c>
      <c r="P48" s="239" t="b">
        <f>ISNUMBER(MATCH(TRIM('Pre-assessment'!B$9),_xlfn.TEXTSPLIT(TRIM(J48), ";"), 0))</f>
        <v>1</v>
      </c>
      <c r="Q48" s="239" t="b">
        <f>ISNUMBER(MATCH(TRIM('Pre-assessment'!D$9),_xlfn.TEXTSPLIT(TRIM(J48), ";"), 0))</f>
        <v>1</v>
      </c>
      <c r="R48" s="239" t="b">
        <f>ISNUMBER(MATCH(TRIM('Pre-assessment'!F$9),_xlfn.TEXTSPLIT(TRIM(J48), ";"), 0))</f>
        <v>0</v>
      </c>
      <c r="S48" s="239" t="b">
        <f>ISNUMBER(MATCH(TRIM('Pre-assessment'!H$9),_xlfn.TEXTSPLIT(TRIM(J48), ";"), 0))</f>
        <v>0</v>
      </c>
      <c r="T48" s="239" t="b">
        <f>ISNUMBER(MATCH(TRIM('Pre-assessment'!B$12),_xlfn.TEXTSPLIT(TRIM(K48), ";"), 0))</f>
        <v>1</v>
      </c>
      <c r="U48" s="239" t="b">
        <f>ISNUMBER(MATCH(TRIM('Pre-assessment'!D$12),_xlfn.TEXTSPLIT(TRIM(K48), ";"), 0))</f>
        <v>0</v>
      </c>
      <c r="V48" s="239" t="b">
        <f>ISNUMBER(MATCH(TRIM('Pre-assessment'!F$12),_xlfn.TEXTSPLIT(TRIM(K48), ";"), 0))</f>
        <v>0</v>
      </c>
      <c r="W48" s="239" t="b">
        <f t="shared" si="19"/>
        <v>1</v>
      </c>
      <c r="X48" s="128" t="str">
        <f t="shared" si="17"/>
        <v>N/A</v>
      </c>
    </row>
    <row r="49" spans="1:24" ht="51.6" customHeight="1" x14ac:dyDescent="0.3">
      <c r="A49" s="76"/>
      <c r="B49" s="709"/>
      <c r="C49" s="698"/>
      <c r="D49" s="698"/>
      <c r="E49" s="86" t="s">
        <v>513</v>
      </c>
      <c r="F49" s="293"/>
      <c r="G49" s="82"/>
      <c r="H49" s="692"/>
      <c r="I49" s="82" t="s">
        <v>399</v>
      </c>
      <c r="J49" s="210" t="s">
        <v>459</v>
      </c>
      <c r="K49" s="210" t="s">
        <v>352</v>
      </c>
      <c r="L49" s="82"/>
      <c r="M49" s="164" t="str" cm="1">
        <f t="array" ref="M49">IFERROR(VALUE(_xlfn.IFS(F49="Yes","1",F49="No","0")),"N/A")</f>
        <v>N/A</v>
      </c>
      <c r="N49" s="164">
        <v>1</v>
      </c>
      <c r="O49" s="297">
        <f t="shared" si="0"/>
        <v>1</v>
      </c>
      <c r="P49" s="239" t="b">
        <f>ISNUMBER(MATCH(TRIM('Pre-assessment'!B$9),_xlfn.TEXTSPLIT(TRIM(J49), ";"), 0))</f>
        <v>1</v>
      </c>
      <c r="Q49" s="239" t="b">
        <f>ISNUMBER(MATCH(TRIM('Pre-assessment'!D$9),_xlfn.TEXTSPLIT(TRIM(J49), ";"), 0))</f>
        <v>1</v>
      </c>
      <c r="R49" s="239" t="b">
        <f>ISNUMBER(MATCH(TRIM('Pre-assessment'!F$9),_xlfn.TEXTSPLIT(TRIM(J49), ";"), 0))</f>
        <v>0</v>
      </c>
      <c r="S49" s="239" t="b">
        <f>ISNUMBER(MATCH(TRIM('Pre-assessment'!H$9),_xlfn.TEXTSPLIT(TRIM(J49), ";"), 0))</f>
        <v>0</v>
      </c>
      <c r="T49" s="239" t="b">
        <f>ISNUMBER(MATCH(TRIM('Pre-assessment'!B$12),_xlfn.TEXTSPLIT(TRIM(K49), ";"), 0))</f>
        <v>1</v>
      </c>
      <c r="U49" s="239" t="b">
        <f>ISNUMBER(MATCH(TRIM('Pre-assessment'!D$12),_xlfn.TEXTSPLIT(TRIM(K49), ";"), 0))</f>
        <v>0</v>
      </c>
      <c r="V49" s="239" t="b">
        <f>ISNUMBER(MATCH(TRIM('Pre-assessment'!F$12),_xlfn.TEXTSPLIT(TRIM(K49), ";"), 0))</f>
        <v>0</v>
      </c>
      <c r="W49" s="239" t="b">
        <f>AND(OR(P49:S49),OR(T49:V49))</f>
        <v>1</v>
      </c>
      <c r="X49" s="128" t="str">
        <f t="shared" si="17"/>
        <v>N/A</v>
      </c>
    </row>
    <row r="50" spans="1:24" ht="50.85" customHeight="1" x14ac:dyDescent="0.3">
      <c r="A50" s="76"/>
      <c r="B50" s="709"/>
      <c r="C50" s="698"/>
      <c r="D50" s="698"/>
      <c r="E50" s="86" t="s">
        <v>514</v>
      </c>
      <c r="F50" s="293"/>
      <c r="G50" s="82"/>
      <c r="H50" s="692"/>
      <c r="I50" s="82" t="s">
        <v>399</v>
      </c>
      <c r="J50" s="210" t="s">
        <v>459</v>
      </c>
      <c r="K50" s="210" t="s">
        <v>352</v>
      </c>
      <c r="L50" s="82"/>
      <c r="M50" s="164" t="str" cm="1">
        <f t="array" ref="M50">IFERROR(VALUE(_xlfn.IFS(F50="Yes","1",F50="No","0")),"N/A")</f>
        <v>N/A</v>
      </c>
      <c r="N50" s="164">
        <v>1</v>
      </c>
      <c r="O50" s="297">
        <f t="shared" si="0"/>
        <v>1</v>
      </c>
      <c r="P50" s="239" t="b">
        <f>ISNUMBER(MATCH(TRIM('Pre-assessment'!B$9),_xlfn.TEXTSPLIT(TRIM(J50), ";"), 0))</f>
        <v>1</v>
      </c>
      <c r="Q50" s="239" t="b">
        <f>ISNUMBER(MATCH(TRIM('Pre-assessment'!D$9),_xlfn.TEXTSPLIT(TRIM(J50), ";"), 0))</f>
        <v>1</v>
      </c>
      <c r="R50" s="239" t="b">
        <f>ISNUMBER(MATCH(TRIM('Pre-assessment'!F$9),_xlfn.TEXTSPLIT(TRIM(J50), ";"), 0))</f>
        <v>0</v>
      </c>
      <c r="S50" s="239" t="b">
        <f>ISNUMBER(MATCH(TRIM('Pre-assessment'!H$9),_xlfn.TEXTSPLIT(TRIM(J50), ";"), 0))</f>
        <v>0</v>
      </c>
      <c r="T50" s="239" t="b">
        <f>ISNUMBER(MATCH(TRIM('Pre-assessment'!B$12),_xlfn.TEXTSPLIT(TRIM(K50), ";"), 0))</f>
        <v>1</v>
      </c>
      <c r="U50" s="239" t="b">
        <f>ISNUMBER(MATCH(TRIM('Pre-assessment'!D$12),_xlfn.TEXTSPLIT(TRIM(K50), ";"), 0))</f>
        <v>0</v>
      </c>
      <c r="V50" s="239" t="b">
        <f>ISNUMBER(MATCH(TRIM('Pre-assessment'!F$12),_xlfn.TEXTSPLIT(TRIM(K50), ";"), 0))</f>
        <v>0</v>
      </c>
      <c r="W50" s="239" t="b">
        <f t="shared" ref="W50:W51" si="20">AND(OR(P50:S50),OR(T50:V50))</f>
        <v>1</v>
      </c>
      <c r="X50" s="128" t="str">
        <f t="shared" si="17"/>
        <v>N/A</v>
      </c>
    </row>
    <row r="51" spans="1:24" ht="64.5" customHeight="1" x14ac:dyDescent="0.3">
      <c r="A51" s="76"/>
      <c r="B51" s="710"/>
      <c r="C51" s="707"/>
      <c r="D51" s="707"/>
      <c r="E51" s="86" t="s">
        <v>515</v>
      </c>
      <c r="F51" s="293"/>
      <c r="G51" s="82"/>
      <c r="H51" s="693"/>
      <c r="I51" s="82" t="s">
        <v>399</v>
      </c>
      <c r="J51" s="210" t="s">
        <v>459</v>
      </c>
      <c r="K51" s="210" t="s">
        <v>352</v>
      </c>
      <c r="L51" s="82"/>
      <c r="M51" s="164" t="str" cm="1">
        <f t="array" ref="M51">IFERROR(VALUE(_xlfn.IFS(F51="Yes","1",F51="No","0")),"N/A")</f>
        <v>N/A</v>
      </c>
      <c r="N51" s="164">
        <v>1</v>
      </c>
      <c r="O51" s="297">
        <f t="shared" si="0"/>
        <v>1</v>
      </c>
      <c r="P51" s="239" t="b">
        <f>ISNUMBER(MATCH(TRIM('Pre-assessment'!B$9),_xlfn.TEXTSPLIT(TRIM(J51), ";"), 0))</f>
        <v>1</v>
      </c>
      <c r="Q51" s="239" t="b">
        <f>ISNUMBER(MATCH(TRIM('Pre-assessment'!D$9),_xlfn.TEXTSPLIT(TRIM(J51), ";"), 0))</f>
        <v>1</v>
      </c>
      <c r="R51" s="239" t="b">
        <f>ISNUMBER(MATCH(TRIM('Pre-assessment'!F$9),_xlfn.TEXTSPLIT(TRIM(J51), ";"), 0))</f>
        <v>0</v>
      </c>
      <c r="S51" s="239" t="b">
        <f>ISNUMBER(MATCH(TRIM('Pre-assessment'!H$9),_xlfn.TEXTSPLIT(TRIM(J51), ";"), 0))</f>
        <v>0</v>
      </c>
      <c r="T51" s="239" t="b">
        <f>ISNUMBER(MATCH(TRIM('Pre-assessment'!B$12),_xlfn.TEXTSPLIT(TRIM(K51), ";"), 0))</f>
        <v>1</v>
      </c>
      <c r="U51" s="239" t="b">
        <f>ISNUMBER(MATCH(TRIM('Pre-assessment'!D$12),_xlfn.TEXTSPLIT(TRIM(K51), ";"), 0))</f>
        <v>0</v>
      </c>
      <c r="V51" s="239" t="b">
        <f>ISNUMBER(MATCH(TRIM('Pre-assessment'!F$12),_xlfn.TEXTSPLIT(TRIM(K51), ";"), 0))</f>
        <v>0</v>
      </c>
      <c r="W51" s="239" t="b">
        <f t="shared" si="20"/>
        <v>1</v>
      </c>
      <c r="X51" s="128" t="str">
        <f t="shared" si="17"/>
        <v>N/A</v>
      </c>
    </row>
    <row r="52" spans="1:24" ht="51.6" customHeight="1" x14ac:dyDescent="0.3">
      <c r="A52" s="76"/>
      <c r="B52" s="708" t="s">
        <v>360</v>
      </c>
      <c r="C52" s="706" t="s">
        <v>516</v>
      </c>
      <c r="D52" s="706" t="s">
        <v>517</v>
      </c>
      <c r="E52" s="86" t="s">
        <v>518</v>
      </c>
      <c r="F52" s="293"/>
      <c r="G52" s="82"/>
      <c r="H52" s="690"/>
      <c r="I52" s="82" t="s">
        <v>399</v>
      </c>
      <c r="J52" s="210" t="s">
        <v>459</v>
      </c>
      <c r="K52" s="210" t="s">
        <v>352</v>
      </c>
      <c r="L52" s="82"/>
      <c r="M52" s="164" t="str" cm="1">
        <f t="array" ref="M52">IFERROR(VALUE(_xlfn.IFS(F52="Yes","1",F52="No","0")),"N/A")</f>
        <v>N/A</v>
      </c>
      <c r="N52" s="164">
        <v>1</v>
      </c>
      <c r="O52" s="297">
        <f t="shared" si="0"/>
        <v>1</v>
      </c>
      <c r="P52" s="239" t="b">
        <f>ISNUMBER(MATCH(TRIM('Pre-assessment'!B$9),_xlfn.TEXTSPLIT(TRIM(J52), ";"), 0))</f>
        <v>1</v>
      </c>
      <c r="Q52" s="239" t="b">
        <f>ISNUMBER(MATCH(TRIM('Pre-assessment'!D$9),_xlfn.TEXTSPLIT(TRIM(J52), ";"), 0))</f>
        <v>1</v>
      </c>
      <c r="R52" s="239" t="b">
        <f>ISNUMBER(MATCH(TRIM('Pre-assessment'!F$9),_xlfn.TEXTSPLIT(TRIM(J52), ";"), 0))</f>
        <v>0</v>
      </c>
      <c r="S52" s="239" t="b">
        <f>ISNUMBER(MATCH(TRIM('Pre-assessment'!H$9),_xlfn.TEXTSPLIT(TRIM(J52), ";"), 0))</f>
        <v>0</v>
      </c>
      <c r="T52" s="239" t="b">
        <f>ISNUMBER(MATCH(TRIM('Pre-assessment'!B$12),_xlfn.TEXTSPLIT(TRIM(K52), ";"), 0))</f>
        <v>1</v>
      </c>
      <c r="U52" s="239" t="b">
        <f>ISNUMBER(MATCH(TRIM('Pre-assessment'!D$12),_xlfn.TEXTSPLIT(TRIM(K52), ";"), 0))</f>
        <v>0</v>
      </c>
      <c r="V52" s="239" t="b">
        <f>ISNUMBER(MATCH(TRIM('Pre-assessment'!F$12),_xlfn.TEXTSPLIT(TRIM(K52), ";"), 0))</f>
        <v>0</v>
      </c>
      <c r="W52" s="239" t="b">
        <f>AND(OR(P52:S52),OR(T52:V52))</f>
        <v>1</v>
      </c>
      <c r="X52" s="128" t="str">
        <f t="shared" si="17"/>
        <v>N/A</v>
      </c>
    </row>
    <row r="53" spans="1:24" ht="64.5" customHeight="1" x14ac:dyDescent="0.3">
      <c r="A53" s="76"/>
      <c r="B53" s="708"/>
      <c r="C53" s="706"/>
      <c r="D53" s="707"/>
      <c r="E53" s="86" t="s">
        <v>519</v>
      </c>
      <c r="F53" s="293"/>
      <c r="G53" s="82"/>
      <c r="H53" s="691"/>
      <c r="I53" s="82" t="s">
        <v>399</v>
      </c>
      <c r="J53" s="210" t="s">
        <v>459</v>
      </c>
      <c r="K53" s="210" t="s">
        <v>352</v>
      </c>
      <c r="L53" s="82"/>
      <c r="M53" s="164" t="str" cm="1">
        <f t="array" ref="M53">IFERROR(VALUE(_xlfn.IFS(F53="Yes","1",F53="No","0")),"N/A")</f>
        <v>N/A</v>
      </c>
      <c r="N53" s="164">
        <v>1</v>
      </c>
      <c r="O53" s="297">
        <f t="shared" si="0"/>
        <v>1</v>
      </c>
      <c r="P53" s="239" t="b">
        <f>ISNUMBER(MATCH(TRIM('Pre-assessment'!B$9),_xlfn.TEXTSPLIT(TRIM(J53), ";"), 0))</f>
        <v>1</v>
      </c>
      <c r="Q53" s="239" t="b">
        <f>ISNUMBER(MATCH(TRIM('Pre-assessment'!D$9),_xlfn.TEXTSPLIT(TRIM(J53), ";"), 0))</f>
        <v>1</v>
      </c>
      <c r="R53" s="239" t="b">
        <f>ISNUMBER(MATCH(TRIM('Pre-assessment'!F$9),_xlfn.TEXTSPLIT(TRIM(J53), ";"), 0))</f>
        <v>0</v>
      </c>
      <c r="S53" s="239" t="b">
        <f>ISNUMBER(MATCH(TRIM('Pre-assessment'!H$9),_xlfn.TEXTSPLIT(TRIM(J53), ";"), 0))</f>
        <v>0</v>
      </c>
      <c r="T53" s="239" t="b">
        <f>ISNUMBER(MATCH(TRIM('Pre-assessment'!B$12),_xlfn.TEXTSPLIT(TRIM(K53), ";"), 0))</f>
        <v>1</v>
      </c>
      <c r="U53" s="239" t="b">
        <f>ISNUMBER(MATCH(TRIM('Pre-assessment'!D$12),_xlfn.TEXTSPLIT(TRIM(K53), ";"), 0))</f>
        <v>0</v>
      </c>
      <c r="V53" s="239" t="b">
        <f>ISNUMBER(MATCH(TRIM('Pre-assessment'!F$12),_xlfn.TEXTSPLIT(TRIM(K53), ";"), 0))</f>
        <v>0</v>
      </c>
      <c r="W53" s="239" t="b">
        <f t="shared" ref="W53" si="21">AND(OR(P53:S53),OR(T53:V53))</f>
        <v>1</v>
      </c>
      <c r="X53" s="128" t="str">
        <f t="shared" si="17"/>
        <v>N/A</v>
      </c>
    </row>
    <row r="54" spans="1:24" ht="41.85" customHeight="1" x14ac:dyDescent="0.3">
      <c r="A54" s="76"/>
      <c r="B54" s="271" t="s">
        <v>360</v>
      </c>
      <c r="C54" s="186" t="s">
        <v>520</v>
      </c>
      <c r="D54" s="186" t="s">
        <v>521</v>
      </c>
      <c r="E54" s="186" t="s">
        <v>522</v>
      </c>
      <c r="F54" s="293"/>
      <c r="G54" s="82"/>
      <c r="H54" s="86"/>
      <c r="I54" s="82" t="s">
        <v>415</v>
      </c>
      <c r="J54" s="86" t="s">
        <v>459</v>
      </c>
      <c r="K54" s="86" t="s">
        <v>352</v>
      </c>
      <c r="L54" s="82"/>
      <c r="M54" s="164" t="str" cm="1">
        <f t="array" ref="M54">IFERROR(VALUE(_xlfn.IFS(F54="Yes","1",F54="No","0")),"N/A")</f>
        <v>N/A</v>
      </c>
      <c r="N54" s="164">
        <v>1</v>
      </c>
      <c r="O54" s="297">
        <f t="shared" si="0"/>
        <v>1</v>
      </c>
      <c r="P54" s="239" t="b">
        <f>ISNUMBER(MATCH(TRIM('Pre-assessment'!B$9),_xlfn.TEXTSPLIT(TRIM(J54), ";"), 0))</f>
        <v>1</v>
      </c>
      <c r="Q54" s="239" t="b">
        <f>ISNUMBER(MATCH(TRIM('Pre-assessment'!D$9),_xlfn.TEXTSPLIT(TRIM(J54), ";"), 0))</f>
        <v>1</v>
      </c>
      <c r="R54" s="239" t="b">
        <f>ISNUMBER(MATCH(TRIM('Pre-assessment'!F$9),_xlfn.TEXTSPLIT(TRIM(J54), ";"), 0))</f>
        <v>0</v>
      </c>
      <c r="S54" s="239" t="b">
        <f>ISNUMBER(MATCH(TRIM('Pre-assessment'!H$9),_xlfn.TEXTSPLIT(TRIM(J54), ";"), 0))</f>
        <v>0</v>
      </c>
      <c r="T54" s="239" t="b">
        <f>ISNUMBER(MATCH(TRIM('Pre-assessment'!B$12),_xlfn.TEXTSPLIT(TRIM(K54), ";"), 0))</f>
        <v>1</v>
      </c>
      <c r="U54" s="239" t="b">
        <f>ISNUMBER(MATCH(TRIM('Pre-assessment'!D$12),_xlfn.TEXTSPLIT(TRIM(K54), ";"), 0))</f>
        <v>0</v>
      </c>
      <c r="V54" s="239" t="b">
        <f>ISNUMBER(MATCH(TRIM('Pre-assessment'!F$12),_xlfn.TEXTSPLIT(TRIM(K54), ";"), 0))</f>
        <v>0</v>
      </c>
      <c r="W54" s="239" t="b">
        <f>AND(OR(P54:S54),OR(T54:V54))</f>
        <v>1</v>
      </c>
      <c r="X54" s="128" t="str">
        <f t="shared" si="17"/>
        <v>N/A</v>
      </c>
    </row>
    <row r="55" spans="1:24" ht="61.5" customHeight="1" x14ac:dyDescent="0.3">
      <c r="A55" s="76"/>
      <c r="B55" s="271" t="s">
        <v>360</v>
      </c>
      <c r="C55" s="186" t="s">
        <v>523</v>
      </c>
      <c r="D55" s="186" t="s">
        <v>524</v>
      </c>
      <c r="E55" s="86" t="s">
        <v>525</v>
      </c>
      <c r="F55" s="293"/>
      <c r="G55" s="82"/>
      <c r="H55" s="86"/>
      <c r="I55" s="82" t="s">
        <v>415</v>
      </c>
      <c r="J55" s="86" t="s">
        <v>459</v>
      </c>
      <c r="K55" s="86" t="s">
        <v>352</v>
      </c>
      <c r="L55" s="82"/>
      <c r="M55" s="164" t="str" cm="1">
        <f t="array" ref="M55">IFERROR(VALUE(_xlfn.IFS(F55="Yes","1",F55="No","0")),"N/A")</f>
        <v>N/A</v>
      </c>
      <c r="N55" s="164">
        <v>1</v>
      </c>
      <c r="O55" s="297">
        <f t="shared" si="0"/>
        <v>1</v>
      </c>
      <c r="P55" s="239" t="b">
        <f>ISNUMBER(MATCH(TRIM('Pre-assessment'!B$9),_xlfn.TEXTSPLIT(TRIM(J55), ";"), 0))</f>
        <v>1</v>
      </c>
      <c r="Q55" s="239" t="b">
        <f>ISNUMBER(MATCH(TRIM('Pre-assessment'!D$9),_xlfn.TEXTSPLIT(TRIM(J55), ";"), 0))</f>
        <v>1</v>
      </c>
      <c r="R55" s="239" t="b">
        <f>ISNUMBER(MATCH(TRIM('Pre-assessment'!F$9),_xlfn.TEXTSPLIT(TRIM(J55), ";"), 0))</f>
        <v>0</v>
      </c>
      <c r="S55" s="239" t="b">
        <f>ISNUMBER(MATCH(TRIM('Pre-assessment'!H$9),_xlfn.TEXTSPLIT(TRIM(J55), ";"), 0))</f>
        <v>0</v>
      </c>
      <c r="T55" s="239" t="b">
        <f>ISNUMBER(MATCH(TRIM('Pre-assessment'!B$12),_xlfn.TEXTSPLIT(TRIM(K55), ";"), 0))</f>
        <v>1</v>
      </c>
      <c r="U55" s="239" t="b">
        <f>ISNUMBER(MATCH(TRIM('Pre-assessment'!D$12),_xlfn.TEXTSPLIT(TRIM(K55), ";"), 0))</f>
        <v>0</v>
      </c>
      <c r="V55" s="239" t="b">
        <f>ISNUMBER(MATCH(TRIM('Pre-assessment'!F$12),_xlfn.TEXTSPLIT(TRIM(K55), ";"), 0))</f>
        <v>0</v>
      </c>
      <c r="W55" s="239" t="b">
        <f>AND(OR(P55:S55),OR(T55:V55))</f>
        <v>1</v>
      </c>
      <c r="X55" s="128" t="str">
        <f t="shared" si="17"/>
        <v>N/A</v>
      </c>
    </row>
    <row r="56" spans="1:24" s="76" customFormat="1" ht="46.35" customHeight="1" x14ac:dyDescent="0.3">
      <c r="B56" s="708" t="s">
        <v>361</v>
      </c>
      <c r="C56" s="697" t="s">
        <v>526</v>
      </c>
      <c r="D56" s="697" t="s">
        <v>527</v>
      </c>
      <c r="E56" s="86" t="s">
        <v>528</v>
      </c>
      <c r="F56" s="293"/>
      <c r="G56" s="82"/>
      <c r="H56" s="700" t="s">
        <v>529</v>
      </c>
      <c r="I56" s="82" t="s">
        <v>397</v>
      </c>
      <c r="J56" s="86" t="s">
        <v>459</v>
      </c>
      <c r="K56" s="86" t="s">
        <v>352</v>
      </c>
      <c r="L56" s="82"/>
      <c r="M56" s="164" t="str" cm="1">
        <f t="array" ref="M56">IFERROR(VALUE(_xlfn.IFS(F56="Yes","1",F56="No","0")),"N/A")</f>
        <v>N/A</v>
      </c>
      <c r="N56" s="164">
        <v>1</v>
      </c>
      <c r="O56" s="297">
        <f t="shared" si="0"/>
        <v>1</v>
      </c>
      <c r="P56" s="239" t="b">
        <f>ISNUMBER(MATCH(TRIM('Pre-assessment'!B$9),_xlfn.TEXTSPLIT(TRIM(J56), ";"), 0))</f>
        <v>1</v>
      </c>
      <c r="Q56" s="239" t="b">
        <f>ISNUMBER(MATCH(TRIM('Pre-assessment'!D$9),_xlfn.TEXTSPLIT(TRIM(J56), ";"), 0))</f>
        <v>1</v>
      </c>
      <c r="R56" s="239" t="b">
        <f>ISNUMBER(MATCH(TRIM('Pre-assessment'!F$9),_xlfn.TEXTSPLIT(TRIM(J56), ";"), 0))</f>
        <v>0</v>
      </c>
      <c r="S56" s="239" t="b">
        <f>ISNUMBER(MATCH(TRIM('Pre-assessment'!H$9),_xlfn.TEXTSPLIT(TRIM(J56), ";"), 0))</f>
        <v>0</v>
      </c>
      <c r="T56" s="239" t="b">
        <f>ISNUMBER(MATCH(TRIM('Pre-assessment'!B$12),_xlfn.TEXTSPLIT(TRIM(K56), ";"), 0))</f>
        <v>1</v>
      </c>
      <c r="U56" s="239" t="b">
        <f>ISNUMBER(MATCH(TRIM('Pre-assessment'!D$12),_xlfn.TEXTSPLIT(TRIM(K56), ";"), 0))</f>
        <v>0</v>
      </c>
      <c r="V56" s="239" t="b">
        <f>ISNUMBER(MATCH(TRIM('Pre-assessment'!F$12),_xlfn.TEXTSPLIT(TRIM(K56), ";"), 0))</f>
        <v>0</v>
      </c>
      <c r="W56" s="239" t="b">
        <f>AND(OR(P56:S56),OR(T56:V56))</f>
        <v>1</v>
      </c>
      <c r="X56" s="128" t="str">
        <f t="shared" ref="X56:X72" si="22">IF(M56="N/A","N/A","Chemical use management")</f>
        <v>N/A</v>
      </c>
    </row>
    <row r="57" spans="1:24" s="76" customFormat="1" ht="45.6" customHeight="1" x14ac:dyDescent="0.3">
      <c r="B57" s="709"/>
      <c r="C57" s="698"/>
      <c r="D57" s="698"/>
      <c r="E57" s="86" t="s">
        <v>530</v>
      </c>
      <c r="F57" s="293"/>
      <c r="G57" s="82"/>
      <c r="H57" s="692"/>
      <c r="I57" s="82" t="s">
        <v>399</v>
      </c>
      <c r="J57" s="86" t="s">
        <v>459</v>
      </c>
      <c r="K57" s="86" t="s">
        <v>352</v>
      </c>
      <c r="L57" s="82"/>
      <c r="M57" s="164" t="str" cm="1">
        <f t="array" ref="M57">IFERROR(VALUE(_xlfn.IFS(F57="Yes","1",F57="No","0")),"N/A")</f>
        <v>N/A</v>
      </c>
      <c r="N57" s="164">
        <v>1</v>
      </c>
      <c r="O57" s="297">
        <f t="shared" si="0"/>
        <v>1</v>
      </c>
      <c r="P57" s="239" t="b">
        <f>ISNUMBER(MATCH(TRIM('Pre-assessment'!B$9),_xlfn.TEXTSPLIT(TRIM(J57), ";"), 0))</f>
        <v>1</v>
      </c>
      <c r="Q57" s="239" t="b">
        <f>ISNUMBER(MATCH(TRIM('Pre-assessment'!D$9),_xlfn.TEXTSPLIT(TRIM(J57), ";"), 0))</f>
        <v>1</v>
      </c>
      <c r="R57" s="239" t="b">
        <f>ISNUMBER(MATCH(TRIM('Pre-assessment'!F$9),_xlfn.TEXTSPLIT(TRIM(J57), ";"), 0))</f>
        <v>0</v>
      </c>
      <c r="S57" s="239" t="b">
        <f>ISNUMBER(MATCH(TRIM('Pre-assessment'!H$9),_xlfn.TEXTSPLIT(TRIM(J57), ";"), 0))</f>
        <v>0</v>
      </c>
      <c r="T57" s="239" t="b">
        <f>ISNUMBER(MATCH(TRIM('Pre-assessment'!B$12),_xlfn.TEXTSPLIT(TRIM(K57), ";"), 0))</f>
        <v>1</v>
      </c>
      <c r="U57" s="239" t="b">
        <f>ISNUMBER(MATCH(TRIM('Pre-assessment'!D$12),_xlfn.TEXTSPLIT(TRIM(K57), ";"), 0))</f>
        <v>0</v>
      </c>
      <c r="V57" s="239" t="b">
        <f>ISNUMBER(MATCH(TRIM('Pre-assessment'!F$12),_xlfn.TEXTSPLIT(TRIM(K57), ";"), 0))</f>
        <v>0</v>
      </c>
      <c r="W57" s="239" t="b">
        <f t="shared" ref="W57:W58" si="23">AND(OR(P57:S57),OR(T57:V57))</f>
        <v>1</v>
      </c>
      <c r="X57" s="128" t="str">
        <f t="shared" si="22"/>
        <v>N/A</v>
      </c>
    </row>
    <row r="58" spans="1:24" s="76" customFormat="1" ht="44.1" customHeight="1" x14ac:dyDescent="0.3">
      <c r="B58" s="710"/>
      <c r="C58" s="707"/>
      <c r="D58" s="707"/>
      <c r="E58" s="86" t="s">
        <v>531</v>
      </c>
      <c r="F58" s="293"/>
      <c r="G58" s="82"/>
      <c r="H58" s="693"/>
      <c r="I58" s="82" t="s">
        <v>399</v>
      </c>
      <c r="J58" s="86" t="s">
        <v>459</v>
      </c>
      <c r="K58" s="86" t="s">
        <v>352</v>
      </c>
      <c r="L58" s="82"/>
      <c r="M58" s="164" t="str" cm="1">
        <f t="array" ref="M58">IFERROR(VALUE(_xlfn.IFS(F58="Yes","1",F58="No","0")),"N/A")</f>
        <v>N/A</v>
      </c>
      <c r="N58" s="164">
        <v>1</v>
      </c>
      <c r="O58" s="297">
        <f t="shared" si="0"/>
        <v>1</v>
      </c>
      <c r="P58" s="239" t="b">
        <f>ISNUMBER(MATCH(TRIM('Pre-assessment'!B$9),_xlfn.TEXTSPLIT(TRIM(J58), ";"), 0))</f>
        <v>1</v>
      </c>
      <c r="Q58" s="239" t="b">
        <f>ISNUMBER(MATCH(TRIM('Pre-assessment'!D$9),_xlfn.TEXTSPLIT(TRIM(J58), ";"), 0))</f>
        <v>1</v>
      </c>
      <c r="R58" s="239" t="b">
        <f>ISNUMBER(MATCH(TRIM('Pre-assessment'!F$9),_xlfn.TEXTSPLIT(TRIM(J58), ";"), 0))</f>
        <v>0</v>
      </c>
      <c r="S58" s="239" t="b">
        <f>ISNUMBER(MATCH(TRIM('Pre-assessment'!H$9),_xlfn.TEXTSPLIT(TRIM(J58), ";"), 0))</f>
        <v>0</v>
      </c>
      <c r="T58" s="239" t="b">
        <f>ISNUMBER(MATCH(TRIM('Pre-assessment'!B$12),_xlfn.TEXTSPLIT(TRIM(K58), ";"), 0))</f>
        <v>1</v>
      </c>
      <c r="U58" s="239" t="b">
        <f>ISNUMBER(MATCH(TRIM('Pre-assessment'!D$12),_xlfn.TEXTSPLIT(TRIM(K58), ";"), 0))</f>
        <v>0</v>
      </c>
      <c r="V58" s="239" t="b">
        <f>ISNUMBER(MATCH(TRIM('Pre-assessment'!F$12),_xlfn.TEXTSPLIT(TRIM(K58), ";"), 0))</f>
        <v>0</v>
      </c>
      <c r="W58" s="239" t="b">
        <f t="shared" si="23"/>
        <v>1</v>
      </c>
      <c r="X58" s="128" t="str">
        <f t="shared" si="22"/>
        <v>N/A</v>
      </c>
    </row>
    <row r="59" spans="1:24" ht="48.6" customHeight="1" x14ac:dyDescent="0.3">
      <c r="A59" s="76"/>
      <c r="B59" s="708" t="s">
        <v>361</v>
      </c>
      <c r="C59" s="706" t="s">
        <v>532</v>
      </c>
      <c r="D59" s="706" t="s">
        <v>533</v>
      </c>
      <c r="E59" s="86" t="s">
        <v>534</v>
      </c>
      <c r="F59" s="293"/>
      <c r="G59" s="82"/>
      <c r="H59" s="690" t="s">
        <v>529</v>
      </c>
      <c r="I59" s="82" t="s">
        <v>397</v>
      </c>
      <c r="J59" s="186" t="s">
        <v>459</v>
      </c>
      <c r="K59" s="86" t="s">
        <v>352</v>
      </c>
      <c r="L59" s="171"/>
      <c r="M59" s="164" t="str" cm="1">
        <f t="array" ref="M59">IFERROR(VALUE(_xlfn.IFS(F59="Yes","1",F59="No","0")),"N/A")</f>
        <v>N/A</v>
      </c>
      <c r="N59" s="164">
        <v>1</v>
      </c>
      <c r="O59" s="297">
        <f t="shared" si="0"/>
        <v>1</v>
      </c>
      <c r="P59" s="239" t="b">
        <f>ISNUMBER(MATCH(TRIM('Pre-assessment'!B$9),_xlfn.TEXTSPLIT(TRIM(J59), ";"), 0))</f>
        <v>1</v>
      </c>
      <c r="Q59" s="239" t="b">
        <f>ISNUMBER(MATCH(TRIM('Pre-assessment'!D$9),_xlfn.TEXTSPLIT(TRIM(J59), ";"), 0))</f>
        <v>1</v>
      </c>
      <c r="R59" s="239" t="b">
        <f>ISNUMBER(MATCH(TRIM('Pre-assessment'!F$9),_xlfn.TEXTSPLIT(TRIM(J59), ";"), 0))</f>
        <v>0</v>
      </c>
      <c r="S59" s="239" t="b">
        <f>ISNUMBER(MATCH(TRIM('Pre-assessment'!$H$9),_xlfn.TEXTSPLIT(TRIM(J59), ";"), 0))</f>
        <v>0</v>
      </c>
      <c r="T59" s="239" t="b">
        <f>ISNUMBER(MATCH(TRIM('Pre-assessment'!B$12),_xlfn.TEXTSPLIT(TRIM(K59), ";"), 0))</f>
        <v>1</v>
      </c>
      <c r="U59" s="239" t="b">
        <f>ISNUMBER(MATCH(TRIM('Pre-assessment'!D$12),_xlfn.TEXTSPLIT(TRIM(K59), ";"), 0))</f>
        <v>0</v>
      </c>
      <c r="V59" s="239" t="b">
        <f>ISNUMBER(MATCH(TRIM('Pre-assessment'!F$12),_xlfn.TEXTSPLIT(TRIM(K59), ";"), 0))</f>
        <v>0</v>
      </c>
      <c r="W59" s="239" t="b">
        <f>AND(OR(P59:S59),OR(T59:V59))</f>
        <v>1</v>
      </c>
      <c r="X59" s="128" t="str">
        <f t="shared" si="22"/>
        <v>N/A</v>
      </c>
    </row>
    <row r="60" spans="1:24" ht="39.6" customHeight="1" x14ac:dyDescent="0.3">
      <c r="A60" s="76"/>
      <c r="B60" s="708"/>
      <c r="C60" s="706"/>
      <c r="D60" s="706"/>
      <c r="E60" s="186" t="s">
        <v>535</v>
      </c>
      <c r="F60" s="293"/>
      <c r="G60" s="82"/>
      <c r="H60" s="692"/>
      <c r="I60" s="82" t="s">
        <v>397</v>
      </c>
      <c r="J60" s="186" t="s">
        <v>459</v>
      </c>
      <c r="K60" s="86" t="s">
        <v>352</v>
      </c>
      <c r="L60" s="166"/>
      <c r="M60" s="164" t="str" cm="1">
        <f t="array" ref="M60">IFERROR(VALUE(_xlfn.IFS(F60="Yes","1",F60="No","0")),"N/A")</f>
        <v>N/A</v>
      </c>
      <c r="N60" s="164">
        <v>1</v>
      </c>
      <c r="O60" s="297">
        <f t="shared" si="0"/>
        <v>1</v>
      </c>
      <c r="P60" s="239" t="b">
        <f>ISNUMBER(MATCH(TRIM('Pre-assessment'!B$9),_xlfn.TEXTSPLIT(TRIM(J60), ";"), 0))</f>
        <v>1</v>
      </c>
      <c r="Q60" s="239" t="b">
        <f>ISNUMBER(MATCH(TRIM('Pre-assessment'!D$9),_xlfn.TEXTSPLIT(TRIM(J60), ";"), 0))</f>
        <v>1</v>
      </c>
      <c r="R60" s="239" t="b">
        <f>ISNUMBER(MATCH(TRIM('Pre-assessment'!F$9),_xlfn.TEXTSPLIT(TRIM(J60), ";"), 0))</f>
        <v>0</v>
      </c>
      <c r="S60" s="239" t="b">
        <f>ISNUMBER(MATCH(TRIM('Pre-assessment'!H$9),_xlfn.TEXTSPLIT(TRIM(J60), ";"), 0))</f>
        <v>0</v>
      </c>
      <c r="T60" s="239" t="b">
        <f>ISNUMBER(MATCH(TRIM('Pre-assessment'!B$12),_xlfn.TEXTSPLIT(TRIM(K60), ";"), 0))</f>
        <v>1</v>
      </c>
      <c r="U60" s="239" t="b">
        <f>ISNUMBER(MATCH(TRIM('Pre-assessment'!D$12),_xlfn.TEXTSPLIT(TRIM(K60), ";"), 0))</f>
        <v>0</v>
      </c>
      <c r="V60" s="239" t="b">
        <f>ISNUMBER(MATCH(TRIM('Pre-assessment'!F$12),_xlfn.TEXTSPLIT(TRIM(K60), ";"), 0))</f>
        <v>0</v>
      </c>
      <c r="W60" s="239" t="b">
        <f t="shared" ref="W60:W62" si="24">AND(OR(P60:S60),OR(T60:V60))</f>
        <v>1</v>
      </c>
      <c r="X60" s="128" t="str">
        <f t="shared" si="22"/>
        <v>N/A</v>
      </c>
    </row>
    <row r="61" spans="1:24" ht="64.5" customHeight="1" x14ac:dyDescent="0.3">
      <c r="A61" s="76"/>
      <c r="B61" s="708"/>
      <c r="C61" s="706"/>
      <c r="D61" s="706"/>
      <c r="E61" s="86" t="s">
        <v>536</v>
      </c>
      <c r="F61" s="293"/>
      <c r="G61" s="82"/>
      <c r="H61" s="692"/>
      <c r="I61" s="82" t="s">
        <v>399</v>
      </c>
      <c r="J61" s="186" t="s">
        <v>459</v>
      </c>
      <c r="K61" s="86" t="s">
        <v>352</v>
      </c>
      <c r="L61" s="166"/>
      <c r="M61" s="164" t="str" cm="1">
        <f t="array" ref="M61">IFERROR(VALUE(_xlfn.IFS(F61="Yes","1",F61="No","0")),"N/A")</f>
        <v>N/A</v>
      </c>
      <c r="N61" s="164">
        <v>1</v>
      </c>
      <c r="O61" s="297">
        <f t="shared" si="0"/>
        <v>1</v>
      </c>
      <c r="P61" s="239" t="b">
        <f>ISNUMBER(MATCH(TRIM('Pre-assessment'!B$9),_xlfn.TEXTSPLIT(TRIM(J61), ";"), 0))</f>
        <v>1</v>
      </c>
      <c r="Q61" s="239" t="b">
        <f>ISNUMBER(MATCH(TRIM('Pre-assessment'!D$9),_xlfn.TEXTSPLIT(TRIM(J61), ";"), 0))</f>
        <v>1</v>
      </c>
      <c r="R61" s="239" t="b">
        <f>ISNUMBER(MATCH(TRIM('Pre-assessment'!F$9),_xlfn.TEXTSPLIT(TRIM(J61), ";"), 0))</f>
        <v>0</v>
      </c>
      <c r="S61" s="239" t="b">
        <f>ISNUMBER(MATCH(TRIM('Pre-assessment'!H$9),_xlfn.TEXTSPLIT(TRIM(J61), ";"), 0))</f>
        <v>0</v>
      </c>
      <c r="T61" s="239" t="b">
        <f>ISNUMBER(MATCH(TRIM('Pre-assessment'!B$12),_xlfn.TEXTSPLIT(TRIM(K61), ";"), 0))</f>
        <v>1</v>
      </c>
      <c r="U61" s="239" t="b">
        <f>ISNUMBER(MATCH(TRIM('Pre-assessment'!D$12),_xlfn.TEXTSPLIT(TRIM(K61), ";"), 0))</f>
        <v>0</v>
      </c>
      <c r="V61" s="239" t="b">
        <f>ISNUMBER(MATCH(TRIM('Pre-assessment'!F$12),_xlfn.TEXTSPLIT(TRIM(K61), ";"), 0))</f>
        <v>0</v>
      </c>
      <c r="W61" s="239" t="b">
        <f t="shared" si="24"/>
        <v>1</v>
      </c>
      <c r="X61" s="128" t="str">
        <f t="shared" si="22"/>
        <v>N/A</v>
      </c>
    </row>
    <row r="62" spans="1:24" ht="39.6" customHeight="1" x14ac:dyDescent="0.3">
      <c r="A62" s="76"/>
      <c r="B62" s="708"/>
      <c r="C62" s="706"/>
      <c r="D62" s="706"/>
      <c r="E62" s="236" t="s">
        <v>537</v>
      </c>
      <c r="F62" s="293"/>
      <c r="G62" s="110"/>
      <c r="H62" s="692"/>
      <c r="I62" s="82" t="s">
        <v>399</v>
      </c>
      <c r="J62" s="186" t="s">
        <v>459</v>
      </c>
      <c r="K62" s="86" t="s">
        <v>352</v>
      </c>
      <c r="L62" s="166"/>
      <c r="M62" s="164" t="str" cm="1">
        <f t="array" ref="M62">IFERROR(VALUE(_xlfn.IFS(F62="Yes","1",F62="No","0")),"N/A")</f>
        <v>N/A</v>
      </c>
      <c r="N62" s="164">
        <v>1</v>
      </c>
      <c r="O62" s="297">
        <f t="shared" si="0"/>
        <v>1</v>
      </c>
      <c r="P62" s="239" t="b">
        <f>ISNUMBER(MATCH(TRIM('Pre-assessment'!B$9),_xlfn.TEXTSPLIT(TRIM(J62), ";"), 0))</f>
        <v>1</v>
      </c>
      <c r="Q62" s="239" t="b">
        <f>ISNUMBER(MATCH(TRIM('Pre-assessment'!D$9),_xlfn.TEXTSPLIT(TRIM(J62), ";"), 0))</f>
        <v>1</v>
      </c>
      <c r="R62" s="239" t="b">
        <f>ISNUMBER(MATCH(TRIM('Pre-assessment'!F$9),_xlfn.TEXTSPLIT(TRIM(J62), ";"), 0))</f>
        <v>0</v>
      </c>
      <c r="S62" s="239" t="b">
        <f>ISNUMBER(MATCH(TRIM('Pre-assessment'!H$9),_xlfn.TEXTSPLIT(TRIM(J62), ";"), 0))</f>
        <v>0</v>
      </c>
      <c r="T62" s="239" t="b">
        <f>ISNUMBER(MATCH(TRIM('Pre-assessment'!B$12),_xlfn.TEXTSPLIT(TRIM(K62), ";"), 0))</f>
        <v>1</v>
      </c>
      <c r="U62" s="239" t="b">
        <f>ISNUMBER(MATCH(TRIM('Pre-assessment'!D$12),_xlfn.TEXTSPLIT(TRIM(K62), ";"), 0))</f>
        <v>0</v>
      </c>
      <c r="V62" s="239" t="b">
        <f>ISNUMBER(MATCH(TRIM('Pre-assessment'!F$12),_xlfn.TEXTSPLIT(TRIM(K62), ";"), 0))</f>
        <v>0</v>
      </c>
      <c r="W62" s="239" t="b">
        <f t="shared" si="24"/>
        <v>1</v>
      </c>
      <c r="X62" s="128" t="str">
        <f t="shared" si="22"/>
        <v>N/A</v>
      </c>
    </row>
    <row r="63" spans="1:24" ht="45.6" customHeight="1" x14ac:dyDescent="0.3">
      <c r="A63" s="76"/>
      <c r="B63" s="703" t="s">
        <v>361</v>
      </c>
      <c r="C63" s="704" t="s">
        <v>538</v>
      </c>
      <c r="D63" s="704" t="s">
        <v>539</v>
      </c>
      <c r="E63" s="245" t="s">
        <v>540</v>
      </c>
      <c r="F63" s="293"/>
      <c r="G63" s="177"/>
      <c r="H63" s="705" t="s">
        <v>541</v>
      </c>
      <c r="I63" s="166" t="s">
        <v>397</v>
      </c>
      <c r="J63" s="302" t="s">
        <v>386</v>
      </c>
      <c r="K63" s="302" t="s">
        <v>387</v>
      </c>
      <c r="L63" s="82"/>
      <c r="M63" s="164" t="str" cm="1">
        <f t="array" ref="M63">IFERROR(VALUE(_xlfn.IFS(F63="Yes","1",F63="No","0")),"N/A")</f>
        <v>N/A</v>
      </c>
      <c r="N63" s="164">
        <v>1</v>
      </c>
      <c r="O63" s="297">
        <f t="shared" si="0"/>
        <v>1</v>
      </c>
      <c r="P63" s="239" t="b">
        <f>ISNUMBER(MATCH(TRIM('Pre-assessment'!B$9),_xlfn.TEXTSPLIT(TRIM(J63), ";"), 0))</f>
        <v>1</v>
      </c>
      <c r="Q63" s="239" t="b">
        <f>ISNUMBER(MATCH(TRIM('Pre-assessment'!D$9),_xlfn.TEXTSPLIT(TRIM(J63), ";"), 0))</f>
        <v>1</v>
      </c>
      <c r="R63" s="239" t="b">
        <f>ISNUMBER(MATCH(TRIM('Pre-assessment'!F$9),_xlfn.TEXTSPLIT(TRIM(J63), ";"), 0))</f>
        <v>1</v>
      </c>
      <c r="S63" s="239" t="b">
        <f>ISNUMBER(MATCH(TRIM('Pre-assessment'!H$9),_xlfn.TEXTSPLIT(TRIM(J63), ";"), 0))</f>
        <v>1</v>
      </c>
      <c r="T63" s="239" t="b">
        <f>ISNUMBER(MATCH(TRIM('Pre-assessment'!B$12),_xlfn.TEXTSPLIT(TRIM(K63), ";"), 0))</f>
        <v>1</v>
      </c>
      <c r="U63" s="239" t="b">
        <f>ISNUMBER(MATCH(TRIM('Pre-assessment'!D$12),_xlfn.TEXTSPLIT(TRIM(K63), ";"), 0))</f>
        <v>1</v>
      </c>
      <c r="V63" s="239" t="b">
        <f>ISNUMBER(MATCH(TRIM('Pre-assessment'!F$12),_xlfn.TEXTSPLIT(TRIM(K63), ";"), 0))</f>
        <v>1</v>
      </c>
      <c r="W63" s="239" t="b">
        <f>AND(OR(P63:S63),OR(T63:V63))</f>
        <v>1</v>
      </c>
      <c r="X63" s="128" t="str">
        <f t="shared" si="22"/>
        <v>N/A</v>
      </c>
    </row>
    <row r="64" spans="1:24" ht="45.6" customHeight="1" x14ac:dyDescent="0.3">
      <c r="A64" s="76"/>
      <c r="B64" s="703"/>
      <c r="C64" s="704"/>
      <c r="D64" s="704"/>
      <c r="E64" s="245" t="s">
        <v>542</v>
      </c>
      <c r="F64" s="293"/>
      <c r="G64" s="177"/>
      <c r="H64" s="705"/>
      <c r="I64" s="166" t="s">
        <v>399</v>
      </c>
      <c r="J64" s="305" t="s">
        <v>386</v>
      </c>
      <c r="K64" s="305" t="s">
        <v>387</v>
      </c>
      <c r="L64" s="82"/>
      <c r="M64" s="164" t="str" cm="1">
        <f t="array" ref="M64">IFERROR(VALUE(_xlfn.IFS(F64="Yes","1",F64="No","0")),"N/A")</f>
        <v>N/A</v>
      </c>
      <c r="N64" s="164">
        <v>1</v>
      </c>
      <c r="O64" s="297">
        <f t="shared" si="0"/>
        <v>1</v>
      </c>
      <c r="P64" s="239" t="b">
        <f>ISNUMBER(MATCH(TRIM('Pre-assessment'!B$9),_xlfn.TEXTSPLIT(TRIM(J64), ";"), 0))</f>
        <v>1</v>
      </c>
      <c r="Q64" s="239" t="b">
        <f>ISNUMBER(MATCH(TRIM('Pre-assessment'!D$9),_xlfn.TEXTSPLIT(TRIM(J64), ";"), 0))</f>
        <v>1</v>
      </c>
      <c r="R64" s="239" t="b">
        <f>ISNUMBER(MATCH(TRIM('Pre-assessment'!F$9),_xlfn.TEXTSPLIT(TRIM(J64), ";"), 0))</f>
        <v>1</v>
      </c>
      <c r="S64" s="239" t="b">
        <f>ISNUMBER(MATCH(TRIM('Pre-assessment'!H$9),_xlfn.TEXTSPLIT(TRIM(J64), ";"), 0))</f>
        <v>1</v>
      </c>
      <c r="T64" s="239" t="b">
        <f>ISNUMBER(MATCH(TRIM('Pre-assessment'!B$12),_xlfn.TEXTSPLIT(TRIM(K64), ";"), 0))</f>
        <v>1</v>
      </c>
      <c r="U64" s="239" t="b">
        <f>ISNUMBER(MATCH(TRIM('Pre-assessment'!D$12),_xlfn.TEXTSPLIT(TRIM(K64), ";"), 0))</f>
        <v>1</v>
      </c>
      <c r="V64" s="239" t="b">
        <f>ISNUMBER(MATCH(TRIM('Pre-assessment'!F$12),_xlfn.TEXTSPLIT(TRIM(K64), ";"), 0))</f>
        <v>1</v>
      </c>
      <c r="W64" s="239" t="b">
        <f t="shared" ref="W64" si="25">AND(OR(P64:S64),OR(T64:V64))</f>
        <v>1</v>
      </c>
      <c r="X64" s="128" t="str">
        <f t="shared" si="22"/>
        <v>N/A</v>
      </c>
    </row>
    <row r="65" spans="1:24" ht="50.1" customHeight="1" x14ac:dyDescent="0.3">
      <c r="A65" s="76"/>
      <c r="B65" s="709" t="s">
        <v>361</v>
      </c>
      <c r="C65" s="698" t="s">
        <v>543</v>
      </c>
      <c r="D65" s="698" t="s">
        <v>544</v>
      </c>
      <c r="E65" s="242" t="s">
        <v>545</v>
      </c>
      <c r="F65" s="293"/>
      <c r="G65" s="106"/>
      <c r="H65" s="692" t="s">
        <v>546</v>
      </c>
      <c r="I65" s="82" t="s">
        <v>397</v>
      </c>
      <c r="J65" s="236" t="s">
        <v>386</v>
      </c>
      <c r="K65" s="236" t="s">
        <v>387</v>
      </c>
      <c r="L65" s="82"/>
      <c r="M65" s="164" t="str" cm="1">
        <f t="array" ref="M65">IFERROR(VALUE(_xlfn.IFS(F65="Yes","1",F65="No","0")),"N/A")</f>
        <v>N/A</v>
      </c>
      <c r="N65" s="164">
        <v>1</v>
      </c>
      <c r="O65" s="297">
        <f t="shared" si="0"/>
        <v>1</v>
      </c>
      <c r="P65" s="239" t="b">
        <f>ISNUMBER(MATCH(TRIM('Pre-assessment'!B$9),_xlfn.TEXTSPLIT(TRIM(J65), ";"), 0))</f>
        <v>1</v>
      </c>
      <c r="Q65" s="239" t="b">
        <f>ISNUMBER(MATCH(TRIM('Pre-assessment'!D$9),_xlfn.TEXTSPLIT(TRIM(J65), ";"), 0))</f>
        <v>1</v>
      </c>
      <c r="R65" s="239" t="b">
        <f>ISNUMBER(MATCH(TRIM('Pre-assessment'!F$9),_xlfn.TEXTSPLIT(TRIM(J65), ";"), 0))</f>
        <v>1</v>
      </c>
      <c r="S65" s="239" t="b">
        <f>ISNUMBER(MATCH(TRIM('Pre-assessment'!$H$9),_xlfn.TEXTSPLIT(TRIM(J65), ";"), 0))</f>
        <v>1</v>
      </c>
      <c r="T65" s="239" t="b">
        <f>ISNUMBER(MATCH(TRIM('Pre-assessment'!B$12),_xlfn.TEXTSPLIT(TRIM(K65), ";"), 0))</f>
        <v>1</v>
      </c>
      <c r="U65" s="239" t="b">
        <f>ISNUMBER(MATCH(TRIM('Pre-assessment'!D$12),_xlfn.TEXTSPLIT(TRIM(K65), ";"), 0))</f>
        <v>1</v>
      </c>
      <c r="V65" s="239" t="b">
        <f>ISNUMBER(MATCH(TRIM('Pre-assessment'!F$12),_xlfn.TEXTSPLIT(TRIM(K65), ";"), 0))</f>
        <v>1</v>
      </c>
      <c r="W65" s="239" t="b">
        <f>AND(OR(P65:S65),OR(T65:V65))</f>
        <v>1</v>
      </c>
      <c r="X65" s="128" t="str">
        <f t="shared" si="22"/>
        <v>N/A</v>
      </c>
    </row>
    <row r="66" spans="1:24" ht="50.1" customHeight="1" x14ac:dyDescent="0.3">
      <c r="A66" s="76"/>
      <c r="B66" s="709"/>
      <c r="C66" s="698"/>
      <c r="D66" s="698"/>
      <c r="E66" s="242" t="s">
        <v>547</v>
      </c>
      <c r="F66" s="293"/>
      <c r="G66" s="106"/>
      <c r="H66" s="692"/>
      <c r="I66" s="82" t="s">
        <v>399</v>
      </c>
      <c r="J66" s="236" t="s">
        <v>386</v>
      </c>
      <c r="K66" s="236" t="s">
        <v>387</v>
      </c>
      <c r="L66" s="82"/>
      <c r="M66" s="164" t="str" cm="1">
        <f t="array" ref="M66">IFERROR(VALUE(_xlfn.IFS(F66="Yes","1",F66="No","0")),"N/A")</f>
        <v>N/A</v>
      </c>
      <c r="N66" s="164">
        <v>1</v>
      </c>
      <c r="O66" s="297">
        <f t="shared" si="0"/>
        <v>1</v>
      </c>
      <c r="P66" s="239" t="b">
        <f>ISNUMBER(MATCH(TRIM('Pre-assessment'!B$9),_xlfn.TEXTSPLIT(TRIM(J66), ";"), 0))</f>
        <v>1</v>
      </c>
      <c r="Q66" s="239" t="b">
        <f>ISNUMBER(MATCH(TRIM('Pre-assessment'!D$9),_xlfn.TEXTSPLIT(TRIM(J66), ";"), 0))</f>
        <v>1</v>
      </c>
      <c r="R66" s="239" t="b">
        <f>ISNUMBER(MATCH(TRIM('Pre-assessment'!F$9),_xlfn.TEXTSPLIT(TRIM(J66), ";"), 0))</f>
        <v>1</v>
      </c>
      <c r="S66" s="239" t="b">
        <f>ISNUMBER(MATCH(TRIM('Pre-assessment'!H$9),_xlfn.TEXTSPLIT(TRIM(J66), ";"), 0))</f>
        <v>1</v>
      </c>
      <c r="T66" s="239" t="b">
        <f>ISNUMBER(MATCH(TRIM('Pre-assessment'!B$12),_xlfn.TEXTSPLIT(TRIM(K66), ";"), 0))</f>
        <v>1</v>
      </c>
      <c r="U66" s="239" t="b">
        <f>ISNUMBER(MATCH(TRIM('Pre-assessment'!D$12),_xlfn.TEXTSPLIT(TRIM(K66), ";"), 0))</f>
        <v>1</v>
      </c>
      <c r="V66" s="239" t="b">
        <f>ISNUMBER(MATCH(TRIM('Pre-assessment'!F$12),_xlfn.TEXTSPLIT(TRIM(K66), ";"), 0))</f>
        <v>1</v>
      </c>
      <c r="W66" s="239" t="b">
        <f t="shared" ref="W66:W69" si="26">AND(OR(P66:S66),OR(T66:V66))</f>
        <v>1</v>
      </c>
      <c r="X66" s="128" t="str">
        <f t="shared" si="22"/>
        <v>N/A</v>
      </c>
    </row>
    <row r="67" spans="1:24" ht="54.6" customHeight="1" x14ac:dyDescent="0.3">
      <c r="A67" s="76"/>
      <c r="B67" s="709"/>
      <c r="C67" s="698"/>
      <c r="D67" s="698"/>
      <c r="E67" s="186" t="s">
        <v>548</v>
      </c>
      <c r="F67" s="293"/>
      <c r="G67" s="82"/>
      <c r="H67" s="692"/>
      <c r="I67" s="82" t="s">
        <v>399</v>
      </c>
      <c r="J67" s="236" t="s">
        <v>386</v>
      </c>
      <c r="K67" s="236" t="s">
        <v>387</v>
      </c>
      <c r="L67" s="82"/>
      <c r="M67" s="164" t="str" cm="1">
        <f t="array" ref="M67">IFERROR(VALUE(_xlfn.IFS(F67="Yes","1",F67="No","0")),"N/A")</f>
        <v>N/A</v>
      </c>
      <c r="N67" s="164">
        <v>1</v>
      </c>
      <c r="O67" s="297">
        <f t="shared" si="0"/>
        <v>1</v>
      </c>
      <c r="P67" s="239" t="b">
        <f>ISNUMBER(MATCH(TRIM('Pre-assessment'!B$9),_xlfn.TEXTSPLIT(TRIM(J67), ";"), 0))</f>
        <v>1</v>
      </c>
      <c r="Q67" s="239" t="b">
        <f>ISNUMBER(MATCH(TRIM('Pre-assessment'!D$9),_xlfn.TEXTSPLIT(TRIM(J67), ";"), 0))</f>
        <v>1</v>
      </c>
      <c r="R67" s="239" t="b">
        <f>ISNUMBER(MATCH(TRIM('Pre-assessment'!F$9),_xlfn.TEXTSPLIT(TRIM(J67), ";"), 0))</f>
        <v>1</v>
      </c>
      <c r="S67" s="239" t="b">
        <f>ISNUMBER(MATCH(TRIM('Pre-assessment'!H$9),_xlfn.TEXTSPLIT(TRIM(J67), ";"), 0))</f>
        <v>1</v>
      </c>
      <c r="T67" s="239" t="b">
        <f>ISNUMBER(MATCH(TRIM('Pre-assessment'!B$12),_xlfn.TEXTSPLIT(TRIM(K67), ";"), 0))</f>
        <v>1</v>
      </c>
      <c r="U67" s="239" t="b">
        <f>ISNUMBER(MATCH(TRIM('Pre-assessment'!D$12),_xlfn.TEXTSPLIT(TRIM(K67), ";"), 0))</f>
        <v>1</v>
      </c>
      <c r="V67" s="239" t="b">
        <f>ISNUMBER(MATCH(TRIM('Pre-assessment'!F$12),_xlfn.TEXTSPLIT(TRIM(K67), ";"), 0))</f>
        <v>1</v>
      </c>
      <c r="W67" s="239" t="b">
        <f t="shared" si="26"/>
        <v>1</v>
      </c>
      <c r="X67" s="128" t="str">
        <f t="shared" si="22"/>
        <v>N/A</v>
      </c>
    </row>
    <row r="68" spans="1:24" ht="71.849999999999994" customHeight="1" x14ac:dyDescent="0.3">
      <c r="A68" s="76"/>
      <c r="B68" s="709"/>
      <c r="C68" s="698"/>
      <c r="D68" s="698"/>
      <c r="E68" s="86" t="s">
        <v>549</v>
      </c>
      <c r="F68" s="293"/>
      <c r="G68" s="82"/>
      <c r="H68" s="692"/>
      <c r="I68" s="82" t="s">
        <v>399</v>
      </c>
      <c r="J68" s="236" t="s">
        <v>386</v>
      </c>
      <c r="K68" s="236" t="s">
        <v>387</v>
      </c>
      <c r="L68" s="82"/>
      <c r="M68" s="164" t="str" cm="1">
        <f t="array" ref="M68">IFERROR(VALUE(_xlfn.IFS(F68="Yes","1",F68="No","0")),"N/A")</f>
        <v>N/A</v>
      </c>
      <c r="N68" s="164">
        <v>1</v>
      </c>
      <c r="O68" s="297">
        <f t="shared" si="0"/>
        <v>1</v>
      </c>
      <c r="P68" s="239" t="b">
        <f>ISNUMBER(MATCH(TRIM('Pre-assessment'!B$9),_xlfn.TEXTSPLIT(TRIM(J68), ";"), 0))</f>
        <v>1</v>
      </c>
      <c r="Q68" s="239" t="b">
        <f>ISNUMBER(MATCH(TRIM('Pre-assessment'!D$9),_xlfn.TEXTSPLIT(TRIM(J68), ";"), 0))</f>
        <v>1</v>
      </c>
      <c r="R68" s="239" t="b">
        <f>ISNUMBER(MATCH(TRIM('Pre-assessment'!F$9),_xlfn.TEXTSPLIT(TRIM(J68), ";"), 0))</f>
        <v>1</v>
      </c>
      <c r="S68" s="239" t="b">
        <f>ISNUMBER(MATCH(TRIM('Pre-assessment'!H$9),_xlfn.TEXTSPLIT(TRIM(J68), ";"), 0))</f>
        <v>1</v>
      </c>
      <c r="T68" s="239" t="b">
        <f>ISNUMBER(MATCH(TRIM('Pre-assessment'!B$12),_xlfn.TEXTSPLIT(TRIM(K68), ";"), 0))</f>
        <v>1</v>
      </c>
      <c r="U68" s="239" t="b">
        <f>ISNUMBER(MATCH(TRIM('Pre-assessment'!D$12),_xlfn.TEXTSPLIT(TRIM(K68), ";"), 0))</f>
        <v>1</v>
      </c>
      <c r="V68" s="239" t="b">
        <f>ISNUMBER(MATCH(TRIM('Pre-assessment'!F$12),_xlfn.TEXTSPLIT(TRIM(K68), ";"), 0))</f>
        <v>1</v>
      </c>
      <c r="W68" s="239" t="b">
        <f t="shared" si="26"/>
        <v>1</v>
      </c>
      <c r="X68" s="128" t="str">
        <f t="shared" si="22"/>
        <v>N/A</v>
      </c>
    </row>
    <row r="69" spans="1:24" ht="45.6" customHeight="1" x14ac:dyDescent="0.3">
      <c r="A69" s="76"/>
      <c r="B69" s="709"/>
      <c r="C69" s="698"/>
      <c r="D69" s="698"/>
      <c r="E69" s="186" t="s">
        <v>550</v>
      </c>
      <c r="F69" s="293"/>
      <c r="G69" s="82"/>
      <c r="H69" s="692"/>
      <c r="I69" s="82" t="s">
        <v>415</v>
      </c>
      <c r="J69" s="236" t="s">
        <v>386</v>
      </c>
      <c r="K69" s="236" t="s">
        <v>387</v>
      </c>
      <c r="L69" s="82"/>
      <c r="M69" s="164" t="str" cm="1">
        <f t="array" ref="M69">IFERROR(VALUE(_xlfn.IFS(F69="Yes","1",F69="No","0")),"N/A")</f>
        <v>N/A</v>
      </c>
      <c r="N69" s="164">
        <v>1</v>
      </c>
      <c r="O69" s="297">
        <f t="shared" si="0"/>
        <v>1</v>
      </c>
      <c r="P69" s="239" t="b">
        <f>ISNUMBER(MATCH(TRIM('Pre-assessment'!B$9),_xlfn.TEXTSPLIT(TRIM(J69), ";"), 0))</f>
        <v>1</v>
      </c>
      <c r="Q69" s="239" t="b">
        <f>ISNUMBER(MATCH(TRIM('Pre-assessment'!D$9),_xlfn.TEXTSPLIT(TRIM(J69), ";"), 0))</f>
        <v>1</v>
      </c>
      <c r="R69" s="239" t="b">
        <f>ISNUMBER(MATCH(TRIM('Pre-assessment'!F$9),_xlfn.TEXTSPLIT(TRIM(J69), ";"), 0))</f>
        <v>1</v>
      </c>
      <c r="S69" s="239" t="b">
        <f>ISNUMBER(MATCH(TRIM('Pre-assessment'!H$9),_xlfn.TEXTSPLIT(TRIM(J69), ";"), 0))</f>
        <v>1</v>
      </c>
      <c r="T69" s="239" t="b">
        <f>ISNUMBER(MATCH(TRIM('Pre-assessment'!B$12),_xlfn.TEXTSPLIT(TRIM(K69), ";"), 0))</f>
        <v>1</v>
      </c>
      <c r="U69" s="239" t="b">
        <f>ISNUMBER(MATCH(TRIM('Pre-assessment'!D$12),_xlfn.TEXTSPLIT(TRIM(K69), ";"), 0))</f>
        <v>1</v>
      </c>
      <c r="V69" s="239" t="b">
        <f>ISNUMBER(MATCH(TRIM('Pre-assessment'!F$12),_xlfn.TEXTSPLIT(TRIM(K69), ";"), 0))</f>
        <v>1</v>
      </c>
      <c r="W69" s="239" t="b">
        <f t="shared" si="26"/>
        <v>1</v>
      </c>
      <c r="X69" s="128" t="str">
        <f t="shared" si="22"/>
        <v>N/A</v>
      </c>
    </row>
    <row r="70" spans="1:24" ht="62.1" customHeight="1" x14ac:dyDescent="0.3">
      <c r="A70" s="76"/>
      <c r="B70" s="714" t="s">
        <v>361</v>
      </c>
      <c r="C70" s="715" t="s">
        <v>551</v>
      </c>
      <c r="D70" s="715" t="s">
        <v>552</v>
      </c>
      <c r="E70" s="186" t="s">
        <v>553</v>
      </c>
      <c r="F70" s="293"/>
      <c r="G70" s="83"/>
      <c r="H70" s="697" t="s">
        <v>554</v>
      </c>
      <c r="I70" s="82" t="s">
        <v>415</v>
      </c>
      <c r="J70" s="236" t="s">
        <v>386</v>
      </c>
      <c r="K70" s="236" t="s">
        <v>444</v>
      </c>
      <c r="L70" s="83"/>
      <c r="M70" s="164" t="str" cm="1">
        <f t="array" ref="M70">IFERROR(VALUE(_xlfn.IFS(F70="Yes","1",F70="No","0")),"N/A")</f>
        <v>N/A</v>
      </c>
      <c r="N70" s="164">
        <v>1</v>
      </c>
      <c r="O70" s="297">
        <f t="shared" si="0"/>
        <v>1</v>
      </c>
      <c r="P70" s="239" t="b">
        <f>ISNUMBER(MATCH(TRIM('Pre-assessment'!B$9),_xlfn.TEXTSPLIT(TRIM(J70), ";"), 0))</f>
        <v>1</v>
      </c>
      <c r="Q70" s="239" t="b">
        <f>ISNUMBER(MATCH(TRIM('Pre-assessment'!D$9),_xlfn.TEXTSPLIT(TRIM(J70), ";"), 0))</f>
        <v>1</v>
      </c>
      <c r="R70" s="239" t="b">
        <f>ISNUMBER(MATCH(TRIM('Pre-assessment'!F$9),_xlfn.TEXTSPLIT(TRIM(J70), ";"), 0))</f>
        <v>1</v>
      </c>
      <c r="S70" s="239" t="b">
        <f>ISNUMBER(MATCH(TRIM('Pre-assessment'!H$9),_xlfn.TEXTSPLIT(TRIM(J70), ";"), 0))</f>
        <v>1</v>
      </c>
      <c r="T70" s="239" t="b">
        <f>ISNUMBER(MATCH(TRIM('Pre-assessment'!B$12),_xlfn.TEXTSPLIT(TRIM(K70), ";"), 0))</f>
        <v>0</v>
      </c>
      <c r="U70" s="239" t="b">
        <f>ISNUMBER(MATCH(TRIM('Pre-assessment'!D$12),_xlfn.TEXTSPLIT(TRIM(K70), ";"), 0))</f>
        <v>1</v>
      </c>
      <c r="V70" s="239" t="b">
        <f>ISNUMBER(MATCH(TRIM('Pre-assessment'!F$12),_xlfn.TEXTSPLIT(TRIM(K70), ";"), 0))</f>
        <v>1</v>
      </c>
      <c r="W70" s="239" t="b">
        <f>AND(OR(P70:S70),OR(T70:V70))</f>
        <v>1</v>
      </c>
      <c r="X70" s="128" t="str">
        <f t="shared" si="22"/>
        <v>N/A</v>
      </c>
    </row>
    <row r="71" spans="1:24" ht="46.35" customHeight="1" x14ac:dyDescent="0.3">
      <c r="A71" s="76"/>
      <c r="B71" s="714"/>
      <c r="C71" s="715"/>
      <c r="D71" s="715"/>
      <c r="E71" s="186" t="s">
        <v>555</v>
      </c>
      <c r="F71" s="293"/>
      <c r="G71" s="83"/>
      <c r="H71" s="698"/>
      <c r="I71" s="82" t="s">
        <v>415</v>
      </c>
      <c r="J71" s="236" t="s">
        <v>386</v>
      </c>
      <c r="K71" s="236" t="s">
        <v>444</v>
      </c>
      <c r="L71" s="83"/>
      <c r="M71" s="164" t="str" cm="1">
        <f t="array" ref="M71">IFERROR(VALUE(_xlfn.IFS(F71="Yes","1",F71="No","0")),"N/A")</f>
        <v>N/A</v>
      </c>
      <c r="N71" s="164">
        <v>1</v>
      </c>
      <c r="O71" s="297">
        <f t="shared" si="0"/>
        <v>1</v>
      </c>
      <c r="P71" s="239" t="b">
        <f>ISNUMBER(MATCH(TRIM('Pre-assessment'!B$9),_xlfn.TEXTSPLIT(TRIM(J71), ";"), 0))</f>
        <v>1</v>
      </c>
      <c r="Q71" s="239" t="b">
        <f>ISNUMBER(MATCH(TRIM('Pre-assessment'!D$9),_xlfn.TEXTSPLIT(TRIM(J71), ";"), 0))</f>
        <v>1</v>
      </c>
      <c r="R71" s="239" t="b">
        <f>ISNUMBER(MATCH(TRIM('Pre-assessment'!F$9),_xlfn.TEXTSPLIT(TRIM(J71), ";"), 0))</f>
        <v>1</v>
      </c>
      <c r="S71" s="239" t="b">
        <f>ISNUMBER(MATCH(TRIM('Pre-assessment'!H$9),_xlfn.TEXTSPLIT(TRIM(J71), ";"), 0))</f>
        <v>1</v>
      </c>
      <c r="T71" s="239" t="b">
        <f>ISNUMBER(MATCH(TRIM('Pre-assessment'!B$12),_xlfn.TEXTSPLIT(TRIM(K71), ";"), 0))</f>
        <v>0</v>
      </c>
      <c r="U71" s="239" t="b">
        <f>ISNUMBER(MATCH(TRIM('Pre-assessment'!D$12),_xlfn.TEXTSPLIT(TRIM(K71), ";"), 0))</f>
        <v>1</v>
      </c>
      <c r="V71" s="239" t="b">
        <f>ISNUMBER(MATCH(TRIM('Pre-assessment'!F$12),_xlfn.TEXTSPLIT(TRIM(K71), ";"), 0))</f>
        <v>1</v>
      </c>
      <c r="W71" s="239" t="b">
        <f t="shared" ref="W71:W72" si="27">AND(OR(P71:S71),OR(T71:V71))</f>
        <v>1</v>
      </c>
      <c r="X71" s="128" t="str">
        <f t="shared" si="22"/>
        <v>N/A</v>
      </c>
    </row>
    <row r="72" spans="1:24" ht="47.85" customHeight="1" x14ac:dyDescent="0.3">
      <c r="A72" s="76"/>
      <c r="B72" s="714"/>
      <c r="C72" s="715"/>
      <c r="D72" s="715"/>
      <c r="E72" s="186" t="s">
        <v>556</v>
      </c>
      <c r="F72" s="293"/>
      <c r="G72" s="83"/>
      <c r="H72" s="699"/>
      <c r="I72" s="82" t="s">
        <v>415</v>
      </c>
      <c r="J72" s="236" t="s">
        <v>386</v>
      </c>
      <c r="K72" s="236" t="s">
        <v>444</v>
      </c>
      <c r="L72" s="83"/>
      <c r="M72" s="164" t="str" cm="1">
        <f t="array" ref="M72">IFERROR(VALUE(_xlfn.IFS(F72="Yes","1",F72="No","0")),"N/A")</f>
        <v>N/A</v>
      </c>
      <c r="N72" s="164">
        <v>1</v>
      </c>
      <c r="O72" s="297">
        <f t="shared" ref="O72:O99" si="28">IF(W72=TRUE,N72,"N/A")</f>
        <v>1</v>
      </c>
      <c r="P72" s="239" t="b">
        <f>ISNUMBER(MATCH(TRIM('Pre-assessment'!B$9),_xlfn.TEXTSPLIT(TRIM(J72), ";"), 0))</f>
        <v>1</v>
      </c>
      <c r="Q72" s="239" t="b">
        <f>ISNUMBER(MATCH(TRIM('Pre-assessment'!D$9),_xlfn.TEXTSPLIT(TRIM(J72), ";"), 0))</f>
        <v>1</v>
      </c>
      <c r="R72" s="239" t="b">
        <f>ISNUMBER(MATCH(TRIM('Pre-assessment'!F$9),_xlfn.TEXTSPLIT(TRIM(J72), ";"), 0))</f>
        <v>1</v>
      </c>
      <c r="S72" s="239" t="b">
        <f>ISNUMBER(MATCH(TRIM('Pre-assessment'!H$9),_xlfn.TEXTSPLIT(TRIM(J72), ";"), 0))</f>
        <v>1</v>
      </c>
      <c r="T72" s="239" t="b">
        <f>ISNUMBER(MATCH(TRIM('Pre-assessment'!B$12),_xlfn.TEXTSPLIT(TRIM(K72), ";"), 0))</f>
        <v>0</v>
      </c>
      <c r="U72" s="239" t="b">
        <f>ISNUMBER(MATCH(TRIM('Pre-assessment'!D$12),_xlfn.TEXTSPLIT(TRIM(K72), ";"), 0))</f>
        <v>1</v>
      </c>
      <c r="V72" s="239" t="b">
        <f>ISNUMBER(MATCH(TRIM('Pre-assessment'!F$12),_xlfn.TEXTSPLIT(TRIM(K72), ";"), 0))</f>
        <v>1</v>
      </c>
      <c r="W72" s="239" t="b">
        <f t="shared" si="27"/>
        <v>1</v>
      </c>
      <c r="X72" s="128" t="str">
        <f t="shared" si="22"/>
        <v>N/A</v>
      </c>
    </row>
    <row r="73" spans="1:24" ht="79.349999999999994" customHeight="1" x14ac:dyDescent="0.3">
      <c r="A73" s="76"/>
      <c r="B73" s="271" t="s">
        <v>362</v>
      </c>
      <c r="C73" s="165" t="s">
        <v>557</v>
      </c>
      <c r="D73" s="243" t="s">
        <v>558</v>
      </c>
      <c r="E73" s="245" t="s">
        <v>559</v>
      </c>
      <c r="F73" s="293"/>
      <c r="G73" s="82"/>
      <c r="H73" s="89" t="s">
        <v>560</v>
      </c>
      <c r="I73" s="82" t="s">
        <v>397</v>
      </c>
      <c r="J73" s="245" t="s">
        <v>347</v>
      </c>
      <c r="K73" s="245" t="s">
        <v>352</v>
      </c>
      <c r="L73" s="82"/>
      <c r="M73" s="164" t="str" cm="1">
        <f t="array" ref="M73">IFERROR(VALUE(_xlfn.IFS(F73="Yes","1",F73="No","0")),"N/A")</f>
        <v>N/A</v>
      </c>
      <c r="N73" s="164">
        <v>1</v>
      </c>
      <c r="O73" s="297">
        <f t="shared" si="28"/>
        <v>1</v>
      </c>
      <c r="P73" s="239" t="b">
        <f>ISNUMBER(MATCH(TRIM('Pre-assessment'!B$9),_xlfn.TEXTSPLIT(TRIM(J73), ";"), 0))</f>
        <v>0</v>
      </c>
      <c r="Q73" s="239" t="b">
        <f>ISNUMBER(MATCH(TRIM('Pre-assessment'!D$9),_xlfn.TEXTSPLIT(TRIM(J73), ";"), 0))</f>
        <v>0</v>
      </c>
      <c r="R73" s="239" t="b">
        <f>ISNUMBER(MATCH(TRIM('Pre-assessment'!F$9),_xlfn.TEXTSPLIT(TRIM(J73), ";"), 0))</f>
        <v>1</v>
      </c>
      <c r="S73" s="239" t="b">
        <f>ISNUMBER(MATCH(TRIM('Pre-assessment'!H$9),_xlfn.TEXTSPLIT(TRIM(J73), ";"), 0))</f>
        <v>0</v>
      </c>
      <c r="T73" s="239" t="b">
        <f>ISNUMBER(MATCH(TRIM('Pre-assessment'!B$12),_xlfn.TEXTSPLIT(TRIM(K73), ";"), 0))</f>
        <v>1</v>
      </c>
      <c r="U73" s="239" t="b">
        <f>ISNUMBER(MATCH(TRIM('Pre-assessment'!D$12),_xlfn.TEXTSPLIT(TRIM(K73), ";"), 0))</f>
        <v>0</v>
      </c>
      <c r="V73" s="239" t="b">
        <f>ISNUMBER(MATCH(TRIM('Pre-assessment'!F$12),_xlfn.TEXTSPLIT(TRIM(K73), ";"), 0))</f>
        <v>0</v>
      </c>
      <c r="W73" s="239" t="b">
        <f t="shared" ref="W73" si="29">AND(OR(P73:S73),OR(T73:V73))</f>
        <v>1</v>
      </c>
      <c r="X73" s="128" t="str">
        <f t="shared" ref="X73:X85" si="30">IF(M73="N/A","N/A","Soil management")</f>
        <v>N/A</v>
      </c>
    </row>
    <row r="74" spans="1:24" ht="54.6" customHeight="1" x14ac:dyDescent="0.3">
      <c r="A74" s="76"/>
      <c r="B74" s="708" t="s">
        <v>362</v>
      </c>
      <c r="C74" s="711" t="s">
        <v>561</v>
      </c>
      <c r="D74" s="716" t="s">
        <v>562</v>
      </c>
      <c r="E74" s="245" t="s">
        <v>563</v>
      </c>
      <c r="F74" s="293"/>
      <c r="G74" s="82"/>
      <c r="H74" s="700" t="s">
        <v>564</v>
      </c>
      <c r="I74" s="82" t="s">
        <v>397</v>
      </c>
      <c r="J74" s="238" t="s">
        <v>345</v>
      </c>
      <c r="K74" s="238" t="s">
        <v>352</v>
      </c>
      <c r="L74" s="85"/>
      <c r="M74" s="164" t="str" cm="1">
        <f t="array" ref="M74">IFERROR(VALUE(_xlfn.IFS(F74="Yes","1",F74="No","0")),"N/A")</f>
        <v>N/A</v>
      </c>
      <c r="N74" s="164">
        <v>1</v>
      </c>
      <c r="O74" s="297">
        <f t="shared" si="28"/>
        <v>1</v>
      </c>
      <c r="P74" s="239" t="b">
        <f>ISNUMBER(MATCH(TRIM('Pre-assessment'!B$9),_xlfn.TEXTSPLIT(TRIM(J74), ";"), 0))</f>
        <v>1</v>
      </c>
      <c r="Q74" s="239" t="b">
        <f>ISNUMBER(MATCH(TRIM('Pre-assessment'!D$9),_xlfn.TEXTSPLIT(TRIM(J74), ";"), 0))</f>
        <v>0</v>
      </c>
      <c r="R74" s="239" t="b">
        <f>ISNUMBER(MATCH(TRIM('Pre-assessment'!F$9),_xlfn.TEXTSPLIT(TRIM(J74), ";"), 0))</f>
        <v>0</v>
      </c>
      <c r="S74" s="239" t="b">
        <f>ISNUMBER(MATCH(TRIM('Pre-assessment'!H$9),_xlfn.TEXTSPLIT(TRIM(J74), ";"), 0))</f>
        <v>0</v>
      </c>
      <c r="T74" s="239" t="b">
        <f>ISNUMBER(MATCH(TRIM('Pre-assessment'!B$12),_xlfn.TEXTSPLIT(TRIM(K74), ";"), 0))</f>
        <v>1</v>
      </c>
      <c r="U74" s="239" t="b">
        <f>ISNUMBER(MATCH(TRIM('Pre-assessment'!D$12),_xlfn.TEXTSPLIT(TRIM(K74), ";"), 0))</f>
        <v>0</v>
      </c>
      <c r="V74" s="239" t="b">
        <f>ISNUMBER(MATCH(TRIM('Pre-assessment'!F$12),_xlfn.TEXTSPLIT(TRIM(K74), ";"), 0))</f>
        <v>0</v>
      </c>
      <c r="W74" s="239" t="b">
        <f t="shared" ref="W74:W78" si="31">AND(OR(P74:S74),OR(T74:V74))</f>
        <v>1</v>
      </c>
      <c r="X74" s="128" t="str">
        <f t="shared" si="30"/>
        <v>N/A</v>
      </c>
    </row>
    <row r="75" spans="1:24" ht="54.6" customHeight="1" x14ac:dyDescent="0.3">
      <c r="A75" s="76"/>
      <c r="B75" s="709"/>
      <c r="C75" s="712"/>
      <c r="D75" s="717"/>
      <c r="E75" s="245" t="s">
        <v>565</v>
      </c>
      <c r="F75" s="293"/>
      <c r="G75" s="82"/>
      <c r="H75" s="692"/>
      <c r="I75" s="82" t="s">
        <v>397</v>
      </c>
      <c r="J75" s="238" t="s">
        <v>345</v>
      </c>
      <c r="K75" s="238" t="s">
        <v>352</v>
      </c>
      <c r="L75" s="85"/>
      <c r="M75" s="164" t="str" cm="1">
        <f t="array" ref="M75">IFERROR(VALUE(_xlfn.IFS(F75="Yes","1",F75="No","0")),"N/A")</f>
        <v>N/A</v>
      </c>
      <c r="N75" s="164">
        <v>1</v>
      </c>
      <c r="O75" s="297">
        <f t="shared" si="28"/>
        <v>1</v>
      </c>
      <c r="P75" s="239" t="b">
        <f>ISNUMBER(MATCH(TRIM('Pre-assessment'!B$9),_xlfn.TEXTSPLIT(TRIM(J75), ";"), 0))</f>
        <v>1</v>
      </c>
      <c r="Q75" s="239" t="b">
        <f>ISNUMBER(MATCH(TRIM('Pre-assessment'!D$9),_xlfn.TEXTSPLIT(TRIM(J75), ";"), 0))</f>
        <v>0</v>
      </c>
      <c r="R75" s="239" t="b">
        <f>ISNUMBER(MATCH(TRIM('Pre-assessment'!F$9),_xlfn.TEXTSPLIT(TRIM(J75), ";"), 0))</f>
        <v>0</v>
      </c>
      <c r="S75" s="239" t="b">
        <f>ISNUMBER(MATCH(TRIM('Pre-assessment'!H$9),_xlfn.TEXTSPLIT(TRIM(J75), ";"), 0))</f>
        <v>0</v>
      </c>
      <c r="T75" s="239" t="b">
        <f>ISNUMBER(MATCH(TRIM('Pre-assessment'!B$12),_xlfn.TEXTSPLIT(TRIM(K75), ";"), 0))</f>
        <v>1</v>
      </c>
      <c r="U75" s="239" t="b">
        <f>ISNUMBER(MATCH(TRIM('Pre-assessment'!D$12),_xlfn.TEXTSPLIT(TRIM(K75), ";"), 0))</f>
        <v>0</v>
      </c>
      <c r="V75" s="239" t="b">
        <f>ISNUMBER(MATCH(TRIM('Pre-assessment'!F$12),_xlfn.TEXTSPLIT(TRIM(K75), ";"), 0))</f>
        <v>0</v>
      </c>
      <c r="W75" s="239" t="b">
        <f t="shared" si="31"/>
        <v>1</v>
      </c>
      <c r="X75" s="128" t="str">
        <f t="shared" si="30"/>
        <v>N/A</v>
      </c>
    </row>
    <row r="76" spans="1:24" ht="54.6" customHeight="1" x14ac:dyDescent="0.3">
      <c r="A76" s="76"/>
      <c r="B76" s="709"/>
      <c r="C76" s="712"/>
      <c r="D76" s="717"/>
      <c r="E76" s="245" t="s">
        <v>566</v>
      </c>
      <c r="F76" s="293"/>
      <c r="G76" s="82"/>
      <c r="H76" s="692"/>
      <c r="I76" s="82" t="s">
        <v>399</v>
      </c>
      <c r="J76" s="238" t="s">
        <v>345</v>
      </c>
      <c r="K76" s="238" t="s">
        <v>352</v>
      </c>
      <c r="L76" s="85"/>
      <c r="M76" s="164" t="str" cm="1">
        <f t="array" ref="M76">IFERROR(VALUE(_xlfn.IFS(F76="Yes","1",F76="No","0")),"N/A")</f>
        <v>N/A</v>
      </c>
      <c r="N76" s="164">
        <v>1</v>
      </c>
      <c r="O76" s="297">
        <f t="shared" si="28"/>
        <v>1</v>
      </c>
      <c r="P76" s="239" t="b">
        <f>ISNUMBER(MATCH(TRIM('Pre-assessment'!B$9),_xlfn.TEXTSPLIT(TRIM(J76), ";"), 0))</f>
        <v>1</v>
      </c>
      <c r="Q76" s="239" t="b">
        <f>ISNUMBER(MATCH(TRIM('Pre-assessment'!D$9),_xlfn.TEXTSPLIT(TRIM(J76), ";"), 0))</f>
        <v>0</v>
      </c>
      <c r="R76" s="239" t="b">
        <f>ISNUMBER(MATCH(TRIM('Pre-assessment'!F$9),_xlfn.TEXTSPLIT(TRIM(J76), ";"), 0))</f>
        <v>0</v>
      </c>
      <c r="S76" s="239" t="b">
        <f>ISNUMBER(MATCH(TRIM('Pre-assessment'!H$9),_xlfn.TEXTSPLIT(TRIM(J76), ";"), 0))</f>
        <v>0</v>
      </c>
      <c r="T76" s="239" t="b">
        <f>ISNUMBER(MATCH(TRIM('Pre-assessment'!B$12),_xlfn.TEXTSPLIT(TRIM(K76), ";"), 0))</f>
        <v>1</v>
      </c>
      <c r="U76" s="239" t="b">
        <f>ISNUMBER(MATCH(TRIM('Pre-assessment'!D$12),_xlfn.TEXTSPLIT(TRIM(K76), ";"), 0))</f>
        <v>0</v>
      </c>
      <c r="V76" s="239" t="b">
        <f>ISNUMBER(MATCH(TRIM('Pre-assessment'!F$12),_xlfn.TEXTSPLIT(TRIM(K76), ";"), 0))</f>
        <v>0</v>
      </c>
      <c r="W76" s="239" t="b">
        <f t="shared" si="31"/>
        <v>1</v>
      </c>
      <c r="X76" s="128" t="str">
        <f t="shared" si="30"/>
        <v>N/A</v>
      </c>
    </row>
    <row r="77" spans="1:24" ht="54.6" customHeight="1" x14ac:dyDescent="0.3">
      <c r="A77" s="76"/>
      <c r="B77" s="709"/>
      <c r="C77" s="712"/>
      <c r="D77" s="717"/>
      <c r="E77" s="245" t="s">
        <v>567</v>
      </c>
      <c r="F77" s="293"/>
      <c r="G77" s="82"/>
      <c r="H77" s="692"/>
      <c r="I77" s="82" t="s">
        <v>399</v>
      </c>
      <c r="J77" s="238" t="s">
        <v>345</v>
      </c>
      <c r="K77" s="238" t="s">
        <v>352</v>
      </c>
      <c r="L77" s="85"/>
      <c r="M77" s="164" t="str" cm="1">
        <f t="array" ref="M77">IFERROR(VALUE(_xlfn.IFS(F77="Yes","1",F77="No","0")),"N/A")</f>
        <v>N/A</v>
      </c>
      <c r="N77" s="164">
        <v>1</v>
      </c>
      <c r="O77" s="297">
        <f t="shared" si="28"/>
        <v>1</v>
      </c>
      <c r="P77" s="239" t="b">
        <f>ISNUMBER(MATCH(TRIM('Pre-assessment'!B$9),_xlfn.TEXTSPLIT(TRIM(J77), ";"), 0))</f>
        <v>1</v>
      </c>
      <c r="Q77" s="239" t="b">
        <f>ISNUMBER(MATCH(TRIM('Pre-assessment'!D$9),_xlfn.TEXTSPLIT(TRIM(J77), ";"), 0))</f>
        <v>0</v>
      </c>
      <c r="R77" s="239" t="b">
        <f>ISNUMBER(MATCH(TRIM('Pre-assessment'!F$9),_xlfn.TEXTSPLIT(TRIM(J77), ";"), 0))</f>
        <v>0</v>
      </c>
      <c r="S77" s="239" t="b">
        <f>ISNUMBER(MATCH(TRIM('Pre-assessment'!H$9),_xlfn.TEXTSPLIT(TRIM(J77), ";"), 0))</f>
        <v>0</v>
      </c>
      <c r="T77" s="239" t="b">
        <f>ISNUMBER(MATCH(TRIM('Pre-assessment'!B$12),_xlfn.TEXTSPLIT(TRIM(K77), ";"), 0))</f>
        <v>1</v>
      </c>
      <c r="U77" s="239" t="b">
        <f>ISNUMBER(MATCH(TRIM('Pre-assessment'!D$12),_xlfn.TEXTSPLIT(TRIM(K77), ";"), 0))</f>
        <v>0</v>
      </c>
      <c r="V77" s="239" t="b">
        <f>ISNUMBER(MATCH(TRIM('Pre-assessment'!F$12),_xlfn.TEXTSPLIT(TRIM(K77), ";"), 0))</f>
        <v>0</v>
      </c>
      <c r="W77" s="239" t="b">
        <f t="shared" si="31"/>
        <v>1</v>
      </c>
      <c r="X77" s="128" t="str">
        <f t="shared" si="30"/>
        <v>N/A</v>
      </c>
    </row>
    <row r="78" spans="1:24" ht="54.6" customHeight="1" x14ac:dyDescent="0.3">
      <c r="A78" s="76"/>
      <c r="B78" s="710"/>
      <c r="C78" s="713"/>
      <c r="D78" s="718"/>
      <c r="E78" s="245" t="s">
        <v>568</v>
      </c>
      <c r="F78" s="293"/>
      <c r="G78" s="82"/>
      <c r="H78" s="691"/>
      <c r="I78" s="82" t="s">
        <v>415</v>
      </c>
      <c r="J78" s="238" t="s">
        <v>459</v>
      </c>
      <c r="K78" s="238" t="s">
        <v>352</v>
      </c>
      <c r="L78" s="85"/>
      <c r="M78" s="164" t="str" cm="1">
        <f t="array" ref="M78">IFERROR(VALUE(_xlfn.IFS(F78="Yes","1",F78="No","0")),"N/A")</f>
        <v>N/A</v>
      </c>
      <c r="N78" s="164">
        <v>1</v>
      </c>
      <c r="O78" s="297">
        <f t="shared" si="28"/>
        <v>1</v>
      </c>
      <c r="P78" s="239" t="b">
        <f>ISNUMBER(MATCH(TRIM('Pre-assessment'!B$9),_xlfn.TEXTSPLIT(TRIM(J78), ";"), 0))</f>
        <v>1</v>
      </c>
      <c r="Q78" s="239" t="b">
        <f>ISNUMBER(MATCH(TRIM('Pre-assessment'!D$9),_xlfn.TEXTSPLIT(TRIM(J78), ";"), 0))</f>
        <v>1</v>
      </c>
      <c r="R78" s="239" t="b">
        <f>ISNUMBER(MATCH(TRIM('Pre-assessment'!F$9),_xlfn.TEXTSPLIT(TRIM(J78), ";"), 0))</f>
        <v>0</v>
      </c>
      <c r="S78" s="239" t="b">
        <f>ISNUMBER(MATCH(TRIM('Pre-assessment'!H$9),_xlfn.TEXTSPLIT(TRIM(J78), ";"), 0))</f>
        <v>0</v>
      </c>
      <c r="T78" s="239" t="b">
        <f>ISNUMBER(MATCH(TRIM('Pre-assessment'!B$12),_xlfn.TEXTSPLIT(TRIM(K78), ";"), 0))</f>
        <v>1</v>
      </c>
      <c r="U78" s="239" t="b">
        <f>ISNUMBER(MATCH(TRIM('Pre-assessment'!D$12),_xlfn.TEXTSPLIT(TRIM(K78), ";"), 0))</f>
        <v>0</v>
      </c>
      <c r="V78" s="239" t="b">
        <f>ISNUMBER(MATCH(TRIM('Pre-assessment'!F$12),_xlfn.TEXTSPLIT(TRIM(K78), ";"), 0))</f>
        <v>0</v>
      </c>
      <c r="W78" s="239" t="b">
        <f t="shared" si="31"/>
        <v>1</v>
      </c>
      <c r="X78" s="128" t="str">
        <f t="shared" si="30"/>
        <v>N/A</v>
      </c>
    </row>
    <row r="79" spans="1:24" ht="61.35" customHeight="1" x14ac:dyDescent="0.3">
      <c r="A79" s="76"/>
      <c r="B79" s="271" t="s">
        <v>362</v>
      </c>
      <c r="C79" s="165" t="s">
        <v>569</v>
      </c>
      <c r="D79" s="121" t="s">
        <v>570</v>
      </c>
      <c r="E79" s="245" t="s">
        <v>571</v>
      </c>
      <c r="F79" s="293"/>
      <c r="G79" s="82"/>
      <c r="H79" s="89"/>
      <c r="I79" s="82" t="s">
        <v>399</v>
      </c>
      <c r="J79" s="187" t="s">
        <v>459</v>
      </c>
      <c r="K79" s="245" t="s">
        <v>352</v>
      </c>
      <c r="L79" s="82"/>
      <c r="M79" s="164" t="str" cm="1">
        <f t="array" ref="M79">IFERROR(VALUE(_xlfn.IFS(F79="Yes","1",F79="No","0")),"N/A")</f>
        <v>N/A</v>
      </c>
      <c r="N79" s="164">
        <v>1</v>
      </c>
      <c r="O79" s="297">
        <f t="shared" si="28"/>
        <v>1</v>
      </c>
      <c r="P79" s="239" t="b">
        <f>ISNUMBER(MATCH(TRIM('Pre-assessment'!B$9),_xlfn.TEXTSPLIT(TRIM(J79), ";"), 0))</f>
        <v>1</v>
      </c>
      <c r="Q79" s="239" t="b">
        <f>ISNUMBER(MATCH(TRIM('Pre-assessment'!D$9),_xlfn.TEXTSPLIT(TRIM(J79), ";"), 0))</f>
        <v>1</v>
      </c>
      <c r="R79" s="239" t="b">
        <f>ISNUMBER(MATCH(TRIM('Pre-assessment'!F$9),_xlfn.TEXTSPLIT(TRIM(J79), ";"), 0))</f>
        <v>0</v>
      </c>
      <c r="S79" s="239" t="b">
        <f>ISNUMBER(MATCH(TRIM('Pre-assessment'!H$9),_xlfn.TEXTSPLIT(TRIM(J79), ";"), 0))</f>
        <v>0</v>
      </c>
      <c r="T79" s="239" t="b">
        <f>ISNUMBER(MATCH(TRIM('Pre-assessment'!B$12),_xlfn.TEXTSPLIT(TRIM(K79), ";"), 0))</f>
        <v>1</v>
      </c>
      <c r="U79" s="239" t="b">
        <f>ISNUMBER(MATCH(TRIM('Pre-assessment'!D$12),_xlfn.TEXTSPLIT(TRIM(K79), ";"), 0))</f>
        <v>0</v>
      </c>
      <c r="V79" s="239" t="b">
        <f>ISNUMBER(MATCH(TRIM('Pre-assessment'!F$12),_xlfn.TEXTSPLIT(TRIM(K79), ";"), 0))</f>
        <v>0</v>
      </c>
      <c r="W79" s="239" t="b">
        <f t="shared" ref="W79" si="32">AND(OR(P79:S79),OR(T79:V79))</f>
        <v>1</v>
      </c>
      <c r="X79" s="128" t="str">
        <f t="shared" si="30"/>
        <v>N/A</v>
      </c>
    </row>
    <row r="80" spans="1:24" s="76" customFormat="1" ht="47.85" customHeight="1" x14ac:dyDescent="0.3">
      <c r="B80" s="708" t="s">
        <v>362</v>
      </c>
      <c r="C80" s="711" t="s">
        <v>572</v>
      </c>
      <c r="D80" s="717" t="s">
        <v>573</v>
      </c>
      <c r="E80" s="245" t="s">
        <v>574</v>
      </c>
      <c r="F80" s="293"/>
      <c r="G80" s="82"/>
      <c r="H80" s="720" t="s">
        <v>575</v>
      </c>
      <c r="I80" s="82" t="s">
        <v>397</v>
      </c>
      <c r="J80" s="187" t="s">
        <v>386</v>
      </c>
      <c r="K80" s="290" t="s">
        <v>352</v>
      </c>
      <c r="L80" s="82"/>
      <c r="M80" s="164" t="str" cm="1">
        <f t="array" ref="M80">IFERROR(VALUE(_xlfn.IFS(F80="Yes","1",F80="No","0")),"N/A")</f>
        <v>N/A</v>
      </c>
      <c r="N80" s="164">
        <v>1</v>
      </c>
      <c r="O80" s="297">
        <f t="shared" si="28"/>
        <v>1</v>
      </c>
      <c r="P80" s="239" t="b">
        <f>ISNUMBER(MATCH(TRIM('Pre-assessment'!B$9),_xlfn.TEXTSPLIT(TRIM(J80), ";"), 0))</f>
        <v>1</v>
      </c>
      <c r="Q80" s="239" t="b">
        <f>ISNUMBER(MATCH(TRIM('Pre-assessment'!D$9),_xlfn.TEXTSPLIT(TRIM(J80), ";"), 0))</f>
        <v>1</v>
      </c>
      <c r="R80" s="239" t="b">
        <f>ISNUMBER(MATCH(TRIM('Pre-assessment'!F$9),_xlfn.TEXTSPLIT(TRIM(J80), ";"), 0))</f>
        <v>1</v>
      </c>
      <c r="S80" s="239" t="b">
        <f>ISNUMBER(MATCH(TRIM('Pre-assessment'!H$9),_xlfn.TEXTSPLIT(TRIM(J80), ";"), 0))</f>
        <v>1</v>
      </c>
      <c r="T80" s="239" t="b">
        <f>ISNUMBER(MATCH(TRIM('Pre-assessment'!B$12),_xlfn.TEXTSPLIT(TRIM(K80), ";"), 0))</f>
        <v>1</v>
      </c>
      <c r="U80" s="239" t="b">
        <f>ISNUMBER(MATCH(TRIM('Pre-assessment'!D$12),_xlfn.TEXTSPLIT(TRIM(K80), ";"), 0))</f>
        <v>0</v>
      </c>
      <c r="V80" s="239" t="b">
        <f>ISNUMBER(MATCH(TRIM('Pre-assessment'!F$12),_xlfn.TEXTSPLIT(TRIM(K80), ";"), 0))</f>
        <v>0</v>
      </c>
      <c r="W80" s="239" t="b">
        <f t="shared" ref="W80:W82" si="33">AND(OR(P80:S80),OR(T80:V80))</f>
        <v>1</v>
      </c>
      <c r="X80" s="128" t="str">
        <f t="shared" si="30"/>
        <v>N/A</v>
      </c>
    </row>
    <row r="81" spans="1:24" s="76" customFormat="1" ht="50.85" customHeight="1" x14ac:dyDescent="0.3">
      <c r="B81" s="709"/>
      <c r="C81" s="712"/>
      <c r="D81" s="717"/>
      <c r="E81" s="272" t="s">
        <v>576</v>
      </c>
      <c r="F81" s="293"/>
      <c r="G81" s="82"/>
      <c r="H81" s="721"/>
      <c r="I81" s="82" t="s">
        <v>415</v>
      </c>
      <c r="J81" s="187" t="s">
        <v>386</v>
      </c>
      <c r="K81" s="290" t="s">
        <v>352</v>
      </c>
      <c r="L81" s="82"/>
      <c r="M81" s="164" t="str" cm="1">
        <f t="array" ref="M81">IFERROR(VALUE(_xlfn.IFS(F81="Yes","1",F81="No","0")),"N/A")</f>
        <v>N/A</v>
      </c>
      <c r="N81" s="164">
        <v>1</v>
      </c>
      <c r="O81" s="297">
        <f t="shared" si="28"/>
        <v>1</v>
      </c>
      <c r="P81" s="239" t="b">
        <f>ISNUMBER(MATCH(TRIM('Pre-assessment'!B$9),_xlfn.TEXTSPLIT(TRIM(J81), ";"), 0))</f>
        <v>1</v>
      </c>
      <c r="Q81" s="239" t="b">
        <f>ISNUMBER(MATCH(TRIM('Pre-assessment'!D$9),_xlfn.TEXTSPLIT(TRIM(J81), ";"), 0))</f>
        <v>1</v>
      </c>
      <c r="R81" s="239" t="b">
        <f>ISNUMBER(MATCH(TRIM('Pre-assessment'!F$9),_xlfn.TEXTSPLIT(TRIM(J81), ";"), 0))</f>
        <v>1</v>
      </c>
      <c r="S81" s="239" t="b">
        <f>ISNUMBER(MATCH(TRIM('Pre-assessment'!H$9),_xlfn.TEXTSPLIT(TRIM(J81), ";"), 0))</f>
        <v>1</v>
      </c>
      <c r="T81" s="239" t="b">
        <f>ISNUMBER(MATCH(TRIM('Pre-assessment'!B$12),_xlfn.TEXTSPLIT(TRIM(K81), ";"), 0))</f>
        <v>1</v>
      </c>
      <c r="U81" s="239" t="b">
        <f>ISNUMBER(MATCH(TRIM('Pre-assessment'!D$12),_xlfn.TEXTSPLIT(TRIM(K81), ";"), 0))</f>
        <v>0</v>
      </c>
      <c r="V81" s="239" t="b">
        <f>ISNUMBER(MATCH(TRIM('Pre-assessment'!F$12),_xlfn.TEXTSPLIT(TRIM(K81), ";"), 0))</f>
        <v>0</v>
      </c>
      <c r="W81" s="239" t="b">
        <f t="shared" si="33"/>
        <v>1</v>
      </c>
      <c r="X81" s="128" t="str">
        <f t="shared" si="30"/>
        <v>N/A</v>
      </c>
    </row>
    <row r="82" spans="1:24" s="76" customFormat="1" ht="45.6" customHeight="1" x14ac:dyDescent="0.3">
      <c r="B82" s="710"/>
      <c r="C82" s="713"/>
      <c r="D82" s="718"/>
      <c r="E82" s="272" t="s">
        <v>577</v>
      </c>
      <c r="F82" s="293"/>
      <c r="G82" s="82"/>
      <c r="H82" s="722"/>
      <c r="I82" s="82" t="s">
        <v>415</v>
      </c>
      <c r="J82" s="187" t="s">
        <v>386</v>
      </c>
      <c r="K82" s="290" t="s">
        <v>352</v>
      </c>
      <c r="L82" s="82"/>
      <c r="M82" s="164" t="str" cm="1">
        <f t="array" ref="M82">IFERROR(VALUE(_xlfn.IFS(F82="Yes","1",F82="No","0")),"N/A")</f>
        <v>N/A</v>
      </c>
      <c r="N82" s="164">
        <v>1</v>
      </c>
      <c r="O82" s="297">
        <f t="shared" si="28"/>
        <v>1</v>
      </c>
      <c r="P82" s="239" t="b">
        <f>ISNUMBER(MATCH(TRIM('Pre-assessment'!B$9),_xlfn.TEXTSPLIT(TRIM(J82), ";"), 0))</f>
        <v>1</v>
      </c>
      <c r="Q82" s="239" t="b">
        <f>ISNUMBER(MATCH(TRIM('Pre-assessment'!D$9),_xlfn.TEXTSPLIT(TRIM(J82), ";"), 0))</f>
        <v>1</v>
      </c>
      <c r="R82" s="239" t="b">
        <f>ISNUMBER(MATCH(TRIM('Pre-assessment'!F$9),_xlfn.TEXTSPLIT(TRIM(J82), ";"), 0))</f>
        <v>1</v>
      </c>
      <c r="S82" s="239" t="b">
        <f>ISNUMBER(MATCH(TRIM('Pre-assessment'!H$9),_xlfn.TEXTSPLIT(TRIM(J82), ";"), 0))</f>
        <v>1</v>
      </c>
      <c r="T82" s="239" t="b">
        <f>ISNUMBER(MATCH(TRIM('Pre-assessment'!B$12),_xlfn.TEXTSPLIT(TRIM(K82), ";"), 0))</f>
        <v>1</v>
      </c>
      <c r="U82" s="239" t="b">
        <f>ISNUMBER(MATCH(TRIM('Pre-assessment'!D$12),_xlfn.TEXTSPLIT(TRIM(K82), ";"), 0))</f>
        <v>0</v>
      </c>
      <c r="V82" s="239" t="b">
        <f>ISNUMBER(MATCH(TRIM('Pre-assessment'!F$12),_xlfn.TEXTSPLIT(TRIM(K82), ";"), 0))</f>
        <v>0</v>
      </c>
      <c r="W82" s="239" t="b">
        <f t="shared" si="33"/>
        <v>1</v>
      </c>
      <c r="X82" s="128" t="str">
        <f t="shared" si="30"/>
        <v>N/A</v>
      </c>
    </row>
    <row r="83" spans="1:24" ht="43.5" customHeight="1" x14ac:dyDescent="0.3">
      <c r="A83" s="160"/>
      <c r="B83" s="708" t="s">
        <v>362</v>
      </c>
      <c r="C83" s="711" t="s">
        <v>578</v>
      </c>
      <c r="D83" s="716" t="s">
        <v>579</v>
      </c>
      <c r="E83" s="243" t="s">
        <v>580</v>
      </c>
      <c r="F83" s="293"/>
      <c r="G83" s="82"/>
      <c r="H83" s="700" t="s">
        <v>581</v>
      </c>
      <c r="I83" s="82" t="s">
        <v>399</v>
      </c>
      <c r="J83" s="191" t="s">
        <v>345</v>
      </c>
      <c r="K83" s="273" t="s">
        <v>352</v>
      </c>
      <c r="L83" s="82"/>
      <c r="M83" s="164" t="str" cm="1">
        <f t="array" ref="M83">IFERROR(VALUE(_xlfn.IFS(F83="Yes","1",F83="No","0")),"N/A")</f>
        <v>N/A</v>
      </c>
      <c r="N83" s="164">
        <v>1</v>
      </c>
      <c r="O83" s="297">
        <f t="shared" si="28"/>
        <v>1</v>
      </c>
      <c r="P83" s="239" t="b">
        <f>ISNUMBER(MATCH(TRIM('Pre-assessment'!B$9),_xlfn.TEXTSPLIT(TRIM(J83), ";"), 0))</f>
        <v>1</v>
      </c>
      <c r="Q83" s="239" t="b">
        <f>ISNUMBER(MATCH(TRIM('Pre-assessment'!D$9),_xlfn.TEXTSPLIT(TRIM(J83), ";"), 0))</f>
        <v>0</v>
      </c>
      <c r="R83" s="239" t="b">
        <f>ISNUMBER(MATCH(TRIM('Pre-assessment'!F$9),_xlfn.TEXTSPLIT(TRIM(J83), ";"), 0))</f>
        <v>0</v>
      </c>
      <c r="S83" s="239" t="b">
        <f>ISNUMBER(MATCH(TRIM('Pre-assessment'!H$9),_xlfn.TEXTSPLIT(TRIM(J83), ";"), 0))</f>
        <v>0</v>
      </c>
      <c r="T83" s="239" t="b">
        <f>ISNUMBER(MATCH(TRIM('Pre-assessment'!B$12),_xlfn.TEXTSPLIT(TRIM(K83), ";"), 0))</f>
        <v>1</v>
      </c>
      <c r="U83" s="239" t="b">
        <f>ISNUMBER(MATCH(TRIM('Pre-assessment'!D$12),_xlfn.TEXTSPLIT(TRIM(K83), ";"), 0))</f>
        <v>0</v>
      </c>
      <c r="V83" s="239" t="b">
        <f>ISNUMBER(MATCH(TRIM('Pre-assessment'!F$12),_xlfn.TEXTSPLIT(TRIM(K83), ";"), 0))</f>
        <v>0</v>
      </c>
      <c r="W83" s="239" t="b">
        <f t="shared" ref="W83:W85" si="34">AND(OR(P83:S83),OR(T83:V83))</f>
        <v>1</v>
      </c>
      <c r="X83" s="128" t="str">
        <f t="shared" si="30"/>
        <v>N/A</v>
      </c>
    </row>
    <row r="84" spans="1:24" ht="42" customHeight="1" x14ac:dyDescent="0.3">
      <c r="A84" s="160"/>
      <c r="B84" s="709"/>
      <c r="C84" s="712"/>
      <c r="D84" s="717"/>
      <c r="E84" s="170" t="s">
        <v>450</v>
      </c>
      <c r="F84" s="293"/>
      <c r="G84" s="82"/>
      <c r="H84" s="692"/>
      <c r="I84" s="82" t="s">
        <v>399</v>
      </c>
      <c r="J84" s="191" t="s">
        <v>345</v>
      </c>
      <c r="K84" s="273" t="s">
        <v>352</v>
      </c>
      <c r="L84" s="82"/>
      <c r="M84" s="164" t="str" cm="1">
        <f t="array" ref="M84">IFERROR(VALUE(_xlfn.IFS(F84="Yes","1",F84="No","0")),"N/A")</f>
        <v>N/A</v>
      </c>
      <c r="N84" s="164">
        <v>1</v>
      </c>
      <c r="O84" s="297">
        <f t="shared" si="28"/>
        <v>1</v>
      </c>
      <c r="P84" s="239" t="b">
        <f>ISNUMBER(MATCH(TRIM('Pre-assessment'!B$9),_xlfn.TEXTSPLIT(TRIM(J84), ";"), 0))</f>
        <v>1</v>
      </c>
      <c r="Q84" s="239" t="b">
        <f>ISNUMBER(MATCH(TRIM('Pre-assessment'!D$9),_xlfn.TEXTSPLIT(TRIM(J84), ";"), 0))</f>
        <v>0</v>
      </c>
      <c r="R84" s="239" t="b">
        <f>ISNUMBER(MATCH(TRIM('Pre-assessment'!F$9),_xlfn.TEXTSPLIT(TRIM(J84), ";"), 0))</f>
        <v>0</v>
      </c>
      <c r="S84" s="239" t="b">
        <f>ISNUMBER(MATCH(TRIM('Pre-assessment'!H$9),_xlfn.TEXTSPLIT(TRIM(J84), ";"), 0))</f>
        <v>0</v>
      </c>
      <c r="T84" s="239" t="b">
        <f>ISNUMBER(MATCH(TRIM('Pre-assessment'!B$12),_xlfn.TEXTSPLIT(TRIM(K84), ";"), 0))</f>
        <v>1</v>
      </c>
      <c r="U84" s="239" t="b">
        <f>ISNUMBER(MATCH(TRIM('Pre-assessment'!D$12),_xlfn.TEXTSPLIT(TRIM(K84), ";"), 0))</f>
        <v>0</v>
      </c>
      <c r="V84" s="239" t="b">
        <f>ISNUMBER(MATCH(TRIM('Pre-assessment'!F$12),_xlfn.TEXTSPLIT(TRIM(K84), ";"), 0))</f>
        <v>0</v>
      </c>
      <c r="W84" s="239" t="b">
        <f t="shared" si="34"/>
        <v>1</v>
      </c>
      <c r="X84" s="128" t="str">
        <f t="shared" si="30"/>
        <v>N/A</v>
      </c>
    </row>
    <row r="85" spans="1:24" ht="42" customHeight="1" x14ac:dyDescent="0.3">
      <c r="A85" s="160"/>
      <c r="B85" s="709"/>
      <c r="C85" s="712"/>
      <c r="D85" s="717"/>
      <c r="E85" s="244" t="s">
        <v>582</v>
      </c>
      <c r="F85" s="293"/>
      <c r="G85" s="110"/>
      <c r="H85" s="692"/>
      <c r="I85" s="82" t="s">
        <v>415</v>
      </c>
      <c r="J85" s="191" t="s">
        <v>345</v>
      </c>
      <c r="K85" s="273" t="s">
        <v>352</v>
      </c>
      <c r="L85" s="82"/>
      <c r="M85" s="164" t="str" cm="1">
        <f t="array" ref="M85">IFERROR(VALUE(_xlfn.IFS(F85="Yes","1",F85="No","0")),"N/A")</f>
        <v>N/A</v>
      </c>
      <c r="N85" s="164">
        <v>1</v>
      </c>
      <c r="O85" s="297">
        <f t="shared" si="28"/>
        <v>1</v>
      </c>
      <c r="P85" s="239" t="b">
        <f>ISNUMBER(MATCH(TRIM('Pre-assessment'!B$9),_xlfn.TEXTSPLIT(TRIM(J85), ";"), 0))</f>
        <v>1</v>
      </c>
      <c r="Q85" s="239" t="b">
        <f>ISNUMBER(MATCH(TRIM('Pre-assessment'!D$9),_xlfn.TEXTSPLIT(TRIM(J85), ";"), 0))</f>
        <v>0</v>
      </c>
      <c r="R85" s="239" t="b">
        <f>ISNUMBER(MATCH(TRIM('Pre-assessment'!F$9),_xlfn.TEXTSPLIT(TRIM(J85), ";"), 0))</f>
        <v>0</v>
      </c>
      <c r="S85" s="239" t="b">
        <f>ISNUMBER(MATCH(TRIM('Pre-assessment'!H$9),_xlfn.TEXTSPLIT(TRIM(J85), ";"), 0))</f>
        <v>0</v>
      </c>
      <c r="T85" s="239" t="b">
        <f>ISNUMBER(MATCH(TRIM('Pre-assessment'!B$12),_xlfn.TEXTSPLIT(TRIM(K85), ";"), 0))</f>
        <v>1</v>
      </c>
      <c r="U85" s="239" t="b">
        <f>ISNUMBER(MATCH(TRIM('Pre-assessment'!D$12),_xlfn.TEXTSPLIT(TRIM(K85), ";"), 0))</f>
        <v>0</v>
      </c>
      <c r="V85" s="239" t="b">
        <f>ISNUMBER(MATCH(TRIM('Pre-assessment'!F$12),_xlfn.TEXTSPLIT(TRIM(K85), ";"), 0))</f>
        <v>0</v>
      </c>
      <c r="W85" s="239" t="b">
        <f t="shared" si="34"/>
        <v>1</v>
      </c>
      <c r="X85" s="128" t="str">
        <f t="shared" si="30"/>
        <v>N/A</v>
      </c>
    </row>
    <row r="86" spans="1:24" ht="61.35" customHeight="1" x14ac:dyDescent="0.3">
      <c r="A86" s="76"/>
      <c r="B86" s="708" t="s">
        <v>363</v>
      </c>
      <c r="C86" s="715" t="s">
        <v>583</v>
      </c>
      <c r="D86" s="715" t="s">
        <v>584</v>
      </c>
      <c r="E86" s="186" t="s">
        <v>585</v>
      </c>
      <c r="F86" s="293"/>
      <c r="G86" s="82"/>
      <c r="H86" s="690" t="s">
        <v>586</v>
      </c>
      <c r="I86" s="82" t="s">
        <v>397</v>
      </c>
      <c r="J86" s="191" t="s">
        <v>386</v>
      </c>
      <c r="K86" s="273" t="s">
        <v>387</v>
      </c>
      <c r="L86" s="82"/>
      <c r="M86" s="164" t="str" cm="1">
        <f t="array" ref="M86">IFERROR(VALUE(_xlfn.IFS(F86="Yes","1",F86="No","0")),"N/A")</f>
        <v>N/A</v>
      </c>
      <c r="N86" s="164">
        <v>1</v>
      </c>
      <c r="O86" s="297">
        <f t="shared" si="28"/>
        <v>1</v>
      </c>
      <c r="P86" s="239" t="b">
        <f>ISNUMBER(MATCH(TRIM('Pre-assessment'!B$9),_xlfn.TEXTSPLIT(TRIM(J86), ";"), 0))</f>
        <v>1</v>
      </c>
      <c r="Q86" s="239" t="b">
        <f>ISNUMBER(MATCH(TRIM('Pre-assessment'!D$9),_xlfn.TEXTSPLIT(TRIM(J86), ";"), 0))</f>
        <v>1</v>
      </c>
      <c r="R86" s="239" t="b">
        <f>ISNUMBER(MATCH(TRIM('Pre-assessment'!F$9),_xlfn.TEXTSPLIT(TRIM(J86), ";"), 0))</f>
        <v>1</v>
      </c>
      <c r="S86" s="239" t="b">
        <f>ISNUMBER(MATCH(TRIM('Pre-assessment'!H$9),_xlfn.TEXTSPLIT(TRIM(J86), ";"), 0))</f>
        <v>1</v>
      </c>
      <c r="T86" s="239" t="b">
        <f>ISNUMBER(MATCH(TRIM('Pre-assessment'!B$12),_xlfn.TEXTSPLIT(TRIM(K86), ";"), 0))</f>
        <v>1</v>
      </c>
      <c r="U86" s="239" t="b">
        <f>ISNUMBER(MATCH(TRIM('Pre-assessment'!D$12),_xlfn.TEXTSPLIT(TRIM(K86), ";"), 0))</f>
        <v>1</v>
      </c>
      <c r="V86" s="239" t="b">
        <f>ISNUMBER(MATCH(TRIM('Pre-assessment'!F$12),_xlfn.TEXTSPLIT(TRIM(K86), ";"), 0))</f>
        <v>1</v>
      </c>
      <c r="W86" s="239" t="b">
        <f>AND(OR(P86:S86),OR(T86:V86))</f>
        <v>1</v>
      </c>
      <c r="X86" s="128" t="str">
        <f>IF(M86="N/A","N/A","Air quality")</f>
        <v>N/A</v>
      </c>
    </row>
    <row r="87" spans="1:24" ht="61.35" customHeight="1" x14ac:dyDescent="0.3">
      <c r="A87" s="76"/>
      <c r="B87" s="710"/>
      <c r="C87" s="715"/>
      <c r="D87" s="715"/>
      <c r="E87" s="186" t="s">
        <v>587</v>
      </c>
      <c r="F87" s="293"/>
      <c r="G87" s="82"/>
      <c r="H87" s="693"/>
      <c r="I87" s="82" t="s">
        <v>399</v>
      </c>
      <c r="J87" s="191" t="s">
        <v>386</v>
      </c>
      <c r="K87" s="273" t="s">
        <v>387</v>
      </c>
      <c r="L87" s="82"/>
      <c r="M87" s="164" t="str" cm="1">
        <f t="array" ref="M87">IFERROR(VALUE(_xlfn.IFS(F87="Yes","1",F87="No","0")),"N/A")</f>
        <v>N/A</v>
      </c>
      <c r="N87" s="164">
        <v>1</v>
      </c>
      <c r="O87" s="297">
        <f t="shared" si="28"/>
        <v>1</v>
      </c>
      <c r="P87" s="239" t="b">
        <f>ISNUMBER(MATCH(TRIM('Pre-assessment'!B$9),_xlfn.TEXTSPLIT(TRIM(J87), ";"), 0))</f>
        <v>1</v>
      </c>
      <c r="Q87" s="239" t="b">
        <f>ISNUMBER(MATCH(TRIM('Pre-assessment'!D$9),_xlfn.TEXTSPLIT(TRIM(J87), ";"), 0))</f>
        <v>1</v>
      </c>
      <c r="R87" s="239" t="b">
        <f>ISNUMBER(MATCH(TRIM('Pre-assessment'!F$9),_xlfn.TEXTSPLIT(TRIM(J87), ";"), 0))</f>
        <v>1</v>
      </c>
      <c r="S87" s="239" t="b">
        <f>ISNUMBER(MATCH(TRIM('Pre-assessment'!H$9),_xlfn.TEXTSPLIT(TRIM(J87), ";"), 0))</f>
        <v>1</v>
      </c>
      <c r="T87" s="239" t="b">
        <f>ISNUMBER(MATCH(TRIM('Pre-assessment'!B$12),_xlfn.TEXTSPLIT(TRIM(K87), ";"), 0))</f>
        <v>1</v>
      </c>
      <c r="U87" s="239" t="b">
        <f>ISNUMBER(MATCH(TRIM('Pre-assessment'!D$12),_xlfn.TEXTSPLIT(TRIM(K87), ";"), 0))</f>
        <v>1</v>
      </c>
      <c r="V87" s="239" t="b">
        <f>ISNUMBER(MATCH(TRIM('Pre-assessment'!F$12),_xlfn.TEXTSPLIT(TRIM(K87), ";"), 0))</f>
        <v>1</v>
      </c>
      <c r="W87" s="239" t="b">
        <f t="shared" ref="W87" si="35">AND(OR(P87:S87),OR(T87:V87))</f>
        <v>1</v>
      </c>
      <c r="X87" s="128" t="str">
        <f>IF(M87="N/A","N/A","Air quality")</f>
        <v>N/A</v>
      </c>
    </row>
    <row r="88" spans="1:24" ht="78" customHeight="1" x14ac:dyDescent="0.3">
      <c r="A88" s="76"/>
      <c r="B88" s="256" t="s">
        <v>364</v>
      </c>
      <c r="C88" s="241" t="s">
        <v>588</v>
      </c>
      <c r="D88" s="241" t="s">
        <v>589</v>
      </c>
      <c r="E88" s="186" t="s">
        <v>590</v>
      </c>
      <c r="F88" s="293"/>
      <c r="G88" s="82"/>
      <c r="H88" s="236" t="s">
        <v>591</v>
      </c>
      <c r="I88" s="82" t="s">
        <v>397</v>
      </c>
      <c r="J88" s="191" t="s">
        <v>386</v>
      </c>
      <c r="K88" s="273" t="s">
        <v>387</v>
      </c>
      <c r="L88" s="82"/>
      <c r="M88" s="164" t="str" cm="1">
        <f t="array" ref="M88">IFERROR(VALUE(_xlfn.IFS(F88="Yes","1",F88="No","0")),"N/A")</f>
        <v>N/A</v>
      </c>
      <c r="N88" s="164">
        <v>1</v>
      </c>
      <c r="O88" s="297">
        <f t="shared" si="28"/>
        <v>1</v>
      </c>
      <c r="P88" s="239" t="b">
        <f>ISNUMBER(MATCH(TRIM('Pre-assessment'!B$9),_xlfn.TEXTSPLIT(TRIM(J88), ";"), 0))</f>
        <v>1</v>
      </c>
      <c r="Q88" s="239" t="b">
        <f>ISNUMBER(MATCH(TRIM('Pre-assessment'!D$9),_xlfn.TEXTSPLIT(TRIM(J88), ";"), 0))</f>
        <v>1</v>
      </c>
      <c r="R88" s="239" t="b">
        <f>ISNUMBER(MATCH(TRIM('Pre-assessment'!F$9),_xlfn.TEXTSPLIT(TRIM(J88), ";"), 0))</f>
        <v>1</v>
      </c>
      <c r="S88" s="239" t="b">
        <f>ISNUMBER(MATCH(TRIM('Pre-assessment'!H$9),_xlfn.TEXTSPLIT(TRIM(J88), ";"), 0))</f>
        <v>1</v>
      </c>
      <c r="T88" s="239" t="b">
        <f>ISNUMBER(MATCH(TRIM('Pre-assessment'!B$12),_xlfn.TEXTSPLIT(TRIM(K88), ";"), 0))</f>
        <v>1</v>
      </c>
      <c r="U88" s="239" t="b">
        <f>ISNUMBER(MATCH(TRIM('Pre-assessment'!D$12),_xlfn.TEXTSPLIT(TRIM(K88), ";"), 0))</f>
        <v>1</v>
      </c>
      <c r="V88" s="239" t="b">
        <f>ISNUMBER(MATCH(TRIM('Pre-assessment'!F$12),_xlfn.TEXTSPLIT(TRIM(K88), ";"), 0))</f>
        <v>1</v>
      </c>
      <c r="W88" s="239" t="b">
        <f>AND(OR(P88:S88),OR(T88:V88))</f>
        <v>1</v>
      </c>
      <c r="X88" s="128" t="str">
        <f t="shared" ref="X88:X95" si="36">IF(M88="N/A","N/A","Water quality and conservation")</f>
        <v>N/A</v>
      </c>
    </row>
    <row r="89" spans="1:24" ht="76.349999999999994" customHeight="1" x14ac:dyDescent="0.3">
      <c r="A89" s="76"/>
      <c r="B89" s="256" t="s">
        <v>364</v>
      </c>
      <c r="C89" s="241" t="s">
        <v>592</v>
      </c>
      <c r="D89" s="192" t="s">
        <v>593</v>
      </c>
      <c r="E89" s="86" t="s">
        <v>594</v>
      </c>
      <c r="F89" s="293"/>
      <c r="G89" s="82"/>
      <c r="H89" s="236"/>
      <c r="I89" s="82" t="s">
        <v>397</v>
      </c>
      <c r="J89" s="236" t="s">
        <v>386</v>
      </c>
      <c r="K89" s="238" t="s">
        <v>387</v>
      </c>
      <c r="L89" s="82"/>
      <c r="M89" s="164" t="str" cm="1">
        <f t="array" ref="M89">IFERROR(VALUE(_xlfn.IFS(F89="Yes","1",F89="No","0")),"N/A")</f>
        <v>N/A</v>
      </c>
      <c r="N89" s="164">
        <v>1</v>
      </c>
      <c r="O89" s="297">
        <f t="shared" si="28"/>
        <v>1</v>
      </c>
      <c r="P89" s="239" t="b">
        <f>ISNUMBER(MATCH(TRIM('Pre-assessment'!B$9),_xlfn.TEXTSPLIT(TRIM(J89), ";"), 0))</f>
        <v>1</v>
      </c>
      <c r="Q89" s="239" t="b">
        <f>ISNUMBER(MATCH(TRIM('Pre-assessment'!D$9),_xlfn.TEXTSPLIT(TRIM(J89), ";"), 0))</f>
        <v>1</v>
      </c>
      <c r="R89" s="239" t="b">
        <f>ISNUMBER(MATCH(TRIM('Pre-assessment'!F$9),_xlfn.TEXTSPLIT(TRIM(J89), ";"), 0))</f>
        <v>1</v>
      </c>
      <c r="S89" s="239" t="b">
        <f>ISNUMBER(MATCH(TRIM('Pre-assessment'!H$9),_xlfn.TEXTSPLIT(TRIM(J89), ";"), 0))</f>
        <v>1</v>
      </c>
      <c r="T89" s="239" t="b">
        <f>ISNUMBER(MATCH(TRIM('Pre-assessment'!B$12),_xlfn.TEXTSPLIT(TRIM(K89), ";"), 0))</f>
        <v>1</v>
      </c>
      <c r="U89" s="239" t="b">
        <f>ISNUMBER(MATCH(TRIM('Pre-assessment'!D$12),_xlfn.TEXTSPLIT(TRIM(K89), ";"), 0))</f>
        <v>1</v>
      </c>
      <c r="V89" s="239" t="b">
        <f>ISNUMBER(MATCH(TRIM('Pre-assessment'!F$12),_xlfn.TEXTSPLIT(TRIM(K89), ";"), 0))</f>
        <v>1</v>
      </c>
      <c r="W89" s="239" t="b">
        <f>AND(OR(P89:S89),OR(T89:V89))</f>
        <v>1</v>
      </c>
      <c r="X89" s="128" t="str">
        <f t="shared" si="36"/>
        <v>N/A</v>
      </c>
    </row>
    <row r="90" spans="1:24" ht="51.6" customHeight="1" x14ac:dyDescent="0.3">
      <c r="A90" s="76"/>
      <c r="B90" s="714" t="s">
        <v>364</v>
      </c>
      <c r="C90" s="715" t="s">
        <v>595</v>
      </c>
      <c r="D90" s="715" t="s">
        <v>596</v>
      </c>
      <c r="E90" s="86" t="s">
        <v>597</v>
      </c>
      <c r="F90" s="293"/>
      <c r="G90" s="82"/>
      <c r="H90" s="719" t="s">
        <v>598</v>
      </c>
      <c r="I90" s="82" t="s">
        <v>397</v>
      </c>
      <c r="J90" s="86" t="s">
        <v>386</v>
      </c>
      <c r="K90" s="86" t="s">
        <v>387</v>
      </c>
      <c r="L90" s="82"/>
      <c r="M90" s="164" t="str" cm="1">
        <f t="array" ref="M90">IFERROR(VALUE(_xlfn.IFS(F90="Yes","1",F90="No","0")),"N/A")</f>
        <v>N/A</v>
      </c>
      <c r="N90" s="164">
        <v>1</v>
      </c>
      <c r="O90" s="297">
        <f t="shared" si="28"/>
        <v>1</v>
      </c>
      <c r="P90" s="239" t="b">
        <f>ISNUMBER(MATCH(TRIM('Pre-assessment'!B$9),_xlfn.TEXTSPLIT(TRIM(J90), ";"), 0))</f>
        <v>1</v>
      </c>
      <c r="Q90" s="239" t="b">
        <f>ISNUMBER(MATCH(TRIM('Pre-assessment'!D$9),_xlfn.TEXTSPLIT(TRIM(J90), ";"), 0))</f>
        <v>1</v>
      </c>
      <c r="R90" s="239" t="b">
        <f>ISNUMBER(MATCH(TRIM('Pre-assessment'!F$9),_xlfn.TEXTSPLIT(TRIM(J90), ";"), 0))</f>
        <v>1</v>
      </c>
      <c r="S90" s="239" t="b">
        <f>ISNUMBER(MATCH(TRIM('Pre-assessment'!H$9),_xlfn.TEXTSPLIT(TRIM(J90), ";"), 0))</f>
        <v>1</v>
      </c>
      <c r="T90" s="239" t="b">
        <f>ISNUMBER(MATCH(TRIM('Pre-assessment'!B$12),_xlfn.TEXTSPLIT(TRIM(K90), ";"), 0))</f>
        <v>1</v>
      </c>
      <c r="U90" s="239" t="b">
        <f>ISNUMBER(MATCH(TRIM('Pre-assessment'!D$12),_xlfn.TEXTSPLIT(TRIM(K90), ";"), 0))</f>
        <v>1</v>
      </c>
      <c r="V90" s="239" t="b">
        <f>ISNUMBER(MATCH(TRIM('Pre-assessment'!F$12),_xlfn.TEXTSPLIT(TRIM(K90), ";"), 0))</f>
        <v>1</v>
      </c>
      <c r="W90" s="239" t="b">
        <f>AND(OR(P90:S90),OR(T90:V90))</f>
        <v>1</v>
      </c>
      <c r="X90" s="128" t="str">
        <f t="shared" si="36"/>
        <v>N/A</v>
      </c>
    </row>
    <row r="91" spans="1:24" ht="51.6" customHeight="1" x14ac:dyDescent="0.3">
      <c r="A91" s="76"/>
      <c r="B91" s="714"/>
      <c r="C91" s="715"/>
      <c r="D91" s="715"/>
      <c r="E91" s="86" t="s">
        <v>599</v>
      </c>
      <c r="F91" s="293"/>
      <c r="G91" s="82"/>
      <c r="H91" s="719"/>
      <c r="I91" s="82" t="s">
        <v>399</v>
      </c>
      <c r="J91" s="86" t="s">
        <v>386</v>
      </c>
      <c r="K91" s="86" t="s">
        <v>387</v>
      </c>
      <c r="L91" s="82"/>
      <c r="M91" s="164" t="str" cm="1">
        <f t="array" ref="M91">IFERROR(VALUE(_xlfn.IFS(F91="Yes","1",F91="No","0")),"N/A")</f>
        <v>N/A</v>
      </c>
      <c r="N91" s="164">
        <v>1</v>
      </c>
      <c r="O91" s="297">
        <f t="shared" si="28"/>
        <v>1</v>
      </c>
      <c r="P91" s="239" t="b">
        <f>ISNUMBER(MATCH(TRIM('Pre-assessment'!B$9),_xlfn.TEXTSPLIT(TRIM(J91), ";"), 0))</f>
        <v>1</v>
      </c>
      <c r="Q91" s="239" t="b">
        <f>ISNUMBER(MATCH(TRIM('Pre-assessment'!D$9),_xlfn.TEXTSPLIT(TRIM(J91), ";"), 0))</f>
        <v>1</v>
      </c>
      <c r="R91" s="239" t="b">
        <f>ISNUMBER(MATCH(TRIM('Pre-assessment'!F$9),_xlfn.TEXTSPLIT(TRIM(J91), ";"), 0))</f>
        <v>1</v>
      </c>
      <c r="S91" s="239" t="b">
        <f>ISNUMBER(MATCH(TRIM('Pre-assessment'!H$9),_xlfn.TEXTSPLIT(TRIM(J91), ";"), 0))</f>
        <v>1</v>
      </c>
      <c r="T91" s="239" t="b">
        <f>ISNUMBER(MATCH(TRIM('Pre-assessment'!B$12),_xlfn.TEXTSPLIT(TRIM(K91), ";"), 0))</f>
        <v>1</v>
      </c>
      <c r="U91" s="239" t="b">
        <f>ISNUMBER(MATCH(TRIM('Pre-assessment'!D$12),_xlfn.TEXTSPLIT(TRIM(K91), ";"), 0))</f>
        <v>1</v>
      </c>
      <c r="V91" s="239" t="b">
        <f>ISNUMBER(MATCH(TRIM('Pre-assessment'!F$12),_xlfn.TEXTSPLIT(TRIM(K91), ";"), 0))</f>
        <v>1</v>
      </c>
      <c r="W91" s="239" t="b">
        <f t="shared" ref="W91:W92" si="37">AND(OR(P91:S91),OR(T91:V91))</f>
        <v>1</v>
      </c>
      <c r="X91" s="128" t="str">
        <f t="shared" si="36"/>
        <v>N/A</v>
      </c>
    </row>
    <row r="92" spans="1:24" ht="42.6" customHeight="1" x14ac:dyDescent="0.3">
      <c r="A92" s="76"/>
      <c r="B92" s="714"/>
      <c r="C92" s="715"/>
      <c r="D92" s="715"/>
      <c r="E92" s="86" t="s">
        <v>600</v>
      </c>
      <c r="F92" s="293"/>
      <c r="G92" s="82"/>
      <c r="H92" s="719"/>
      <c r="I92" s="82" t="s">
        <v>399</v>
      </c>
      <c r="J92" s="86" t="s">
        <v>386</v>
      </c>
      <c r="K92" s="86" t="s">
        <v>387</v>
      </c>
      <c r="L92" s="82"/>
      <c r="M92" s="164" t="str" cm="1">
        <f t="array" ref="M92">IFERROR(VALUE(_xlfn.IFS(F92="Yes","1",F92="No","0")),"N/A")</f>
        <v>N/A</v>
      </c>
      <c r="N92" s="164">
        <v>1</v>
      </c>
      <c r="O92" s="297">
        <f t="shared" si="28"/>
        <v>1</v>
      </c>
      <c r="P92" s="239" t="b">
        <f>ISNUMBER(MATCH(TRIM('Pre-assessment'!B$9),_xlfn.TEXTSPLIT(TRIM(J92), ";"), 0))</f>
        <v>1</v>
      </c>
      <c r="Q92" s="239" t="b">
        <f>ISNUMBER(MATCH(TRIM('Pre-assessment'!D$9),_xlfn.TEXTSPLIT(TRIM(J92), ";"), 0))</f>
        <v>1</v>
      </c>
      <c r="R92" s="239" t="b">
        <f>ISNUMBER(MATCH(TRIM('Pre-assessment'!F$9),_xlfn.TEXTSPLIT(TRIM(J92), ";"), 0))</f>
        <v>1</v>
      </c>
      <c r="S92" s="239" t="b">
        <f>ISNUMBER(MATCH(TRIM('Pre-assessment'!H$9),_xlfn.TEXTSPLIT(TRIM(J92), ";"), 0))</f>
        <v>1</v>
      </c>
      <c r="T92" s="239" t="b">
        <f>ISNUMBER(MATCH(TRIM('Pre-assessment'!B$12),_xlfn.TEXTSPLIT(TRIM(K92), ";"), 0))</f>
        <v>1</v>
      </c>
      <c r="U92" s="239" t="b">
        <f>ISNUMBER(MATCH(TRIM('Pre-assessment'!D$12),_xlfn.TEXTSPLIT(TRIM(K92), ";"), 0))</f>
        <v>1</v>
      </c>
      <c r="V92" s="239" t="b">
        <f>ISNUMBER(MATCH(TRIM('Pre-assessment'!F$12),_xlfn.TEXTSPLIT(TRIM(K92), ";"), 0))</f>
        <v>1</v>
      </c>
      <c r="W92" s="239" t="b">
        <f t="shared" si="37"/>
        <v>1</v>
      </c>
      <c r="X92" s="128" t="str">
        <f t="shared" si="36"/>
        <v>N/A</v>
      </c>
    </row>
    <row r="93" spans="1:24" ht="24.6" customHeight="1" x14ac:dyDescent="0.3">
      <c r="A93" s="76"/>
      <c r="B93" s="708" t="s">
        <v>364</v>
      </c>
      <c r="C93" s="706" t="s">
        <v>601</v>
      </c>
      <c r="D93" s="706" t="s">
        <v>602</v>
      </c>
      <c r="E93" s="86" t="s">
        <v>603</v>
      </c>
      <c r="F93" s="293"/>
      <c r="G93" s="82"/>
      <c r="H93" s="690"/>
      <c r="I93" s="82" t="s">
        <v>399</v>
      </c>
      <c r="J93" s="191" t="s">
        <v>386</v>
      </c>
      <c r="K93" s="291" t="s">
        <v>387</v>
      </c>
      <c r="L93" s="82"/>
      <c r="M93" s="164" t="str" cm="1">
        <f t="array" ref="M93">IFERROR(VALUE(_xlfn.IFS(F93="Yes","1",F93="No","0")),"N/A")</f>
        <v>N/A</v>
      </c>
      <c r="N93" s="164">
        <v>1</v>
      </c>
      <c r="O93" s="297">
        <f t="shared" si="28"/>
        <v>1</v>
      </c>
      <c r="P93" s="239" t="b">
        <f>ISNUMBER(MATCH(TRIM('Pre-assessment'!B$9),_xlfn.TEXTSPLIT(TRIM(J93), ";"), 0))</f>
        <v>1</v>
      </c>
      <c r="Q93" s="239" t="b">
        <f>ISNUMBER(MATCH(TRIM('Pre-assessment'!D$9),_xlfn.TEXTSPLIT(TRIM(J93), ";"), 0))</f>
        <v>1</v>
      </c>
      <c r="R93" s="239" t="b">
        <f>ISNUMBER(MATCH(TRIM('Pre-assessment'!F$9),_xlfn.TEXTSPLIT(TRIM(J93), ";"), 0))</f>
        <v>1</v>
      </c>
      <c r="S93" s="239" t="b">
        <f>ISNUMBER(MATCH(TRIM('Pre-assessment'!H$9),_xlfn.TEXTSPLIT(TRIM(J93), ";"), 0))</f>
        <v>1</v>
      </c>
      <c r="T93" s="239" t="b">
        <f>ISNUMBER(MATCH(TRIM('Pre-assessment'!B$12),_xlfn.TEXTSPLIT(TRIM(K93), ";"), 0))</f>
        <v>1</v>
      </c>
      <c r="U93" s="239" t="b">
        <f>ISNUMBER(MATCH(TRIM('Pre-assessment'!D$12),_xlfn.TEXTSPLIT(TRIM(K93), ";"), 0))</f>
        <v>1</v>
      </c>
      <c r="V93" s="239" t="b">
        <f>ISNUMBER(MATCH(TRIM('Pre-assessment'!F$12),_xlfn.TEXTSPLIT(TRIM(K93), ";"), 0))</f>
        <v>1</v>
      </c>
      <c r="W93" s="239" t="b">
        <f>AND(OR(P93:S93),OR(T93:V93))</f>
        <v>1</v>
      </c>
      <c r="X93" s="128" t="str">
        <f t="shared" si="36"/>
        <v>N/A</v>
      </c>
    </row>
    <row r="94" spans="1:24" ht="31.35" customHeight="1" x14ac:dyDescent="0.3">
      <c r="A94" s="76"/>
      <c r="B94" s="709"/>
      <c r="C94" s="698"/>
      <c r="D94" s="698"/>
      <c r="E94" s="109" t="s">
        <v>604</v>
      </c>
      <c r="F94" s="293"/>
      <c r="G94" s="110"/>
      <c r="H94" s="692"/>
      <c r="I94" s="110" t="s">
        <v>399</v>
      </c>
      <c r="J94" s="191" t="s">
        <v>386</v>
      </c>
      <c r="K94" s="291" t="s">
        <v>387</v>
      </c>
      <c r="L94" s="110"/>
      <c r="M94" s="164" t="str" cm="1">
        <f t="array" ref="M94">IFERROR(VALUE(_xlfn.IFS(F94="Yes","1",F94="No","0")),"N/A")</f>
        <v>N/A</v>
      </c>
      <c r="N94" s="164">
        <v>1</v>
      </c>
      <c r="O94" s="297">
        <f t="shared" si="28"/>
        <v>1</v>
      </c>
      <c r="P94" s="239" t="b">
        <f>ISNUMBER(MATCH(TRIM('Pre-assessment'!B$9),_xlfn.TEXTSPLIT(TRIM(J94), ";"), 0))</f>
        <v>1</v>
      </c>
      <c r="Q94" s="239" t="b">
        <f>ISNUMBER(MATCH(TRIM('Pre-assessment'!D$9),_xlfn.TEXTSPLIT(TRIM(J94), ";"), 0))</f>
        <v>1</v>
      </c>
      <c r="R94" s="239" t="b">
        <f>ISNUMBER(MATCH(TRIM('Pre-assessment'!F$9),_xlfn.TEXTSPLIT(TRIM(J94), ";"), 0))</f>
        <v>1</v>
      </c>
      <c r="S94" s="239" t="b">
        <f>ISNUMBER(MATCH(TRIM('Pre-assessment'!H$9),_xlfn.TEXTSPLIT(TRIM(J94), ";"), 0))</f>
        <v>1</v>
      </c>
      <c r="T94" s="239" t="b">
        <f>ISNUMBER(MATCH(TRIM('Pre-assessment'!B$12),_xlfn.TEXTSPLIT(TRIM(K94), ";"), 0))</f>
        <v>1</v>
      </c>
      <c r="U94" s="239" t="b">
        <f>ISNUMBER(MATCH(TRIM('Pre-assessment'!D$12),_xlfn.TEXTSPLIT(TRIM(K94), ";"), 0))</f>
        <v>1</v>
      </c>
      <c r="V94" s="239" t="b">
        <f>ISNUMBER(MATCH(TRIM('Pre-assessment'!F$12),_xlfn.TEXTSPLIT(TRIM(K94), ";"), 0))</f>
        <v>1</v>
      </c>
      <c r="W94" s="239" t="b">
        <f t="shared" ref="W94" si="38">AND(OR(P94:S94),OR(T94:V94))</f>
        <v>1</v>
      </c>
      <c r="X94" s="128" t="str">
        <f t="shared" si="36"/>
        <v>N/A</v>
      </c>
    </row>
    <row r="95" spans="1:24" ht="34.5" customHeight="1" x14ac:dyDescent="0.3">
      <c r="A95" s="76"/>
      <c r="B95" s="710"/>
      <c r="C95" s="707"/>
      <c r="D95" s="707"/>
      <c r="E95" s="86" t="s">
        <v>605</v>
      </c>
      <c r="F95" s="293"/>
      <c r="G95" s="110"/>
      <c r="H95" s="693"/>
      <c r="I95" s="110" t="s">
        <v>415</v>
      </c>
      <c r="J95" s="191" t="s">
        <v>386</v>
      </c>
      <c r="K95" s="291" t="s">
        <v>387</v>
      </c>
      <c r="L95" s="110"/>
      <c r="M95" s="164" t="str" cm="1">
        <f t="array" ref="M95">IFERROR(VALUE(_xlfn.IFS(F95="Yes","1",F95="No","0")),"N/A")</f>
        <v>N/A</v>
      </c>
      <c r="N95" s="164">
        <v>1</v>
      </c>
      <c r="O95" s="297">
        <f t="shared" si="28"/>
        <v>1</v>
      </c>
      <c r="P95" s="239" t="b">
        <f>ISNUMBER(MATCH(TRIM('Pre-assessment'!B$9),_xlfn.TEXTSPLIT(TRIM(J95), ";"), 0))</f>
        <v>1</v>
      </c>
      <c r="Q95" s="239" t="b">
        <f>ISNUMBER(MATCH(TRIM('Pre-assessment'!D$9),_xlfn.TEXTSPLIT(TRIM(J95), ";"), 0))</f>
        <v>1</v>
      </c>
      <c r="R95" s="239" t="b">
        <f>ISNUMBER(MATCH(TRIM('Pre-assessment'!F$9),_xlfn.TEXTSPLIT(TRIM(J95), ";"), 0))</f>
        <v>1</v>
      </c>
      <c r="S95" s="239" t="b">
        <f>ISNUMBER(MATCH(TRIM('Pre-assessment'!H$9),_xlfn.TEXTSPLIT(TRIM(J95), ";"), 0))</f>
        <v>1</v>
      </c>
      <c r="T95" s="239" t="b">
        <f>ISNUMBER(MATCH(TRIM('Pre-assessment'!B$12),_xlfn.TEXTSPLIT(TRIM(K95), ";"), 0))</f>
        <v>1</v>
      </c>
      <c r="U95" s="239" t="b">
        <f>ISNUMBER(MATCH(TRIM('Pre-assessment'!D$12),_xlfn.TEXTSPLIT(TRIM(K95), ";"), 0))</f>
        <v>1</v>
      </c>
      <c r="V95" s="239" t="b">
        <f>ISNUMBER(MATCH(TRIM('Pre-assessment'!F$12),_xlfn.TEXTSPLIT(TRIM(K95), ";"), 0))</f>
        <v>1</v>
      </c>
      <c r="W95" s="239" t="b">
        <f t="shared" ref="W95" si="39">AND(OR(P95:S95),OR(T95:V95))</f>
        <v>1</v>
      </c>
      <c r="X95" s="128" t="str">
        <f t="shared" si="36"/>
        <v>N/A</v>
      </c>
    </row>
    <row r="96" spans="1:24" ht="43.2" x14ac:dyDescent="0.3">
      <c r="A96" s="76"/>
      <c r="B96" s="703" t="s">
        <v>365</v>
      </c>
      <c r="C96" s="704" t="s">
        <v>606</v>
      </c>
      <c r="D96" s="704" t="s">
        <v>607</v>
      </c>
      <c r="E96" s="243" t="s">
        <v>608</v>
      </c>
      <c r="F96" s="293"/>
      <c r="G96" s="82"/>
      <c r="H96" s="701" t="s">
        <v>609</v>
      </c>
      <c r="I96" s="82" t="s">
        <v>415</v>
      </c>
      <c r="J96" s="86" t="s">
        <v>386</v>
      </c>
      <c r="K96" s="245" t="s">
        <v>387</v>
      </c>
      <c r="L96" s="82"/>
      <c r="M96" s="164" t="str" cm="1">
        <f t="array" ref="M96">IFERROR(VALUE(_xlfn.IFS(F96="Yes","1",F96="No","0")),"N/A")</f>
        <v>N/A</v>
      </c>
      <c r="N96" s="164">
        <v>1</v>
      </c>
      <c r="O96" s="297">
        <f t="shared" si="28"/>
        <v>1</v>
      </c>
      <c r="P96" s="239" t="b">
        <f>ISNUMBER(MATCH(TRIM('Pre-assessment'!B$9),_xlfn.TEXTSPLIT(TRIM(J96), ";"), 0))</f>
        <v>1</v>
      </c>
      <c r="Q96" s="239" t="b">
        <f>ISNUMBER(MATCH(TRIM('Pre-assessment'!D$9),_xlfn.TEXTSPLIT(TRIM(J96), ";"), 0))</f>
        <v>1</v>
      </c>
      <c r="R96" s="239" t="b">
        <f>ISNUMBER(MATCH(TRIM('Pre-assessment'!F$9),_xlfn.TEXTSPLIT(TRIM(J96), ";"), 0))</f>
        <v>1</v>
      </c>
      <c r="S96" s="239" t="b">
        <f>ISNUMBER(MATCH(TRIM('Pre-assessment'!H$9),_xlfn.TEXTSPLIT(TRIM(J96), ";"), 0))</f>
        <v>1</v>
      </c>
      <c r="T96" s="239" t="b">
        <f>ISNUMBER(MATCH(TRIM('Pre-assessment'!B$12),_xlfn.TEXTSPLIT(TRIM(K96), ";"), 0))</f>
        <v>1</v>
      </c>
      <c r="U96" s="239" t="b">
        <f>ISNUMBER(MATCH(TRIM('Pre-assessment'!D$12),_xlfn.TEXTSPLIT(TRIM(K96), ";"), 0))</f>
        <v>1</v>
      </c>
      <c r="V96" s="239" t="b">
        <f>ISNUMBER(MATCH(TRIM('Pre-assessment'!F$12),_xlfn.TEXTSPLIT(TRIM(K96), ";"), 0))</f>
        <v>1</v>
      </c>
      <c r="W96" s="239" t="b">
        <f>AND(OR(P96:S96),OR(T96:V96))</f>
        <v>1</v>
      </c>
      <c r="X96" s="128" t="str">
        <f>IF(M96="N/A","N/A","Energy use &amp; efficiency")</f>
        <v>N/A</v>
      </c>
    </row>
    <row r="97" spans="1:24" ht="43.2" x14ac:dyDescent="0.3">
      <c r="A97" s="76"/>
      <c r="B97" s="703"/>
      <c r="C97" s="704"/>
      <c r="D97" s="704"/>
      <c r="E97" s="243" t="s">
        <v>610</v>
      </c>
      <c r="F97" s="293"/>
      <c r="G97" s="82"/>
      <c r="H97" s="702"/>
      <c r="I97" s="82" t="s">
        <v>415</v>
      </c>
      <c r="J97" s="86" t="s">
        <v>386</v>
      </c>
      <c r="K97" s="245" t="s">
        <v>387</v>
      </c>
      <c r="L97" s="82"/>
      <c r="M97" s="164" t="str" cm="1">
        <f t="array" ref="M97">IFERROR(VALUE(_xlfn.IFS(F97="Yes","1",F97="No","0")),"N/A")</f>
        <v>N/A</v>
      </c>
      <c r="N97" s="164">
        <v>1</v>
      </c>
      <c r="O97" s="297">
        <f t="shared" si="28"/>
        <v>1</v>
      </c>
      <c r="P97" s="239" t="b">
        <f>ISNUMBER(MATCH(TRIM('Pre-assessment'!B$9),_xlfn.TEXTSPLIT(TRIM(J97), ";"), 0))</f>
        <v>1</v>
      </c>
      <c r="Q97" s="239" t="b">
        <f>ISNUMBER(MATCH(TRIM('Pre-assessment'!D$9),_xlfn.TEXTSPLIT(TRIM(J97), ";"), 0))</f>
        <v>1</v>
      </c>
      <c r="R97" s="239" t="b">
        <f>ISNUMBER(MATCH(TRIM('Pre-assessment'!F$9),_xlfn.TEXTSPLIT(TRIM(J97), ";"), 0))</f>
        <v>1</v>
      </c>
      <c r="S97" s="239" t="b">
        <f>ISNUMBER(MATCH(TRIM('Pre-assessment'!H$9),_xlfn.TEXTSPLIT(TRIM(J97), ";"), 0))</f>
        <v>1</v>
      </c>
      <c r="T97" s="239" t="b">
        <f>ISNUMBER(MATCH(TRIM('Pre-assessment'!B$12),_xlfn.TEXTSPLIT(TRIM(K97), ";"), 0))</f>
        <v>1</v>
      </c>
      <c r="U97" s="239" t="b">
        <f>ISNUMBER(MATCH(TRIM('Pre-assessment'!D$12),_xlfn.TEXTSPLIT(TRIM(K97), ";"), 0))</f>
        <v>1</v>
      </c>
      <c r="V97" s="239" t="b">
        <f>ISNUMBER(MATCH(TRIM('Pre-assessment'!F$12),_xlfn.TEXTSPLIT(TRIM(K97), ";"), 0))</f>
        <v>1</v>
      </c>
      <c r="W97" s="239" t="b">
        <f t="shared" ref="W97:W98" si="40">AND(OR(P97:S97),OR(T97:V97))</f>
        <v>1</v>
      </c>
      <c r="X97" s="128" t="str">
        <f>IF(M97="N/A","N/A","Energy use &amp; efficiency")</f>
        <v>N/A</v>
      </c>
    </row>
    <row r="98" spans="1:24" ht="43.2" x14ac:dyDescent="0.3">
      <c r="B98" s="723"/>
      <c r="C98" s="716"/>
      <c r="D98" s="716"/>
      <c r="E98" s="244" t="s">
        <v>611</v>
      </c>
      <c r="F98" s="293"/>
      <c r="G98" s="110"/>
      <c r="H98" s="702"/>
      <c r="I98" s="82" t="s">
        <v>415</v>
      </c>
      <c r="J98" s="86" t="s">
        <v>386</v>
      </c>
      <c r="K98" s="245" t="s">
        <v>387</v>
      </c>
      <c r="L98" s="82"/>
      <c r="M98" s="164" t="str" cm="1">
        <f t="array" ref="M98">IFERROR(VALUE(_xlfn.IFS(F98="Yes","1",F98="No","0")),"N/A")</f>
        <v>N/A</v>
      </c>
      <c r="N98" s="164">
        <v>1</v>
      </c>
      <c r="O98" s="297">
        <f t="shared" si="28"/>
        <v>1</v>
      </c>
      <c r="P98" s="239" t="b">
        <f>ISNUMBER(MATCH(TRIM('Pre-assessment'!B$9),_xlfn.TEXTSPLIT(TRIM(J98), ";"), 0))</f>
        <v>1</v>
      </c>
      <c r="Q98" s="239" t="b">
        <f>ISNUMBER(MATCH(TRIM('Pre-assessment'!D$9),_xlfn.TEXTSPLIT(TRIM(J98), ";"), 0))</f>
        <v>1</v>
      </c>
      <c r="R98" s="239" t="b">
        <f>ISNUMBER(MATCH(TRIM('Pre-assessment'!F$9),_xlfn.TEXTSPLIT(TRIM(J98), ";"), 0))</f>
        <v>1</v>
      </c>
      <c r="S98" s="239" t="b">
        <f>ISNUMBER(MATCH(TRIM('Pre-assessment'!H$9),_xlfn.TEXTSPLIT(TRIM(J98), ";"), 0))</f>
        <v>1</v>
      </c>
      <c r="T98" s="239" t="b">
        <f>ISNUMBER(MATCH(TRIM('Pre-assessment'!B$12),_xlfn.TEXTSPLIT(TRIM(K98), ";"), 0))</f>
        <v>1</v>
      </c>
      <c r="U98" s="239" t="b">
        <f>ISNUMBER(MATCH(TRIM('Pre-assessment'!D$12),_xlfn.TEXTSPLIT(TRIM(K98), ";"), 0))</f>
        <v>1</v>
      </c>
      <c r="V98" s="239" t="b">
        <f>ISNUMBER(MATCH(TRIM('Pre-assessment'!F$12),_xlfn.TEXTSPLIT(TRIM(K98), ";"), 0))</f>
        <v>1</v>
      </c>
      <c r="W98" s="239" t="b">
        <f t="shared" si="40"/>
        <v>1</v>
      </c>
      <c r="X98" s="128" t="str">
        <f>IF(M98="N/A","N/A","Energy use &amp; efficiency")</f>
        <v>N/A</v>
      </c>
    </row>
    <row r="99" spans="1:24" ht="71.099999999999994" customHeight="1" x14ac:dyDescent="0.3">
      <c r="A99" s="76"/>
      <c r="B99" s="292" t="s">
        <v>365</v>
      </c>
      <c r="C99" s="243" t="s">
        <v>612</v>
      </c>
      <c r="D99" s="243" t="s">
        <v>613</v>
      </c>
      <c r="E99" s="243" t="s">
        <v>614</v>
      </c>
      <c r="F99" s="293"/>
      <c r="G99" s="177"/>
      <c r="H99" s="245" t="s">
        <v>609</v>
      </c>
      <c r="I99" s="166" t="s">
        <v>415</v>
      </c>
      <c r="J99" s="86" t="s">
        <v>386</v>
      </c>
      <c r="K99" s="245" t="s">
        <v>387</v>
      </c>
      <c r="L99" s="82"/>
      <c r="M99" s="164" t="str" cm="1">
        <f t="array" ref="M99">IFERROR(VALUE(_xlfn.IFS(F99="Yes","1",F99="No","0")),"N/A")</f>
        <v>N/A</v>
      </c>
      <c r="N99" s="164">
        <v>1</v>
      </c>
      <c r="O99" s="297">
        <f t="shared" si="28"/>
        <v>1</v>
      </c>
      <c r="P99" s="276" t="b">
        <f>ISNUMBER(MATCH(TRIM('Pre-assessment'!B$9),_xlfn.TEXTSPLIT(TRIM(J99), ";"), 0))</f>
        <v>1</v>
      </c>
      <c r="Q99" s="276" t="b">
        <f>ISNUMBER(MATCH(TRIM('Pre-assessment'!D$9),_xlfn.TEXTSPLIT(TRIM(J99), ";"), 0))</f>
        <v>1</v>
      </c>
      <c r="R99" s="276" t="b">
        <f>ISNUMBER(MATCH(TRIM('Pre-assessment'!F$9),_xlfn.TEXTSPLIT(TRIM(J99), ";"), 0))</f>
        <v>1</v>
      </c>
      <c r="S99" s="276" t="b">
        <f>ISNUMBER(MATCH(TRIM('Pre-assessment'!H$9),_xlfn.TEXTSPLIT(TRIM(J99), ";"), 0))</f>
        <v>1</v>
      </c>
      <c r="T99" s="276" t="b">
        <f>ISNUMBER(MATCH(TRIM('Pre-assessment'!B$12),_xlfn.TEXTSPLIT(TRIM(K99), ";"), 0))</f>
        <v>1</v>
      </c>
      <c r="U99" s="276" t="b">
        <f>ISNUMBER(MATCH(TRIM('Pre-assessment'!D$12),_xlfn.TEXTSPLIT(TRIM(K99), ";"), 0))</f>
        <v>1</v>
      </c>
      <c r="V99" s="276" t="b">
        <f>ISNUMBER(MATCH(TRIM('Pre-assessment'!F$12),_xlfn.TEXTSPLIT(TRIM(K99), ";"), 0))</f>
        <v>1</v>
      </c>
      <c r="W99" s="276" t="b">
        <f>AND(OR(P99:S99),OR(T99:V99))</f>
        <v>1</v>
      </c>
      <c r="X99" s="128" t="str">
        <f>IF(M99="N/A","N/A","Energy use &amp; efficiency")</f>
        <v>N/A</v>
      </c>
    </row>
  </sheetData>
  <sheetProtection selectLockedCells="1"/>
  <autoFilter ref="B5:W99" xr:uid="{C0F85439-04B4-4695-8741-A8C017267B02}"/>
  <dataConsolidate/>
  <mergeCells count="115">
    <mergeCell ref="H56:H58"/>
    <mergeCell ref="H47:H51"/>
    <mergeCell ref="D20:D23"/>
    <mergeCell ref="B7:B9"/>
    <mergeCell ref="C7:C9"/>
    <mergeCell ref="B5:B6"/>
    <mergeCell ref="C5:C6"/>
    <mergeCell ref="D5:D6"/>
    <mergeCell ref="B11:B13"/>
    <mergeCell ref="C11:C13"/>
    <mergeCell ref="C20:C23"/>
    <mergeCell ref="C33:C34"/>
    <mergeCell ref="D33:D34"/>
    <mergeCell ref="B20:B23"/>
    <mergeCell ref="B28:B30"/>
    <mergeCell ref="B33:B34"/>
    <mergeCell ref="C28:C30"/>
    <mergeCell ref="D28:D30"/>
    <mergeCell ref="B14:B16"/>
    <mergeCell ref="C14:C16"/>
    <mergeCell ref="B17:B19"/>
    <mergeCell ref="C17:C19"/>
    <mergeCell ref="E5:E6"/>
    <mergeCell ref="H5:H6"/>
    <mergeCell ref="F5:F6"/>
    <mergeCell ref="D11:D13"/>
    <mergeCell ref="H11:H13"/>
    <mergeCell ref="G5:G6"/>
    <mergeCell ref="D7:D9"/>
    <mergeCell ref="H17:H19"/>
    <mergeCell ref="D14:D16"/>
    <mergeCell ref="D17:D19"/>
    <mergeCell ref="C42:C43"/>
    <mergeCell ref="D42:D43"/>
    <mergeCell ref="D37:D38"/>
    <mergeCell ref="B42:B43"/>
    <mergeCell ref="B37:B38"/>
    <mergeCell ref="C37:C38"/>
    <mergeCell ref="B59:B62"/>
    <mergeCell ref="C59:C62"/>
    <mergeCell ref="D59:D62"/>
    <mergeCell ref="B70:B72"/>
    <mergeCell ref="B96:B98"/>
    <mergeCell ref="C96:C98"/>
    <mergeCell ref="D96:D98"/>
    <mergeCell ref="D70:D72"/>
    <mergeCell ref="C70:C72"/>
    <mergeCell ref="C52:C53"/>
    <mergeCell ref="D52:D53"/>
    <mergeCell ref="B56:B58"/>
    <mergeCell ref="C56:C58"/>
    <mergeCell ref="D56:D58"/>
    <mergeCell ref="D47:D51"/>
    <mergeCell ref="C47:C51"/>
    <mergeCell ref="B47:B51"/>
    <mergeCell ref="B52:B53"/>
    <mergeCell ref="H90:H92"/>
    <mergeCell ref="B80:B82"/>
    <mergeCell ref="C80:C82"/>
    <mergeCell ref="D80:D82"/>
    <mergeCell ref="H93:H95"/>
    <mergeCell ref="H86:H87"/>
    <mergeCell ref="D83:D85"/>
    <mergeCell ref="H80:H82"/>
    <mergeCell ref="H83:H85"/>
    <mergeCell ref="B83:B85"/>
    <mergeCell ref="C83:C85"/>
    <mergeCell ref="H70:H72"/>
    <mergeCell ref="H74:H78"/>
    <mergeCell ref="H59:H62"/>
    <mergeCell ref="H96:H98"/>
    <mergeCell ref="B63:B64"/>
    <mergeCell ref="C63:C64"/>
    <mergeCell ref="D63:D64"/>
    <mergeCell ref="H63:H64"/>
    <mergeCell ref="D93:D95"/>
    <mergeCell ref="B93:B95"/>
    <mergeCell ref="C93:C95"/>
    <mergeCell ref="D65:D69"/>
    <mergeCell ref="H65:H69"/>
    <mergeCell ref="B74:B78"/>
    <mergeCell ref="C74:C78"/>
    <mergeCell ref="B90:B92"/>
    <mergeCell ref="C86:C87"/>
    <mergeCell ref="D86:D87"/>
    <mergeCell ref="B86:B87"/>
    <mergeCell ref="C90:C92"/>
    <mergeCell ref="D90:D92"/>
    <mergeCell ref="B65:B69"/>
    <mergeCell ref="C65:C69"/>
    <mergeCell ref="D74:D78"/>
    <mergeCell ref="W5:W6"/>
    <mergeCell ref="U5:U6"/>
    <mergeCell ref="V5:V6"/>
    <mergeCell ref="O5:O6"/>
    <mergeCell ref="N5:N6"/>
    <mergeCell ref="X5:X6"/>
    <mergeCell ref="H7:H9"/>
    <mergeCell ref="H52:H53"/>
    <mergeCell ref="H28:H30"/>
    <mergeCell ref="Q5:Q6"/>
    <mergeCell ref="R5:R6"/>
    <mergeCell ref="S5:S6"/>
    <mergeCell ref="H20:H23"/>
    <mergeCell ref="I5:I6"/>
    <mergeCell ref="L5:L6"/>
    <mergeCell ref="H14:H16"/>
    <mergeCell ref="M5:M6"/>
    <mergeCell ref="T5:T6"/>
    <mergeCell ref="J5:J6"/>
    <mergeCell ref="K5:K6"/>
    <mergeCell ref="P5:P6"/>
    <mergeCell ref="H33:H34"/>
    <mergeCell ref="H37:H38"/>
    <mergeCell ref="H42:H43"/>
  </mergeCells>
  <conditionalFormatting sqref="B47:D47 G47:I47 E47:E51 I48 G48:G51 I49:O51">
    <cfRule type="expression" dxfId="205" priority="27">
      <formula>$W$47=FALSE</formula>
    </cfRule>
  </conditionalFormatting>
  <conditionalFormatting sqref="B33:E34 G33:O34 X33:X34">
    <cfRule type="expression" dxfId="192" priority="1">
      <formula>$W$33=FALSE</formula>
    </cfRule>
  </conditionalFormatting>
  <conditionalFormatting sqref="B40:E40 G40:O40">
    <cfRule type="expression" dxfId="189" priority="41">
      <formula>$W$40=FALSE</formula>
    </cfRule>
  </conditionalFormatting>
  <conditionalFormatting sqref="B63:E64 G63:O64">
    <cfRule type="expression" dxfId="176" priority="37">
      <formula>$W$63=FALSE</formula>
    </cfRule>
    <cfRule type="expression" dxfId="174" priority="81">
      <formula>$W$63=FALSE</formula>
    </cfRule>
  </conditionalFormatting>
  <conditionalFormatting sqref="B70:E72 G70:O72">
    <cfRule type="expression" dxfId="171" priority="19">
      <formula>#REF!=FALSE</formula>
    </cfRule>
  </conditionalFormatting>
  <conditionalFormatting sqref="B7:O7 X7:X9 O7:O99 B8:E9 G8:O9 F8:F99">
    <cfRule type="expression" dxfId="158" priority="155">
      <formula>$W$7=FALSE</formula>
    </cfRule>
  </conditionalFormatting>
  <conditionalFormatting sqref="B10:E10 G10:O10">
    <cfRule type="expression" dxfId="156" priority="39">
      <formula>$W$10=FALSE</formula>
    </cfRule>
    <cfRule type="expression" dxfId="154" priority="153">
      <formula>$W$10=FALSE</formula>
    </cfRule>
  </conditionalFormatting>
  <conditionalFormatting sqref="D39:E39 G39:O39">
    <cfRule type="expression" dxfId="151" priority="31">
      <formula>$W$39=FALSE</formula>
    </cfRule>
  </conditionalFormatting>
  <conditionalFormatting sqref="E75 G75 I75:O75">
    <cfRule type="expression" dxfId="149" priority="36">
      <formula>$W$75=FALSE</formula>
    </cfRule>
  </conditionalFormatting>
  <conditionalFormatting sqref="E76 G76 I76:O76">
    <cfRule type="expression" dxfId="148" priority="35">
      <formula>$W$76=FALSE</formula>
    </cfRule>
  </conditionalFormatting>
  <conditionalFormatting sqref="E77 G77 I77:O77">
    <cfRule type="expression" dxfId="147" priority="26">
      <formula>$W$77=FALSE</formula>
    </cfRule>
  </conditionalFormatting>
  <conditionalFormatting sqref="E78 G78 I78:O78">
    <cfRule type="expression" dxfId="146" priority="33">
      <formula>$W$78=FALSE</formula>
    </cfRule>
  </conditionalFormatting>
  <conditionalFormatting sqref="G11:O13 B11:E13">
    <cfRule type="expression" dxfId="145" priority="152">
      <formula>$W$11=FALSE</formula>
    </cfRule>
  </conditionalFormatting>
  <conditionalFormatting sqref="G14:O16 B14:E16">
    <cfRule type="expression" dxfId="144" priority="151">
      <formula>$W$14=FALSE</formula>
    </cfRule>
  </conditionalFormatting>
  <conditionalFormatting sqref="G17:O19 B17:E19">
    <cfRule type="expression" dxfId="143" priority="150">
      <formula>$W$17=FALSE</formula>
    </cfRule>
  </conditionalFormatting>
  <conditionalFormatting sqref="G24:O24 B24:E24">
    <cfRule type="expression" dxfId="142" priority="147">
      <formula>$W$24=FALSE</formula>
    </cfRule>
  </conditionalFormatting>
  <conditionalFormatting sqref="G25:O25 B25:E25">
    <cfRule type="expression" dxfId="141" priority="146">
      <formula>$W$25=FALSE</formula>
    </cfRule>
  </conditionalFormatting>
  <conditionalFormatting sqref="G26:O26 B26:E26">
    <cfRule type="expression" dxfId="140" priority="145">
      <formula>$W$26=FALSE</formula>
    </cfRule>
  </conditionalFormatting>
  <conditionalFormatting sqref="G27:O27 B27:E27">
    <cfRule type="expression" dxfId="139" priority="144">
      <formula>$W$27=FALSE</formula>
    </cfRule>
  </conditionalFormatting>
  <conditionalFormatting sqref="G28:O30 B28:E30">
    <cfRule type="expression" dxfId="138" priority="142">
      <formula>$W$28=FALSE</formula>
    </cfRule>
  </conditionalFormatting>
  <conditionalFormatting sqref="G31:O31 B31:E31">
    <cfRule type="expression" dxfId="137" priority="141">
      <formula>$W$31=FALSE</formula>
    </cfRule>
  </conditionalFormatting>
  <conditionalFormatting sqref="G32:O32 B32:E32">
    <cfRule type="expression" dxfId="136" priority="140">
      <formula>$W$32=FALSE</formula>
    </cfRule>
  </conditionalFormatting>
  <conditionalFormatting sqref="G35:O35 B35:E35">
    <cfRule type="expression" dxfId="135" priority="135">
      <formula>$W$35=FALSE</formula>
    </cfRule>
  </conditionalFormatting>
  <conditionalFormatting sqref="G36:O36 B36:E36">
    <cfRule type="expression" dxfId="134" priority="2188">
      <formula>$W$36=FALSE</formula>
    </cfRule>
  </conditionalFormatting>
  <conditionalFormatting sqref="G37:O38 D37:E38">
    <cfRule type="expression" dxfId="133" priority="138">
      <formula>$W$37=FALSE</formula>
    </cfRule>
  </conditionalFormatting>
  <conditionalFormatting sqref="G40:O40 B40:E40">
    <cfRule type="expression" dxfId="132" priority="134">
      <formula>$W$40=FALSE</formula>
    </cfRule>
  </conditionalFormatting>
  <conditionalFormatting sqref="G41:O41 B41:E41">
    <cfRule type="expression" dxfId="131" priority="133">
      <formula>$W$41=FALSE</formula>
    </cfRule>
  </conditionalFormatting>
  <conditionalFormatting sqref="G42:O43 B42:E43">
    <cfRule type="expression" dxfId="130" priority="131">
      <formula>$W$42=FALSE</formula>
    </cfRule>
  </conditionalFormatting>
  <conditionalFormatting sqref="G44:O44 B44:E44">
    <cfRule type="expression" dxfId="129" priority="130">
      <formula>$W$44=FALSE</formula>
    </cfRule>
  </conditionalFormatting>
  <conditionalFormatting sqref="G45:O45 B45:E45">
    <cfRule type="expression" dxfId="128" priority="129">
      <formula>$W$45=FALSE</formula>
    </cfRule>
  </conditionalFormatting>
  <conditionalFormatting sqref="G46:O46 B46:E46">
    <cfRule type="expression" dxfId="127" priority="2172">
      <formula>$W$46=FALSE</formula>
    </cfRule>
  </conditionalFormatting>
  <conditionalFormatting sqref="G52:O53 B52:E53">
    <cfRule type="expression" dxfId="126" priority="126">
      <formula>$W$52=FALSE</formula>
    </cfRule>
  </conditionalFormatting>
  <conditionalFormatting sqref="G54:O54 B54:E54">
    <cfRule type="expression" dxfId="125" priority="125">
      <formula>$W$54=FALSE</formula>
    </cfRule>
  </conditionalFormatting>
  <conditionalFormatting sqref="G55:O55 B55:E55">
    <cfRule type="expression" dxfId="124" priority="124">
      <formula>$W$55=FALSE</formula>
    </cfRule>
  </conditionalFormatting>
  <conditionalFormatting sqref="G56:O58 B56:E58">
    <cfRule type="expression" dxfId="123" priority="123">
      <formula>$W$56=FALSE</formula>
    </cfRule>
  </conditionalFormatting>
  <conditionalFormatting sqref="G59:O62 B59:E62">
    <cfRule type="expression" dxfId="122" priority="122">
      <formula>$W$59=FALSE</formula>
    </cfRule>
  </conditionalFormatting>
  <conditionalFormatting sqref="G65:O69 B65:E69">
    <cfRule type="expression" dxfId="121" priority="1888">
      <formula>$W$65=FALSE</formula>
    </cfRule>
  </conditionalFormatting>
  <conditionalFormatting sqref="G73:O73 B73:E73">
    <cfRule type="expression" dxfId="120" priority="1892">
      <formula>$W$73=FALSE</formula>
    </cfRule>
  </conditionalFormatting>
  <conditionalFormatting sqref="G79:O79 B79:E79">
    <cfRule type="expression" dxfId="119" priority="1900">
      <formula>$W$79=FALSE</formula>
    </cfRule>
  </conditionalFormatting>
  <conditionalFormatting sqref="G80:O82 B80:E82">
    <cfRule type="expression" dxfId="118" priority="1904">
      <formula>$W$80=FALSE</formula>
    </cfRule>
  </conditionalFormatting>
  <conditionalFormatting sqref="G83:O85 B83:E85">
    <cfRule type="expression" dxfId="117" priority="1908">
      <formula>$W$83=FALSE</formula>
    </cfRule>
  </conditionalFormatting>
  <conditionalFormatting sqref="G86:O87 B86:E87">
    <cfRule type="expression" dxfId="116" priority="1912">
      <formula>$W$86=FALSE</formula>
    </cfRule>
  </conditionalFormatting>
  <conditionalFormatting sqref="G88:O88 B88:E88">
    <cfRule type="expression" dxfId="115" priority="1916">
      <formula>$W$88=FALSE</formula>
    </cfRule>
  </conditionalFormatting>
  <conditionalFormatting sqref="G89:O89 B89:E89">
    <cfRule type="expression" dxfId="114" priority="1920">
      <formula>$W$89=FALSE</formula>
    </cfRule>
  </conditionalFormatting>
  <conditionalFormatting sqref="G90:O92 B90:E92">
    <cfRule type="expression" dxfId="113" priority="1924">
      <formula>$W$90=FALSE</formula>
    </cfRule>
  </conditionalFormatting>
  <conditionalFormatting sqref="G93:O95 B93:E95">
    <cfRule type="expression" dxfId="112" priority="1928">
      <formula>$W$93=FALSE</formula>
    </cfRule>
  </conditionalFormatting>
  <conditionalFormatting sqref="G96:O98 B96:E98">
    <cfRule type="expression" dxfId="111" priority="1933">
      <formula>$W$96=FALSE</formula>
    </cfRule>
  </conditionalFormatting>
  <conditionalFormatting sqref="G99:O99 B99:E99">
    <cfRule type="expression" dxfId="110" priority="1938">
      <formula>$W$99=FALSE</formula>
    </cfRule>
  </conditionalFormatting>
  <conditionalFormatting sqref="I74:O74 E74 G74">
    <cfRule type="expression" dxfId="109" priority="1896">
      <formula>$W$74=FALSE</formula>
    </cfRule>
  </conditionalFormatting>
  <conditionalFormatting sqref="J47:J48">
    <cfRule type="expression" dxfId="107" priority="24">
      <formula>$W$47=FALSE</formula>
    </cfRule>
  </conditionalFormatting>
  <conditionalFormatting sqref="K20:K23">
    <cfRule type="expression" dxfId="105" priority="17">
      <formula>$W$14=FALSE</formula>
    </cfRule>
  </conditionalFormatting>
  <conditionalFormatting sqref="K47:O48">
    <cfRule type="expression" dxfId="104" priority="128">
      <formula>$W$47=FALSE</formula>
    </cfRule>
  </conditionalFormatting>
  <conditionalFormatting sqref="L20:O23 B20:E23 G20:J23">
    <cfRule type="expression" dxfId="103" priority="149">
      <formula>$W$20=FALSE</formula>
    </cfRule>
  </conditionalFormatting>
  <pageMargins left="0.7" right="0.7" top="0.75" bottom="0.75" header="0.3" footer="0.3"/>
  <pageSetup orientation="portrait" r:id="rId1"/>
  <extLst>
    <ext xmlns:x14="http://schemas.microsoft.com/office/spreadsheetml/2009/9/main" uri="{78C0D931-6437-407d-A8EE-F0AAD7539E65}">
      <x14:conditionalFormattings>
        <x14:conditionalFormatting xmlns:xm="http://schemas.microsoft.com/office/excel/2006/main">
          <x14:cfRule type="expression" priority="30" id="{7E1C5444-A05A-4C31-97AA-A802BA3A4DB2}">
            <xm:f>VLOOKUP($B$47,'Pre-assessment'!$B$15:$C$34,2,FALSE)="No"</xm:f>
            <x14:dxf>
              <fill>
                <patternFill patternType="darkDown">
                  <bgColor theme="0" tint="-0.24994659260841701"/>
                </patternFill>
              </fill>
            </x14:dxf>
          </x14:cfRule>
          <xm:sqref>B47:C47 G47:I47 E47:E48 G48 I48 K47:O48</xm:sqref>
        </x14:conditionalFormatting>
        <x14:conditionalFormatting xmlns:xm="http://schemas.microsoft.com/office/excel/2006/main">
          <x14:cfRule type="expression" priority="119" id="{9D788251-D9F6-4465-908A-6F7319A12630}">
            <xm:f>VLOOKUP($B$11,'Pre-assessment'!$B$15:$C$34,2,FALSE)="No"</xm:f>
            <x14:dxf>
              <fill>
                <patternFill patternType="darkDown">
                  <bgColor theme="0" tint="-0.24994659260841701"/>
                </patternFill>
              </fill>
            </x14:dxf>
          </x14:cfRule>
          <xm:sqref>B11:E13 G11:O13</xm:sqref>
        </x14:conditionalFormatting>
        <x14:conditionalFormatting xmlns:xm="http://schemas.microsoft.com/office/excel/2006/main">
          <x14:cfRule type="expression" priority="51" id="{914AB8C0-0F13-4433-B33A-8FC06CCD9C08}">
            <xm:f>VLOOKUP($B$14,'Pre-assessment'!$B$15:$C$34,2,FALSE)="No"</xm:f>
            <x14:dxf>
              <fill>
                <patternFill patternType="darkDown">
                  <bgColor theme="0" tint="-0.24994659260841701"/>
                </patternFill>
              </fill>
            </x14:dxf>
          </x14:cfRule>
          <xm:sqref>B14:E16 G14:O16</xm:sqref>
        </x14:conditionalFormatting>
        <x14:conditionalFormatting xmlns:xm="http://schemas.microsoft.com/office/excel/2006/main">
          <x14:cfRule type="expression" priority="118" id="{AFD8DEA5-97B5-4FED-807B-048A42D181C3}">
            <xm:f>VLOOKUP($B$17,'Pre-assessment'!$B$15:$C$34,2,FALSE)="No"</xm:f>
            <x14:dxf>
              <fill>
                <patternFill patternType="darkDown">
                  <bgColor theme="0" tint="-0.24994659260841701"/>
                </patternFill>
              </fill>
            </x14:dxf>
          </x14:cfRule>
          <xm:sqref>B17:E19 G17:O19</xm:sqref>
        </x14:conditionalFormatting>
        <x14:conditionalFormatting xmlns:xm="http://schemas.microsoft.com/office/excel/2006/main">
          <x14:cfRule type="expression" priority="117" id="{E36F4EB4-B358-46D8-9649-63B37BFD7293}">
            <xm:f>VLOOKUP($B$20,'Pre-assessment'!$B$15:$C$34,2,FALSE)="No"</xm:f>
            <x14:dxf>
              <fill>
                <patternFill patternType="darkDown">
                  <bgColor theme="0" tint="-0.24994659260841701"/>
                </patternFill>
              </fill>
            </x14:dxf>
          </x14:cfRule>
          <xm:sqref>B20:E23 G20:J23 L20:O23</xm:sqref>
        </x14:conditionalFormatting>
        <x14:conditionalFormatting xmlns:xm="http://schemas.microsoft.com/office/excel/2006/main">
          <x14:cfRule type="expression" priority="116" id="{C8380F92-7472-4831-8F4A-0E55FBEAE9A5}">
            <xm:f>VLOOKUP($B$24,'Pre-assessment'!$B$15:$C$34,2,FALSE)="No"</xm:f>
            <x14:dxf>
              <fill>
                <patternFill patternType="darkDown">
                  <bgColor theme="0" tint="-0.24994659260841701"/>
                </patternFill>
              </fill>
            </x14:dxf>
          </x14:cfRule>
          <xm:sqref>B24:E24 G24:O24</xm:sqref>
        </x14:conditionalFormatting>
        <x14:conditionalFormatting xmlns:xm="http://schemas.microsoft.com/office/excel/2006/main">
          <x14:cfRule type="expression" priority="115" id="{B681539C-FCC3-4F5D-BCA9-62873D75C815}">
            <xm:f>VLOOKUP($B$25,'Pre-assessment'!$B$15:$C$34,2,FALSE)="No"</xm:f>
            <x14:dxf>
              <fill>
                <patternFill patternType="darkDown">
                  <bgColor theme="0" tint="-0.24994659260841701"/>
                </patternFill>
              </fill>
            </x14:dxf>
          </x14:cfRule>
          <xm:sqref>B25:E25 G25:O25</xm:sqref>
        </x14:conditionalFormatting>
        <x14:conditionalFormatting xmlns:xm="http://schemas.microsoft.com/office/excel/2006/main">
          <x14:cfRule type="expression" priority="114" id="{0738364A-6B29-43A6-AB56-9546C4CC2002}">
            <xm:f>VLOOKUP($B$26,'Pre-assessment'!$B$15:$C$34,2,FALSE)="No"</xm:f>
            <x14:dxf>
              <fill>
                <patternFill patternType="darkDown">
                  <bgColor theme="0" tint="-0.24994659260841701"/>
                </patternFill>
              </fill>
            </x14:dxf>
          </x14:cfRule>
          <xm:sqref>B26:E26 G26:O26</xm:sqref>
        </x14:conditionalFormatting>
        <x14:conditionalFormatting xmlns:xm="http://schemas.microsoft.com/office/excel/2006/main">
          <x14:cfRule type="expression" priority="112" id="{6432A58C-A5B0-4843-B9C6-99397BEFF7E5}">
            <xm:f>VLOOKUP($B$27,'Pre-assessment'!$B$15:$C$34,2,FALSE)="No"</xm:f>
            <x14:dxf>
              <fill>
                <patternFill patternType="darkDown">
                  <bgColor theme="0" tint="-0.24994659260841701"/>
                </patternFill>
              </fill>
            </x14:dxf>
          </x14:cfRule>
          <xm:sqref>B27:E27 G27:O27</xm:sqref>
        </x14:conditionalFormatting>
        <x14:conditionalFormatting xmlns:xm="http://schemas.microsoft.com/office/excel/2006/main">
          <x14:cfRule type="expression" priority="108" id="{C8EE0B47-B697-45C3-A954-BEA6315B627B}">
            <xm:f>VLOOKUP($B$28,'Pre-assessment'!$B$15:$C$34,2,FALSE)="No"</xm:f>
            <x14:dxf>
              <fill>
                <patternFill patternType="darkDown">
                  <bgColor theme="0" tint="-0.24994659260841701"/>
                </patternFill>
              </fill>
            </x14:dxf>
          </x14:cfRule>
          <xm:sqref>B28:E30 G28:O30</xm:sqref>
        </x14:conditionalFormatting>
        <x14:conditionalFormatting xmlns:xm="http://schemas.microsoft.com/office/excel/2006/main">
          <x14:cfRule type="expression" priority="107" id="{0028E12D-BBE5-49C4-B478-C41A1AF2719D}">
            <xm:f>VLOOKUP($B$31,'Pre-assessment'!$B$15:$C$34,2,FALSE)="No"</xm:f>
            <x14:dxf>
              <fill>
                <patternFill patternType="darkDown">
                  <bgColor theme="0" tint="-0.24994659260841701"/>
                </patternFill>
              </fill>
            </x14:dxf>
          </x14:cfRule>
          <xm:sqref>B31:E31 G31:O31</xm:sqref>
        </x14:conditionalFormatting>
        <x14:conditionalFormatting xmlns:xm="http://schemas.microsoft.com/office/excel/2006/main">
          <x14:cfRule type="expression" priority="106" id="{5FAA6A65-1CF5-4D88-B139-A0F2DCB34BB5}">
            <xm:f>VLOOKUP($B$32,'Pre-assessment'!$B$15:$C$34,2,FALSE)="No"</xm:f>
            <x14:dxf>
              <fill>
                <patternFill patternType="darkDown">
                  <bgColor theme="0" tint="-0.24994659260841701"/>
                </patternFill>
              </fill>
            </x14:dxf>
          </x14:cfRule>
          <xm:sqref>B32:E32 G32:O32</xm:sqref>
        </x14:conditionalFormatting>
        <x14:conditionalFormatting xmlns:xm="http://schemas.microsoft.com/office/excel/2006/main">
          <x14:cfRule type="expression" priority="2" id="{8DA4DDAC-0312-4BA5-BE5B-B9748A9BEE4F}">
            <xm:f>VLOOKUP($B$33,'Pre-assessment'!$B$15:$C$34,2,FALSE)="No"</xm:f>
            <x14:dxf>
              <fill>
                <patternFill patternType="darkDown">
                  <bgColor theme="0" tint="-0.24994659260841701"/>
                </patternFill>
              </fill>
            </x14:dxf>
          </x14:cfRule>
          <xm:sqref>B33:E34 G33:O34 X33:X34</xm:sqref>
        </x14:conditionalFormatting>
        <x14:conditionalFormatting xmlns:xm="http://schemas.microsoft.com/office/excel/2006/main">
          <x14:cfRule type="expression" priority="101" id="{A9F9EC94-2890-4BA1-AC83-39C0D55B9C20}">
            <xm:f>VLOOKUP($B$35,'Pre-assessment'!$B$15:$C$34,2,FALSE)="No"</xm:f>
            <x14:dxf>
              <fill>
                <patternFill patternType="darkDown">
                  <bgColor theme="0" tint="-0.24994659260841701"/>
                </patternFill>
              </fill>
            </x14:dxf>
          </x14:cfRule>
          <xm:sqref>B35:E35 G35:O35</xm:sqref>
        </x14:conditionalFormatting>
        <x14:conditionalFormatting xmlns:xm="http://schemas.microsoft.com/office/excel/2006/main">
          <x14:cfRule type="expression" priority="2189" id="{A0E3A84F-ED3A-41AC-AFF7-FA813BE42C73}">
            <xm:f>VLOOKUP($B$36,'Pre-assessment'!$B$15:$C$34,2,FALSE)="No"</xm:f>
            <x14:dxf>
              <fill>
                <patternFill patternType="darkDown">
                  <bgColor theme="0" tint="-0.24994659260841701"/>
                </patternFill>
              </fill>
            </x14:dxf>
          </x14:cfRule>
          <xm:sqref>B36:E36 G36:O36</xm:sqref>
        </x14:conditionalFormatting>
        <x14:conditionalFormatting xmlns:xm="http://schemas.microsoft.com/office/excel/2006/main">
          <x14:cfRule type="expression" priority="100" id="{34323A02-3D1A-4B64-B32C-1B5C752D83C4}">
            <xm:f>VLOOKUP($B$40,'Pre-assessment'!$B$15:$C$34,2,FALSE)="No"</xm:f>
            <x14:dxf>
              <fill>
                <patternFill patternType="darkDown">
                  <bgColor theme="0" tint="-0.24994659260841701"/>
                </patternFill>
              </fill>
            </x14:dxf>
          </x14:cfRule>
          <xm:sqref>B40:E40 G40:O40</xm:sqref>
        </x14:conditionalFormatting>
        <x14:conditionalFormatting xmlns:xm="http://schemas.microsoft.com/office/excel/2006/main">
          <x14:cfRule type="expression" priority="40" id="{6FB21AFC-1021-4C62-88F9-64CDE5D57D68}">
            <xm:f>VLOOKUP($B$40,'Pre-assessment'!$B$15:$C$34,2,FALSE)="No"</xm:f>
            <x14:dxf>
              <fill>
                <patternFill patternType="darkDown">
                  <bgColor theme="0" tint="-0.24994659260841701"/>
                </patternFill>
              </fill>
            </x14:dxf>
          </x14:cfRule>
          <x14:cfRule type="expression" priority="99" id="{92793859-818A-4143-9447-181E8BF112D1}">
            <xm:f>VLOOKUP($B$41,'Pre-assessment'!$B$15:$C$34,2,FALSE)="No"</xm:f>
            <x14:dxf>
              <fill>
                <patternFill patternType="darkDown">
                  <bgColor theme="0" tint="-0.24994659260841701"/>
                </patternFill>
              </fill>
            </x14:dxf>
          </x14:cfRule>
          <xm:sqref>B41:E41 G41:O41</xm:sqref>
        </x14:conditionalFormatting>
        <x14:conditionalFormatting xmlns:xm="http://schemas.microsoft.com/office/excel/2006/main">
          <x14:cfRule type="expression" priority="97" id="{3B5B0020-5EEE-4AAF-87AF-41FDC5327546}">
            <xm:f>VLOOKUP($B$42,'Pre-assessment'!$B$15:$C$34,2,FALSE)="No"</xm:f>
            <x14:dxf>
              <fill>
                <patternFill patternType="darkDown">
                  <bgColor theme="0" tint="-0.24994659260841701"/>
                </patternFill>
              </fill>
            </x14:dxf>
          </x14:cfRule>
          <xm:sqref>B42:E43 G42:O43</xm:sqref>
        </x14:conditionalFormatting>
        <x14:conditionalFormatting xmlns:xm="http://schemas.microsoft.com/office/excel/2006/main">
          <x14:cfRule type="expression" priority="96" id="{A7F896AA-21BD-42BB-8019-C352534CEC14}">
            <xm:f>VLOOKUP($B$44,'Pre-assessment'!$B$15:$C$34,2,FALSE)="No"</xm:f>
            <x14:dxf>
              <fill>
                <patternFill patternType="darkDown">
                  <bgColor theme="0" tint="-0.24994659260841701"/>
                </patternFill>
              </fill>
            </x14:dxf>
          </x14:cfRule>
          <xm:sqref>B44:E44 G44:O44</xm:sqref>
        </x14:conditionalFormatting>
        <x14:conditionalFormatting xmlns:xm="http://schemas.microsoft.com/office/excel/2006/main">
          <x14:cfRule type="expression" priority="95" id="{84F9BCA0-794A-4D29-B337-2E7072B8DDB8}">
            <xm:f>VLOOKUP($B$45,'Pre-assessment'!$B$15:$C$34,2,FALSE)="No"</xm:f>
            <x14:dxf>
              <fill>
                <patternFill patternType="darkDown">
                  <bgColor theme="0" tint="-0.24994659260841701"/>
                </patternFill>
              </fill>
            </x14:dxf>
          </x14:cfRule>
          <xm:sqref>B45:E45 G45:O45</xm:sqref>
        </x14:conditionalFormatting>
        <x14:conditionalFormatting xmlns:xm="http://schemas.microsoft.com/office/excel/2006/main">
          <x14:cfRule type="expression" priority="2173" id="{EEC07C8D-E3E9-47AB-9D0B-42A40B3D23B1}">
            <xm:f>VLOOKUP($B$46,'Pre-assessment'!$B$15:$C$34,2,FALSE)="No"</xm:f>
            <x14:dxf>
              <fill>
                <patternFill patternType="darkDown">
                  <bgColor theme="0" tint="-0.24994659260841701"/>
                </patternFill>
              </fill>
            </x14:dxf>
          </x14:cfRule>
          <xm:sqref>B46:E46 G46:O46</xm:sqref>
        </x14:conditionalFormatting>
        <x14:conditionalFormatting xmlns:xm="http://schemas.microsoft.com/office/excel/2006/main">
          <x14:cfRule type="expression" priority="90" id="{29ED4A51-5FF2-4CE4-B03C-31D219E9E122}">
            <xm:f>VLOOKUP($B$52,'Pre-assessment'!$B$15:$C$34,2,FALSE)="No"</xm:f>
            <x14:dxf>
              <fill>
                <patternFill patternType="darkDown">
                  <bgColor theme="0" tint="-0.24994659260841701"/>
                </patternFill>
              </fill>
            </x14:dxf>
          </x14:cfRule>
          <xm:sqref>B52:E53 G52:O53</xm:sqref>
        </x14:conditionalFormatting>
        <x14:conditionalFormatting xmlns:xm="http://schemas.microsoft.com/office/excel/2006/main">
          <x14:cfRule type="expression" priority="89" id="{BC53A298-59CB-4FE7-AACE-3A217F9715B8}">
            <xm:f>VLOOKUP($B$54,'Pre-assessment'!$B$15:$C$34,2,FALSE)="No"</xm:f>
            <x14:dxf>
              <fill>
                <patternFill patternType="darkDown">
                  <bgColor theme="0" tint="-0.24994659260841701"/>
                </patternFill>
              </fill>
            </x14:dxf>
          </x14:cfRule>
          <xm:sqref>B54:E54 G54:O54</xm:sqref>
        </x14:conditionalFormatting>
        <x14:conditionalFormatting xmlns:xm="http://schemas.microsoft.com/office/excel/2006/main">
          <x14:cfRule type="expression" priority="88" id="{3E488C44-3E69-4D11-BB84-19D2166C4AD9}">
            <xm:f>VLOOKUP($B$55,'Pre-assessment'!$B$15:$C$34,2,FALSE)="No"</xm:f>
            <x14:dxf>
              <fill>
                <patternFill patternType="darkDown">
                  <bgColor theme="0" tint="-0.24994659260841701"/>
                </patternFill>
              </fill>
            </x14:dxf>
          </x14:cfRule>
          <xm:sqref>B55:E55 G55:O55</xm:sqref>
        </x14:conditionalFormatting>
        <x14:conditionalFormatting xmlns:xm="http://schemas.microsoft.com/office/excel/2006/main">
          <x14:cfRule type="expression" priority="86" id="{E4D9F468-5EC5-416A-8124-CA5707EAECF1}">
            <xm:f>VLOOKUP($B$56,'Pre-assessment'!$B$15:$C$34,2,FALSE)="No"</xm:f>
            <x14:dxf>
              <fill>
                <patternFill patternType="darkDown">
                  <bgColor theme="0" tint="-0.24994659260841701"/>
                </patternFill>
              </fill>
            </x14:dxf>
          </x14:cfRule>
          <xm:sqref>B56:E58 G56:O58</xm:sqref>
        </x14:conditionalFormatting>
        <x14:conditionalFormatting xmlns:xm="http://schemas.microsoft.com/office/excel/2006/main">
          <x14:cfRule type="expression" priority="85" id="{3C368725-AC8C-4832-8DF1-6A37AF83565C}">
            <xm:f>VLOOKUP($B$59,'Pre-assessment'!$B$15:$C$34,2,FALSE)="No"</xm:f>
            <x14:dxf>
              <fill>
                <patternFill patternType="darkDown">
                  <bgColor theme="0" tint="-0.24994659260841701"/>
                </patternFill>
              </fill>
            </x14:dxf>
          </x14:cfRule>
          <xm:sqref>B59:E62 G59:O62</xm:sqref>
        </x14:conditionalFormatting>
        <x14:conditionalFormatting xmlns:xm="http://schemas.microsoft.com/office/excel/2006/main">
          <x14:cfRule type="expression" priority="80" id="{3B2D8BCE-D4F7-4236-B580-C1F982CEE6C4}">
            <xm:f>VLOOKUP($B$63,'Pre-assessment'!$B$15:$C$34,2,FALSE)="No"</xm:f>
            <x14:dxf>
              <fill>
                <patternFill patternType="darkDown">
                  <bgColor theme="0" tint="-0.24994659260841701"/>
                </patternFill>
              </fill>
            </x14:dxf>
          </x14:cfRule>
          <xm:sqref>B63:E64 G63:O64</xm:sqref>
        </x14:conditionalFormatting>
        <x14:conditionalFormatting xmlns:xm="http://schemas.microsoft.com/office/excel/2006/main">
          <x14:cfRule type="expression" priority="1889" id="{2D15E8A5-CD25-43BA-A445-47886ACAA58C}">
            <xm:f>VLOOKUP($B$65,'Pre-assessment'!$B$15:$C$34,2,FALSE)="No"</xm:f>
            <x14:dxf>
              <fill>
                <patternFill patternType="darkDown">
                  <bgColor theme="0" tint="-0.24994659260841701"/>
                </patternFill>
              </fill>
            </x14:dxf>
          </x14:cfRule>
          <xm:sqref>B65:E69 G65:O69</xm:sqref>
        </x14:conditionalFormatting>
        <x14:conditionalFormatting xmlns:xm="http://schemas.microsoft.com/office/excel/2006/main">
          <x14:cfRule type="expression" priority="18" id="{F4F0E18D-E1A1-488D-8C40-E3072BB5CE31}">
            <xm:f>VLOOKUP(#REF!,'Pre-assessment'!$B$15:$C$34,2,FALSE)="No"</xm:f>
            <x14:dxf>
              <fill>
                <patternFill patternType="darkDown">
                  <bgColor theme="0" tint="-0.24994659260841701"/>
                </patternFill>
              </fill>
            </x14:dxf>
          </x14:cfRule>
          <xm:sqref>B70:E72 G70:O72</xm:sqref>
        </x14:conditionalFormatting>
        <x14:conditionalFormatting xmlns:xm="http://schemas.microsoft.com/office/excel/2006/main">
          <x14:cfRule type="expression" priority="1893" id="{638394FB-128D-4827-8E74-A6622A8DD427}">
            <xm:f>VLOOKUP($B$73,'Pre-assessment'!$B$15:$C$34,2,FALSE)="No"</xm:f>
            <x14:dxf>
              <fill>
                <patternFill patternType="darkDown">
                  <bgColor theme="0" tint="-0.24994659260841701"/>
                </patternFill>
              </fill>
            </x14:dxf>
          </x14:cfRule>
          <xm:sqref>B73:E73 G73:O73</xm:sqref>
        </x14:conditionalFormatting>
        <x14:conditionalFormatting xmlns:xm="http://schemas.microsoft.com/office/excel/2006/main">
          <x14:cfRule type="expression" priority="1897" id="{9AFAA913-5CE1-49C0-A580-43D6F9FBCDC4}">
            <xm:f>VLOOKUP($B$74,'Pre-assessment'!$B$15:$C$34,2,FALSE)="No"</xm:f>
            <x14:dxf>
              <fill>
                <patternFill patternType="darkDown">
                  <bgColor theme="0" tint="-0.24994659260841701"/>
                </patternFill>
              </fill>
            </x14:dxf>
          </x14:cfRule>
          <xm:sqref>B74:E78 G74:O78</xm:sqref>
        </x14:conditionalFormatting>
        <x14:conditionalFormatting xmlns:xm="http://schemas.microsoft.com/office/excel/2006/main">
          <x14:cfRule type="expression" priority="1901" id="{A3A52B6F-59F9-45AA-9E60-D92A028AF18B}">
            <xm:f>VLOOKUP($B$79,'Pre-assessment'!$B$15:$C$34,2,FALSE)="No"</xm:f>
            <x14:dxf>
              <fill>
                <patternFill patternType="darkDown">
                  <bgColor theme="0" tint="-0.24994659260841701"/>
                </patternFill>
              </fill>
            </x14:dxf>
          </x14:cfRule>
          <xm:sqref>B79:E79 G79:O79</xm:sqref>
        </x14:conditionalFormatting>
        <x14:conditionalFormatting xmlns:xm="http://schemas.microsoft.com/office/excel/2006/main">
          <x14:cfRule type="expression" priority="1905" id="{B1BEE6A9-D424-4792-B6D8-88C986A59A3E}">
            <xm:f>VLOOKUP($B$80,'Pre-assessment'!$B$15:$C$34,2,FALSE)="No"</xm:f>
            <x14:dxf>
              <fill>
                <patternFill patternType="darkDown">
                  <bgColor theme="0" tint="-0.24994659260841701"/>
                </patternFill>
              </fill>
            </x14:dxf>
          </x14:cfRule>
          <xm:sqref>B80:E82 G80:O82</xm:sqref>
        </x14:conditionalFormatting>
        <x14:conditionalFormatting xmlns:xm="http://schemas.microsoft.com/office/excel/2006/main">
          <x14:cfRule type="expression" priority="1909" id="{4CE2273A-0A40-44C6-9937-15F074824F45}">
            <xm:f>VLOOKUP($B$83,'Pre-assessment'!$B$15:$C$34,2,FALSE)="No"</xm:f>
            <x14:dxf>
              <fill>
                <patternFill patternType="darkDown">
                  <bgColor theme="0" tint="-0.24994659260841701"/>
                </patternFill>
              </fill>
            </x14:dxf>
          </x14:cfRule>
          <xm:sqref>B83:E85 G83:O85</xm:sqref>
        </x14:conditionalFormatting>
        <x14:conditionalFormatting xmlns:xm="http://schemas.microsoft.com/office/excel/2006/main">
          <x14:cfRule type="expression" priority="1913" id="{86AABF66-BEA6-4186-B527-9D1E5DCD9824}">
            <xm:f>VLOOKUP($B$86,'Pre-assessment'!$B$15:$C$34,2,FALSE)="No"</xm:f>
            <x14:dxf>
              <fill>
                <patternFill patternType="darkDown">
                  <bgColor theme="0" tint="-0.24994659260841701"/>
                </patternFill>
              </fill>
            </x14:dxf>
          </x14:cfRule>
          <xm:sqref>B86:E87 G86:O87</xm:sqref>
        </x14:conditionalFormatting>
        <x14:conditionalFormatting xmlns:xm="http://schemas.microsoft.com/office/excel/2006/main">
          <x14:cfRule type="expression" priority="1917" id="{863D2156-E63A-40F2-8CF6-9C82932A3F43}">
            <xm:f>VLOOKUP($B$88,'Pre-assessment'!$B$15:$C$34,2,FALSE)="No"</xm:f>
            <x14:dxf>
              <fill>
                <patternFill patternType="darkDown">
                  <bgColor theme="0" tint="-0.24994659260841701"/>
                </patternFill>
              </fill>
            </x14:dxf>
          </x14:cfRule>
          <xm:sqref>B88:E88 G88:O88</xm:sqref>
        </x14:conditionalFormatting>
        <x14:conditionalFormatting xmlns:xm="http://schemas.microsoft.com/office/excel/2006/main">
          <x14:cfRule type="expression" priority="1921" id="{69188419-7DC5-4C04-87B6-0E10CFAAEF07}">
            <xm:f>VLOOKUP($B$89,'Pre-assessment'!$B$15:$C$34,2,FALSE)="No"</xm:f>
            <x14:dxf>
              <fill>
                <patternFill patternType="darkDown">
                  <bgColor theme="0" tint="-0.24994659260841701"/>
                </patternFill>
              </fill>
            </x14:dxf>
          </x14:cfRule>
          <xm:sqref>B89:E89 G89:O89</xm:sqref>
        </x14:conditionalFormatting>
        <x14:conditionalFormatting xmlns:xm="http://schemas.microsoft.com/office/excel/2006/main">
          <x14:cfRule type="expression" priority="1925" id="{F9663BB5-6EF5-4729-816C-DDD9A3DD64A6}">
            <xm:f>VLOOKUP($B$90,'Pre-assessment'!$B$15:$C$34,2,FALSE)="No"</xm:f>
            <x14:dxf>
              <fill>
                <patternFill patternType="darkDown">
                  <bgColor theme="0" tint="-0.24994659260841701"/>
                </patternFill>
              </fill>
            </x14:dxf>
          </x14:cfRule>
          <xm:sqref>B90:E92 G90:O92</xm:sqref>
        </x14:conditionalFormatting>
        <x14:conditionalFormatting xmlns:xm="http://schemas.microsoft.com/office/excel/2006/main">
          <x14:cfRule type="expression" priority="1929" id="{4B52B70A-148C-4D6E-99CB-F1F2FEA4116A}">
            <xm:f>VLOOKUP($B$93,'Pre-assessment'!$B$15:$C$34,2,FALSE)="No"</xm:f>
            <x14:dxf>
              <fill>
                <patternFill patternType="darkDown">
                  <bgColor theme="0" tint="-0.24994659260841701"/>
                </patternFill>
              </fill>
            </x14:dxf>
          </x14:cfRule>
          <xm:sqref>B93:E95 G93:O95</xm:sqref>
        </x14:conditionalFormatting>
        <x14:conditionalFormatting xmlns:xm="http://schemas.microsoft.com/office/excel/2006/main">
          <x14:cfRule type="expression" priority="1934" id="{9A5C32D0-11E2-40DC-81F7-A4F24429A5F5}">
            <xm:f>VLOOKUP($B$96,'Pre-assessment'!$B$15:$C$34,2,FALSE)="No"</xm:f>
            <x14:dxf>
              <fill>
                <patternFill patternType="darkDown">
                  <bgColor theme="0" tint="-0.24994659260841701"/>
                </patternFill>
              </fill>
            </x14:dxf>
          </x14:cfRule>
          <xm:sqref>B96:E98 G96:O98</xm:sqref>
        </x14:conditionalFormatting>
        <x14:conditionalFormatting xmlns:xm="http://schemas.microsoft.com/office/excel/2006/main">
          <x14:cfRule type="expression" priority="1939" id="{324C3432-D42B-4A74-ABFE-835B4820AF1B}">
            <xm:f>VLOOKUP($B$99,'Pre-assessment'!$B$15:$C$34,2,FALSE)="No"</xm:f>
            <x14:dxf>
              <fill>
                <patternFill patternType="darkDown">
                  <bgColor theme="0" tint="-0.24994659260841701"/>
                </patternFill>
              </fill>
            </x14:dxf>
          </x14:cfRule>
          <xm:sqref>B99:E99 G99:O99</xm:sqref>
        </x14:conditionalFormatting>
        <x14:conditionalFormatting xmlns:xm="http://schemas.microsoft.com/office/excel/2006/main">
          <x14:cfRule type="expression" priority="38" id="{96CBDA01-AF1F-40BC-849D-EFA9602B7742}">
            <xm:f>VLOOKUP($B$10,'Pre-assessment'!$B$15:$C$34,2,FALSE)="No"</xm:f>
            <x14:dxf>
              <fill>
                <patternFill patternType="darkDown">
                  <bgColor theme="0" tint="-0.24994659260841701"/>
                </patternFill>
              </fill>
            </x14:dxf>
          </x14:cfRule>
          <x14:cfRule type="expression" priority="120" id="{32C55E70-BDB4-479B-880B-D9B4E65105FA}">
            <xm:f>VLOOKUP($B$10,'Pre-assessment'!$B$15:$C$34,2,FALSE)="No"</xm:f>
            <x14:dxf>
              <fill>
                <patternFill patternType="darkDown">
                  <bgColor theme="0" tint="-0.24994659260841701"/>
                </patternFill>
              </fill>
            </x14:dxf>
          </x14:cfRule>
          <xm:sqref>B10:E10 G10:O10</xm:sqref>
        </x14:conditionalFormatting>
        <x14:conditionalFormatting xmlns:xm="http://schemas.microsoft.com/office/excel/2006/main">
          <x14:cfRule type="expression" priority="28" id="{45B80E4D-66BE-49EE-9C40-FE4B513B7975}">
            <xm:f>VLOOKUP($B$49,'Pre-assessment'!$B$15:$C$34,2,FALSE)="No"</xm:f>
            <x14:dxf>
              <fill>
                <patternFill patternType="darkDown">
                  <bgColor theme="0" tint="-0.24994659260841701"/>
                </patternFill>
              </fill>
            </x14:dxf>
          </x14:cfRule>
          <xm:sqref>D47 E49:E51 G49:G51 I49:O51</xm:sqref>
        </x14:conditionalFormatting>
        <x14:conditionalFormatting xmlns:xm="http://schemas.microsoft.com/office/excel/2006/main">
          <x14:cfRule type="expression" priority="104" id="{4FA8FE97-35A4-47AF-B2B3-039F043D0C85}">
            <xm:f>VLOOKUP($B$37,'Pre-assessment'!$B$15:$C$34,2,FALSE)="No"</xm:f>
            <x14:dxf>
              <fill>
                <patternFill patternType="darkDown">
                  <bgColor theme="0" tint="-0.24994659260841701"/>
                </patternFill>
              </fill>
            </x14:dxf>
          </x14:cfRule>
          <xm:sqref>D37:E38 G37:O38</xm:sqref>
        </x14:conditionalFormatting>
        <x14:conditionalFormatting xmlns:xm="http://schemas.microsoft.com/office/excel/2006/main">
          <x14:cfRule type="expression" priority="32" id="{40B81517-AE14-4A73-8B70-55EEEC2C01A0}">
            <xm:f>VLOOKUP($B$39,'Pre-assessment'!$B$15:$C$34,2,FALSE)="No"</xm:f>
            <x14:dxf>
              <fill>
                <patternFill patternType="darkDown">
                  <bgColor theme="0" tint="-0.24994659260841701"/>
                </patternFill>
              </fill>
            </x14:dxf>
          </x14:cfRule>
          <xm:sqref>D39:E39 G39:O39</xm:sqref>
        </x14:conditionalFormatting>
        <x14:conditionalFormatting xmlns:xm="http://schemas.microsoft.com/office/excel/2006/main">
          <x14:cfRule type="expression" priority="25" id="{49AF8845-06B0-44C6-B142-604AD7DF78B6}">
            <xm:f>VLOOKUP($B$49,'Pre-assessment'!$B$15:$C$34,2,FALSE)="No"</xm:f>
            <x14:dxf>
              <fill>
                <patternFill patternType="darkDown">
                  <bgColor theme="0" tint="-0.24994659260841701"/>
                </patternFill>
              </fill>
            </x14:dxf>
          </x14:cfRule>
          <xm:sqref>J47:J48</xm:sqref>
        </x14:conditionalFormatting>
        <x14:conditionalFormatting xmlns:xm="http://schemas.microsoft.com/office/excel/2006/main">
          <x14:cfRule type="expression" priority="16" id="{3B0A2B5B-DBEB-4084-BB3E-420105155010}">
            <xm:f>VLOOKUP($B$14,'Pre-assessment'!$B$15:$C$34,2,FALSE)="No"</xm:f>
            <x14:dxf>
              <fill>
                <patternFill patternType="darkDown">
                  <bgColor theme="0" tint="-0.24994659260841701"/>
                </patternFill>
              </fill>
            </x14:dxf>
          </x14:cfRule>
          <xm:sqref>K20:K23</xm:sqref>
        </x14:conditionalFormatting>
        <x14:conditionalFormatting xmlns:xm="http://schemas.microsoft.com/office/excel/2006/main">
          <x14:cfRule type="expression" priority="121" id="{27FDD4EA-44AC-40F0-80F6-7272ABCC3ED5}">
            <xm:f>VLOOKUP($B$7,'Pre-assessment'!$B$15:$C$34,2,FALSE)="No"</xm:f>
            <x14:dxf>
              <fill>
                <patternFill patternType="darkDown">
                  <bgColor theme="0" tint="-0.24994659260841701"/>
                </patternFill>
              </fill>
            </x14:dxf>
          </x14:cfRule>
          <xm:sqref>O7:O99 B7:O7 X7:X9 B8:E9 G8:O9 F8:F99</xm:sqref>
        </x14:conditionalFormatting>
      </x14:conditionalFormattings>
    </ext>
    <ext xmlns:x14="http://schemas.microsoft.com/office/spreadsheetml/2009/9/main" uri="{CCE6A557-97BC-4b89-ADB6-D9C93CAAB3DF}">
      <x14:dataValidations xmlns:xm="http://schemas.microsoft.com/office/excel/2006/main" count="1">
        <x14:dataValidation type="list" showInputMessage="1" showErrorMessage="1" xr:uid="{1482E956-A286-42E2-A7D7-7249E97B9BC6}">
          <x14:formula1>
            <xm:f>Raw!$A$6:$A$8</xm:f>
          </x14:formula1>
          <xm:sqref>F7:F99</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324802-1A0A-4166-8C93-D0B2F0C346C1}">
  <sheetPr>
    <tabColor theme="5" tint="0.39997558519241921"/>
  </sheetPr>
  <dimension ref="A1:AA27"/>
  <sheetViews>
    <sheetView zoomScale="50" zoomScaleNormal="50" zoomScaleSheetLayoutView="50" workbookViewId="0">
      <pane xSplit="5" ySplit="6" topLeftCell="F8" activePane="bottomRight" state="frozen"/>
      <selection pane="topRight" activeCell="F1" sqref="F1"/>
      <selection pane="bottomLeft" activeCell="A7" sqref="A7"/>
      <selection pane="bottomRight" sqref="A1:A2"/>
    </sheetView>
  </sheetViews>
  <sheetFormatPr defaultColWidth="8.5546875" defaultRowHeight="15" customHeight="1" x14ac:dyDescent="0.3"/>
  <cols>
    <col min="1" max="1" width="4.6640625" customWidth="1"/>
    <col min="2" max="2" width="22.5546875" style="90" customWidth="1"/>
    <col min="3" max="3" width="12" style="90" customWidth="1"/>
    <col min="4" max="4" width="51.44140625" style="90" customWidth="1"/>
    <col min="5" max="5" width="80.44140625" customWidth="1"/>
    <col min="6" max="6" width="21.6640625" style="37" bestFit="1" customWidth="1"/>
    <col min="7" max="7" width="46.33203125" style="24" customWidth="1"/>
    <col min="8" max="8" width="85.6640625" customWidth="1"/>
    <col min="9" max="9" width="16.6640625" style="24" customWidth="1"/>
    <col min="10" max="10" width="20.44140625" style="87" customWidth="1"/>
    <col min="11" max="11" width="19.44140625" customWidth="1"/>
    <col min="12" max="12" width="42" style="24" customWidth="1"/>
    <col min="13" max="15" width="14.44140625" style="52" hidden="1" customWidth="1"/>
    <col min="16" max="23" width="18.44140625" style="101" hidden="1" customWidth="1"/>
    <col min="24" max="24" width="22.5546875" style="90" hidden="1" customWidth="1"/>
  </cols>
  <sheetData>
    <row r="1" spans="1:27" ht="33.6" x14ac:dyDescent="0.65">
      <c r="A1" s="12" t="s">
        <v>1521</v>
      </c>
      <c r="B1" s="50"/>
      <c r="C1" s="50"/>
      <c r="D1" s="50"/>
      <c r="E1" s="13"/>
      <c r="F1" s="27"/>
      <c r="G1" s="23"/>
      <c r="H1" s="13"/>
      <c r="I1" s="23"/>
      <c r="J1" s="42"/>
      <c r="K1" s="13"/>
      <c r="L1" s="23"/>
      <c r="M1" s="43"/>
      <c r="N1" s="43"/>
      <c r="O1" s="43"/>
      <c r="P1" s="97"/>
      <c r="Q1" s="97"/>
      <c r="R1" s="97"/>
      <c r="S1" s="97"/>
      <c r="T1" s="97"/>
      <c r="U1" s="97"/>
      <c r="V1" s="97"/>
      <c r="W1" s="97"/>
      <c r="X1" s="50"/>
      <c r="Y1" s="13"/>
      <c r="Z1" s="13"/>
      <c r="AA1" s="13"/>
    </row>
    <row r="2" spans="1:27" ht="28.8" x14ac:dyDescent="0.55000000000000004">
      <c r="A2" s="14" t="s">
        <v>1522</v>
      </c>
      <c r="B2" s="50"/>
      <c r="C2" s="50"/>
      <c r="D2" s="50"/>
      <c r="E2" s="13"/>
      <c r="F2" s="27"/>
      <c r="G2" s="23"/>
      <c r="H2" s="13"/>
      <c r="I2" s="23"/>
      <c r="J2" s="42"/>
      <c r="K2" s="13"/>
      <c r="L2" s="23"/>
      <c r="M2" s="43"/>
      <c r="N2" s="43"/>
      <c r="O2" s="43"/>
      <c r="P2" s="97"/>
      <c r="Q2" s="97"/>
      <c r="R2" s="97"/>
      <c r="S2" s="97"/>
      <c r="T2" s="97"/>
      <c r="U2" s="97"/>
      <c r="V2" s="97"/>
      <c r="W2" s="97"/>
      <c r="X2" s="50"/>
      <c r="Y2" s="13"/>
      <c r="Z2" s="13"/>
      <c r="AA2" s="13"/>
    </row>
    <row r="3" spans="1:27" s="17" customFormat="1" ht="23.4" x14ac:dyDescent="0.45">
      <c r="A3" s="91" t="s">
        <v>14</v>
      </c>
      <c r="B3" s="51"/>
      <c r="C3" s="51"/>
      <c r="D3" s="51"/>
      <c r="E3" s="16"/>
      <c r="F3" s="29"/>
      <c r="G3" s="25"/>
      <c r="H3" s="16"/>
      <c r="I3" s="25"/>
      <c r="J3" s="46"/>
      <c r="K3" s="16"/>
      <c r="L3" s="25"/>
      <c r="M3" s="47"/>
      <c r="N3" s="47"/>
      <c r="O3" s="47"/>
      <c r="P3" s="99"/>
      <c r="Q3" s="99"/>
      <c r="R3" s="99"/>
      <c r="S3" s="99"/>
      <c r="T3" s="99"/>
      <c r="U3" s="99"/>
      <c r="V3" s="99"/>
      <c r="W3" s="99"/>
      <c r="X3" s="51"/>
      <c r="Y3" s="16"/>
      <c r="Z3" s="16"/>
      <c r="AA3" s="16"/>
    </row>
    <row r="4" spans="1:27" ht="32.1" customHeight="1" x14ac:dyDescent="0.3"/>
    <row r="5" spans="1:27" s="1" customFormat="1" ht="31.35" customHeight="1" x14ac:dyDescent="0.3">
      <c r="B5" s="748" t="s">
        <v>299</v>
      </c>
      <c r="C5" s="748" t="s">
        <v>57</v>
      </c>
      <c r="D5" s="748" t="s">
        <v>303</v>
      </c>
      <c r="E5" s="748" t="s">
        <v>304</v>
      </c>
      <c r="F5" s="749" t="s">
        <v>305</v>
      </c>
      <c r="G5" s="749" t="s">
        <v>38</v>
      </c>
      <c r="H5" s="748" t="s">
        <v>306</v>
      </c>
      <c r="I5" s="686" t="s">
        <v>307</v>
      </c>
      <c r="J5" s="750" t="s">
        <v>308</v>
      </c>
      <c r="K5" s="750" t="s">
        <v>309</v>
      </c>
      <c r="L5" s="749" t="s">
        <v>378</v>
      </c>
      <c r="M5" s="750" t="s">
        <v>379</v>
      </c>
      <c r="N5" s="750" t="s">
        <v>388</v>
      </c>
      <c r="O5" s="750" t="s">
        <v>389</v>
      </c>
      <c r="P5" s="750" t="s">
        <v>390</v>
      </c>
      <c r="Q5" s="750" t="s">
        <v>390</v>
      </c>
      <c r="R5" s="750" t="s">
        <v>390</v>
      </c>
      <c r="S5" s="750" t="s">
        <v>390</v>
      </c>
      <c r="T5" s="750" t="s">
        <v>391</v>
      </c>
      <c r="U5" s="750" t="s">
        <v>391</v>
      </c>
      <c r="V5" s="750" t="s">
        <v>391</v>
      </c>
      <c r="W5" s="750" t="s">
        <v>392</v>
      </c>
      <c r="X5" s="751" t="s">
        <v>393</v>
      </c>
    </row>
    <row r="6" spans="1:27" s="1" customFormat="1" ht="32.85" customHeight="1" x14ac:dyDescent="0.3">
      <c r="B6" s="748"/>
      <c r="C6" s="748"/>
      <c r="D6" s="748"/>
      <c r="E6" s="748"/>
      <c r="F6" s="749"/>
      <c r="G6" s="749"/>
      <c r="H6" s="748"/>
      <c r="I6" s="686"/>
      <c r="J6" s="750"/>
      <c r="K6" s="750"/>
      <c r="L6" s="749"/>
      <c r="M6" s="750"/>
      <c r="N6" s="750"/>
      <c r="O6" s="750"/>
      <c r="P6" s="750"/>
      <c r="Q6" s="750"/>
      <c r="R6" s="750"/>
      <c r="S6" s="750"/>
      <c r="T6" s="750"/>
      <c r="U6" s="750"/>
      <c r="V6" s="750"/>
      <c r="W6" s="750"/>
      <c r="X6" s="751"/>
    </row>
    <row r="7" spans="1:27" s="1" customFormat="1" ht="88.35" customHeight="1" x14ac:dyDescent="0.3">
      <c r="A7" s="111"/>
      <c r="B7" s="212" t="s">
        <v>366</v>
      </c>
      <c r="C7" s="210" t="s">
        <v>615</v>
      </c>
      <c r="D7" s="211" t="s">
        <v>616</v>
      </c>
      <c r="E7" s="120" t="s">
        <v>617</v>
      </c>
      <c r="F7" s="36"/>
      <c r="G7" s="187"/>
      <c r="H7" s="210" t="s">
        <v>618</v>
      </c>
      <c r="I7" s="187" t="s">
        <v>399</v>
      </c>
      <c r="J7" s="210" t="s">
        <v>386</v>
      </c>
      <c r="K7" s="210" t="s">
        <v>444</v>
      </c>
      <c r="L7" s="187"/>
      <c r="M7" s="164" t="str" cm="1">
        <f t="array" ref="M7">IFERROR(VALUE(_xlfn.IFS(F7="Yes","1",F7="No","0")),"N/A")</f>
        <v>N/A</v>
      </c>
      <c r="N7" s="164">
        <v>1</v>
      </c>
      <c r="O7" s="164">
        <f t="shared" ref="O7:O23" si="0">IF(W7=TRUE,N7,"N/A")</f>
        <v>1</v>
      </c>
      <c r="P7" s="250" t="b">
        <f>ISNUMBER(MATCH(TRIM('Pre-assessment'!B$9),_xlfn.TEXTSPLIT(TRIM(J7), ";"), 0))</f>
        <v>1</v>
      </c>
      <c r="Q7" s="250" t="b">
        <f>ISNUMBER(MATCH(TRIM('Pre-assessment'!D$9),_xlfn.TEXTSPLIT(TRIM(J7), ";"), 0))</f>
        <v>1</v>
      </c>
      <c r="R7" s="250" t="b">
        <f>ISNUMBER(MATCH(TRIM('Pre-assessment'!F$9),_xlfn.TEXTSPLIT(TRIM(J7), ";"), 0))</f>
        <v>1</v>
      </c>
      <c r="S7" s="250" t="b">
        <f>ISNUMBER(MATCH(TRIM('Pre-assessment'!H$9),_xlfn.TEXTSPLIT(TRIM(J7), ";"), 0))</f>
        <v>1</v>
      </c>
      <c r="T7" s="251" t="b">
        <f>ISNUMBER(MATCH(TRIM('Pre-assessment'!B$12),_xlfn.TEXTSPLIT(TRIM(K7), ";"), 0))</f>
        <v>0</v>
      </c>
      <c r="U7" s="251" t="b">
        <f>ISNUMBER(MATCH(TRIM('Pre-assessment'!D$12),_xlfn.TEXTSPLIT(TRIM(K7), ";"), 0))</f>
        <v>1</v>
      </c>
      <c r="V7" s="251" t="b">
        <f>ISNUMBER(MATCH(TRIM('Pre-assessment'!F$12),_xlfn.TEXTSPLIT(TRIM(K7), ";"), 0))</f>
        <v>1</v>
      </c>
      <c r="W7" s="251" t="b">
        <f t="shared" ref="W7:W23" si="1">AND(OR(P7:S7),OR(T7:V7))</f>
        <v>1</v>
      </c>
      <c r="X7" s="120" t="str">
        <f t="shared" ref="X7:X12" si="2">IF(M7="N/A","N/A","Circular resource use")</f>
        <v>N/A</v>
      </c>
    </row>
    <row r="8" spans="1:27" s="1" customFormat="1" ht="68.099999999999994" customHeight="1" x14ac:dyDescent="0.3">
      <c r="A8" s="111"/>
      <c r="B8" s="213" t="s">
        <v>366</v>
      </c>
      <c r="C8" s="187" t="s">
        <v>619</v>
      </c>
      <c r="D8" s="120" t="s">
        <v>620</v>
      </c>
      <c r="E8" s="120" t="s">
        <v>621</v>
      </c>
      <c r="F8" s="36"/>
      <c r="G8" s="187"/>
      <c r="H8" s="210" t="s">
        <v>622</v>
      </c>
      <c r="I8" s="187" t="s">
        <v>399</v>
      </c>
      <c r="J8" s="187" t="s">
        <v>459</v>
      </c>
      <c r="K8" s="187" t="s">
        <v>387</v>
      </c>
      <c r="L8" s="187"/>
      <c r="M8" s="164" t="str" cm="1">
        <f t="array" ref="M8">IFERROR(VALUE(_xlfn.IFS(F8="Yes","1",F8="No","0")),"N/A")</f>
        <v>N/A</v>
      </c>
      <c r="N8" s="164">
        <v>1</v>
      </c>
      <c r="O8" s="164">
        <f t="shared" si="0"/>
        <v>1</v>
      </c>
      <c r="P8" s="250" t="b">
        <f>ISNUMBER(MATCH(TRIM('Pre-assessment'!B$9),_xlfn.TEXTSPLIT(TRIM(J8), ";"), 0))</f>
        <v>1</v>
      </c>
      <c r="Q8" s="250" t="b">
        <f>ISNUMBER(MATCH(TRIM('Pre-assessment'!D$9),_xlfn.TEXTSPLIT(TRIM(J8), ";"), 0))</f>
        <v>1</v>
      </c>
      <c r="R8" s="250" t="b">
        <f>ISNUMBER(MATCH(TRIM('Pre-assessment'!F$9),_xlfn.TEXTSPLIT(TRIM(J8), ";"), 0))</f>
        <v>0</v>
      </c>
      <c r="S8" s="250" t="b">
        <f>ISNUMBER(MATCH(TRIM('Pre-assessment'!H$9),_xlfn.TEXTSPLIT(TRIM(J8), ";"), 0))</f>
        <v>0</v>
      </c>
      <c r="T8" s="251" t="b">
        <f>ISNUMBER(MATCH(TRIM('Pre-assessment'!B$12),_xlfn.TEXTSPLIT(TRIM(K8), ";"), 0))</f>
        <v>1</v>
      </c>
      <c r="U8" s="251" t="b">
        <f>ISNUMBER(MATCH(TRIM('Pre-assessment'!D$12),_xlfn.TEXTSPLIT(TRIM(K8), ";"), 0))</f>
        <v>1</v>
      </c>
      <c r="V8" s="251" t="b">
        <f>ISNUMBER(MATCH(TRIM('Pre-assessment'!F$12),_xlfn.TEXTSPLIT(TRIM(K8), ";"), 0))</f>
        <v>1</v>
      </c>
      <c r="W8" s="251" t="b">
        <f t="shared" si="1"/>
        <v>1</v>
      </c>
      <c r="X8" s="120" t="str">
        <f t="shared" si="2"/>
        <v>N/A</v>
      </c>
    </row>
    <row r="9" spans="1:27" s="1" customFormat="1" ht="33" customHeight="1" x14ac:dyDescent="0.3">
      <c r="A9" s="112"/>
      <c r="B9" s="739" t="s">
        <v>366</v>
      </c>
      <c r="C9" s="741" t="s">
        <v>623</v>
      </c>
      <c r="D9" s="744" t="s">
        <v>624</v>
      </c>
      <c r="E9" s="214" t="s">
        <v>625</v>
      </c>
      <c r="F9" s="36"/>
      <c r="G9" s="210"/>
      <c r="H9" s="741" t="s">
        <v>626</v>
      </c>
      <c r="I9" s="210" t="s">
        <v>399</v>
      </c>
      <c r="J9" s="235" t="s">
        <v>386</v>
      </c>
      <c r="K9" s="235" t="s">
        <v>354</v>
      </c>
      <c r="L9" s="210"/>
      <c r="M9" s="164" t="str" cm="1">
        <f t="array" ref="M9">IFERROR(VALUE(_xlfn.IFS(F9="Yes","1",F9="No","0")),"N/A")</f>
        <v>N/A</v>
      </c>
      <c r="N9" s="164">
        <v>1</v>
      </c>
      <c r="O9" s="164">
        <f t="shared" si="0"/>
        <v>1</v>
      </c>
      <c r="P9" s="250" t="b">
        <f>ISNUMBER(MATCH(TRIM('Pre-assessment'!B$9),_xlfn.TEXTSPLIT(TRIM(J9), ";"), 0))</f>
        <v>1</v>
      </c>
      <c r="Q9" s="250" t="b">
        <f>ISNUMBER(MATCH(TRIM('Pre-assessment'!D$9),_xlfn.TEXTSPLIT(TRIM(J9), ";"), 0))</f>
        <v>1</v>
      </c>
      <c r="R9" s="250" t="b">
        <f>ISNUMBER(MATCH(TRIM('Pre-assessment'!F$9),_xlfn.TEXTSPLIT(TRIM(J9), ";"), 0))</f>
        <v>1</v>
      </c>
      <c r="S9" s="250" t="b">
        <f>ISNUMBER(MATCH(TRIM('Pre-assessment'!H$9),_xlfn.TEXTSPLIT(TRIM(J9), ";"), 0))</f>
        <v>1</v>
      </c>
      <c r="T9" s="251" t="b">
        <f>ISNUMBER(MATCH(TRIM('Pre-assessment'!B$12),_xlfn.TEXTSPLIT(TRIM(K9), ";"), 0))</f>
        <v>0</v>
      </c>
      <c r="U9" s="251" t="b">
        <f>ISNUMBER(MATCH(TRIM('Pre-assessment'!D$12),_xlfn.TEXTSPLIT(TRIM(K9), ";"), 0))</f>
        <v>0</v>
      </c>
      <c r="V9" s="251" t="b">
        <f>ISNUMBER(MATCH(TRIM('Pre-assessment'!F$12),_xlfn.TEXTSPLIT(TRIM(K9), ";"), 0))</f>
        <v>1</v>
      </c>
      <c r="W9" s="251" t="b">
        <f t="shared" si="1"/>
        <v>1</v>
      </c>
      <c r="X9" s="120" t="str">
        <f t="shared" si="2"/>
        <v>N/A</v>
      </c>
    </row>
    <row r="10" spans="1:27" s="1" customFormat="1" ht="39" customHeight="1" x14ac:dyDescent="0.3">
      <c r="A10" s="111"/>
      <c r="B10" s="739"/>
      <c r="C10" s="742"/>
      <c r="D10" s="745"/>
      <c r="E10" s="120" t="s">
        <v>627</v>
      </c>
      <c r="F10" s="36"/>
      <c r="G10" s="210"/>
      <c r="H10" s="742"/>
      <c r="I10" s="210" t="s">
        <v>399</v>
      </c>
      <c r="J10" s="235" t="s">
        <v>386</v>
      </c>
      <c r="K10" s="235" t="s">
        <v>354</v>
      </c>
      <c r="L10" s="210"/>
      <c r="M10" s="164" t="str" cm="1">
        <f t="array" ref="M10">IFERROR(VALUE(_xlfn.IFS(F10="Yes","1",F10="No","0")),"N/A")</f>
        <v>N/A</v>
      </c>
      <c r="N10" s="164">
        <v>1</v>
      </c>
      <c r="O10" s="164">
        <f t="shared" si="0"/>
        <v>1</v>
      </c>
      <c r="P10" s="250" t="b">
        <f>ISNUMBER(MATCH(TRIM('Pre-assessment'!B$9),_xlfn.TEXTSPLIT(TRIM(J10), ";"), 0))</f>
        <v>1</v>
      </c>
      <c r="Q10" s="250" t="b">
        <f>ISNUMBER(MATCH(TRIM('Pre-assessment'!D$9),_xlfn.TEXTSPLIT(TRIM(J10), ";"), 0))</f>
        <v>1</v>
      </c>
      <c r="R10" s="250" t="b">
        <f>ISNUMBER(MATCH(TRIM('Pre-assessment'!F$9),_xlfn.TEXTSPLIT(TRIM(J10), ";"), 0))</f>
        <v>1</v>
      </c>
      <c r="S10" s="250" t="b">
        <f>ISNUMBER(MATCH(TRIM('Pre-assessment'!H$9),_xlfn.TEXTSPLIT(TRIM(J10), ";"), 0))</f>
        <v>1</v>
      </c>
      <c r="T10" s="251" t="b">
        <f>ISNUMBER(MATCH(TRIM('Pre-assessment'!B$12),_xlfn.TEXTSPLIT(TRIM(K10), ";"), 0))</f>
        <v>0</v>
      </c>
      <c r="U10" s="251" t="b">
        <f>ISNUMBER(MATCH(TRIM('Pre-assessment'!D$12),_xlfn.TEXTSPLIT(TRIM(K10), ";"), 0))</f>
        <v>0</v>
      </c>
      <c r="V10" s="251" t="b">
        <f>ISNUMBER(MATCH(TRIM('Pre-assessment'!F$12),_xlfn.TEXTSPLIT(TRIM(K10), ";"), 0))</f>
        <v>1</v>
      </c>
      <c r="W10" s="251" t="b">
        <f t="shared" si="1"/>
        <v>1</v>
      </c>
      <c r="X10" s="120" t="str">
        <f t="shared" si="2"/>
        <v>N/A</v>
      </c>
    </row>
    <row r="11" spans="1:27" s="1" customFormat="1" ht="29.1" customHeight="1" x14ac:dyDescent="0.3">
      <c r="A11" s="111"/>
      <c r="B11" s="740"/>
      <c r="C11" s="743"/>
      <c r="D11" s="746"/>
      <c r="E11" s="120" t="s">
        <v>628</v>
      </c>
      <c r="F11" s="36"/>
      <c r="G11" s="210"/>
      <c r="H11" s="743"/>
      <c r="I11" s="210" t="s">
        <v>399</v>
      </c>
      <c r="J11" s="235" t="s">
        <v>386</v>
      </c>
      <c r="K11" s="235" t="s">
        <v>354</v>
      </c>
      <c r="L11" s="210"/>
      <c r="M11" s="164" t="str" cm="1">
        <f t="array" ref="M11">IFERROR(VALUE(_xlfn.IFS(F11="Yes","1",F11="No","0")),"N/A")</f>
        <v>N/A</v>
      </c>
      <c r="N11" s="164">
        <v>1</v>
      </c>
      <c r="O11" s="164">
        <f t="shared" si="0"/>
        <v>1</v>
      </c>
      <c r="P11" s="250" t="b">
        <f>ISNUMBER(MATCH(TRIM('Pre-assessment'!B$9),_xlfn.TEXTSPLIT(TRIM(J11), ";"), 0))</f>
        <v>1</v>
      </c>
      <c r="Q11" s="250" t="b">
        <f>ISNUMBER(MATCH(TRIM('Pre-assessment'!D$9),_xlfn.TEXTSPLIT(TRIM(J11), ";"), 0))</f>
        <v>1</v>
      </c>
      <c r="R11" s="250" t="b">
        <f>ISNUMBER(MATCH(TRIM('Pre-assessment'!F$9),_xlfn.TEXTSPLIT(TRIM(J11), ";"), 0))</f>
        <v>1</v>
      </c>
      <c r="S11" s="250" t="b">
        <f>ISNUMBER(MATCH(TRIM('Pre-assessment'!H$9),_xlfn.TEXTSPLIT(TRIM(J11), ";"), 0))</f>
        <v>1</v>
      </c>
      <c r="T11" s="251" t="b">
        <f>ISNUMBER(MATCH(TRIM('Pre-assessment'!B$12),_xlfn.TEXTSPLIT(TRIM(K11), ";"), 0))</f>
        <v>0</v>
      </c>
      <c r="U11" s="251" t="b">
        <f>ISNUMBER(MATCH(TRIM('Pre-assessment'!D$12),_xlfn.TEXTSPLIT(TRIM(K11), ";"), 0))</f>
        <v>0</v>
      </c>
      <c r="V11" s="251" t="b">
        <f>ISNUMBER(MATCH(TRIM('Pre-assessment'!F$12),_xlfn.TEXTSPLIT(TRIM(K11), ";"), 0))</f>
        <v>1</v>
      </c>
      <c r="W11" s="251" t="b">
        <f t="shared" si="1"/>
        <v>1</v>
      </c>
      <c r="X11" s="120" t="str">
        <f t="shared" si="2"/>
        <v>N/A</v>
      </c>
    </row>
    <row r="12" spans="1:27" s="1" customFormat="1" ht="84" customHeight="1" x14ac:dyDescent="0.3">
      <c r="A12" s="111"/>
      <c r="B12" s="213" t="s">
        <v>366</v>
      </c>
      <c r="C12" s="187" t="s">
        <v>629</v>
      </c>
      <c r="D12" s="120" t="s">
        <v>630</v>
      </c>
      <c r="E12" s="214" t="s">
        <v>631</v>
      </c>
      <c r="F12" s="36"/>
      <c r="G12" s="187"/>
      <c r="H12" s="215" t="s">
        <v>632</v>
      </c>
      <c r="I12" s="187" t="s">
        <v>415</v>
      </c>
      <c r="J12" s="187" t="s">
        <v>386</v>
      </c>
      <c r="K12" s="187" t="s">
        <v>354</v>
      </c>
      <c r="L12" s="187"/>
      <c r="M12" s="164" t="str" cm="1">
        <f t="array" ref="M12">IFERROR(VALUE(_xlfn.IFS(F12="Yes","1",F12="No","0")),"N/A")</f>
        <v>N/A</v>
      </c>
      <c r="N12" s="164">
        <v>1</v>
      </c>
      <c r="O12" s="164">
        <f t="shared" si="0"/>
        <v>1</v>
      </c>
      <c r="P12" s="250" t="b">
        <f>ISNUMBER(MATCH(TRIM('Pre-assessment'!B$9),_xlfn.TEXTSPLIT(TRIM(J12), ";"), 0))</f>
        <v>1</v>
      </c>
      <c r="Q12" s="250" t="b">
        <f>ISNUMBER(MATCH(TRIM('Pre-assessment'!D$9),_xlfn.TEXTSPLIT(TRIM(J12), ";"), 0))</f>
        <v>1</v>
      </c>
      <c r="R12" s="250" t="b">
        <f>ISNUMBER(MATCH(TRIM('Pre-assessment'!F$9),_xlfn.TEXTSPLIT(TRIM(J12), ";"), 0))</f>
        <v>1</v>
      </c>
      <c r="S12" s="250" t="b">
        <f>ISNUMBER(MATCH(TRIM('Pre-assessment'!H$9),_xlfn.TEXTSPLIT(TRIM(J12), ";"), 0))</f>
        <v>1</v>
      </c>
      <c r="T12" s="251" t="b">
        <f>ISNUMBER(MATCH(TRIM('Pre-assessment'!B$12),_xlfn.TEXTSPLIT(TRIM(K12), ";"), 0))</f>
        <v>0</v>
      </c>
      <c r="U12" s="251" t="b">
        <f>ISNUMBER(MATCH(TRIM('Pre-assessment'!D$12),_xlfn.TEXTSPLIT(TRIM(K12), ";"), 0))</f>
        <v>0</v>
      </c>
      <c r="V12" s="251" t="b">
        <f>ISNUMBER(MATCH(TRIM('Pre-assessment'!F$12),_xlfn.TEXTSPLIT(TRIM(K12), ";"), 0))</f>
        <v>1</v>
      </c>
      <c r="W12" s="251" t="b">
        <f t="shared" si="1"/>
        <v>1</v>
      </c>
      <c r="X12" s="120" t="str">
        <f t="shared" si="2"/>
        <v>N/A</v>
      </c>
    </row>
    <row r="13" spans="1:27" ht="51" customHeight="1" x14ac:dyDescent="0.3">
      <c r="B13" s="731" t="s">
        <v>367</v>
      </c>
      <c r="C13" s="694" t="s">
        <v>633</v>
      </c>
      <c r="D13" s="690" t="s">
        <v>634</v>
      </c>
      <c r="E13" s="81" t="s">
        <v>635</v>
      </c>
      <c r="F13" s="36"/>
      <c r="G13" s="36"/>
      <c r="H13" s="694" t="s">
        <v>636</v>
      </c>
      <c r="I13" s="36" t="s">
        <v>397</v>
      </c>
      <c r="J13" s="218" t="s">
        <v>386</v>
      </c>
      <c r="K13" s="218" t="s">
        <v>387</v>
      </c>
      <c r="L13" s="36"/>
      <c r="M13" s="81" t="str" cm="1">
        <f t="array" ref="M13">IFERROR(VALUE(_xlfn.IFS(F13="Yes","1",F13="No","0")),"N/A")</f>
        <v>N/A</v>
      </c>
      <c r="N13" s="164">
        <v>1</v>
      </c>
      <c r="O13" s="164">
        <f t="shared" si="0"/>
        <v>1</v>
      </c>
      <c r="P13" s="250" t="b">
        <f>ISNUMBER(MATCH(TRIM('Pre-assessment'!B$9),_xlfn.TEXTSPLIT(TRIM(J13), ";"), 0))</f>
        <v>1</v>
      </c>
      <c r="Q13" s="250" t="b">
        <f>ISNUMBER(MATCH(TRIM('Pre-assessment'!D$9),_xlfn.TEXTSPLIT(TRIM(J13), ";"), 0))</f>
        <v>1</v>
      </c>
      <c r="R13" s="250" t="b">
        <f>ISNUMBER(MATCH(TRIM('Pre-assessment'!F$9),_xlfn.TEXTSPLIT(TRIM(J13), ";"), 0))</f>
        <v>1</v>
      </c>
      <c r="S13" s="250" t="b">
        <f>ISNUMBER(MATCH(TRIM('Pre-assessment'!H$9),_xlfn.TEXTSPLIT(TRIM(J13), ";"), 0))</f>
        <v>1</v>
      </c>
      <c r="T13" s="251" t="b">
        <f>ISNUMBER(MATCH(TRIM('Pre-assessment'!B$12),_xlfn.TEXTSPLIT(TRIM(K13), ";"), 0))</f>
        <v>1</v>
      </c>
      <c r="U13" s="251" t="b">
        <f>ISNUMBER(MATCH(TRIM('Pre-assessment'!D$12),_xlfn.TEXTSPLIT(TRIM(K13), ";"), 0))</f>
        <v>1</v>
      </c>
      <c r="V13" s="251" t="b">
        <f>ISNUMBER(MATCH(TRIM('Pre-assessment'!F$12),_xlfn.TEXTSPLIT(TRIM(K13), ";"), 0))</f>
        <v>1</v>
      </c>
      <c r="W13" s="251" t="b">
        <f t="shared" si="1"/>
        <v>1</v>
      </c>
      <c r="X13" s="120" t="str">
        <f t="shared" ref="X13:X20" si="3">IF(M13="N/A","N/A","Circular design &amp; material cycling")</f>
        <v>N/A</v>
      </c>
    </row>
    <row r="14" spans="1:27" ht="68.849999999999994" customHeight="1" x14ac:dyDescent="0.3">
      <c r="B14" s="733"/>
      <c r="C14" s="738"/>
      <c r="D14" s="693"/>
      <c r="E14" s="186" t="s">
        <v>637</v>
      </c>
      <c r="F14" s="36"/>
      <c r="G14" s="36"/>
      <c r="H14" s="738"/>
      <c r="I14" s="36" t="s">
        <v>415</v>
      </c>
      <c r="J14" s="218" t="s">
        <v>386</v>
      </c>
      <c r="K14" s="218" t="s">
        <v>387</v>
      </c>
      <c r="L14" s="36"/>
      <c r="M14" s="164" t="str" cm="1">
        <f t="array" ref="M14">IFERROR(VALUE(_xlfn.IFS(F14="Yes","1",F14="No","0")),"N/A")</f>
        <v>N/A</v>
      </c>
      <c r="N14" s="164">
        <v>1</v>
      </c>
      <c r="O14" s="164">
        <f t="shared" si="0"/>
        <v>1</v>
      </c>
      <c r="P14" s="250" t="b">
        <f>ISNUMBER(MATCH(TRIM('Pre-assessment'!B$9),_xlfn.TEXTSPLIT(TRIM(J14), ";"), 0))</f>
        <v>1</v>
      </c>
      <c r="Q14" s="250" t="b">
        <f>ISNUMBER(MATCH(TRIM('Pre-assessment'!D$9),_xlfn.TEXTSPLIT(TRIM(J14), ";"), 0))</f>
        <v>1</v>
      </c>
      <c r="R14" s="250" t="b">
        <f>ISNUMBER(MATCH(TRIM('Pre-assessment'!F$9),_xlfn.TEXTSPLIT(TRIM(J14), ";"), 0))</f>
        <v>1</v>
      </c>
      <c r="S14" s="250" t="b">
        <f>ISNUMBER(MATCH(TRIM('Pre-assessment'!H$9),_xlfn.TEXTSPLIT(TRIM(J14), ";"), 0))</f>
        <v>1</v>
      </c>
      <c r="T14" s="251" t="b">
        <f>ISNUMBER(MATCH(TRIM('Pre-assessment'!B$12),_xlfn.TEXTSPLIT(TRIM(K14), ";"), 0))</f>
        <v>1</v>
      </c>
      <c r="U14" s="251" t="b">
        <f>ISNUMBER(MATCH(TRIM('Pre-assessment'!D$12),_xlfn.TEXTSPLIT(TRIM(K14), ";"), 0))</f>
        <v>1</v>
      </c>
      <c r="V14" s="251" t="b">
        <f>ISNUMBER(MATCH(TRIM('Pre-assessment'!F$12),_xlfn.TEXTSPLIT(TRIM(K14), ";"), 0))</f>
        <v>1</v>
      </c>
      <c r="W14" s="251" t="b">
        <f t="shared" si="1"/>
        <v>1</v>
      </c>
      <c r="X14" s="120" t="str">
        <f t="shared" si="3"/>
        <v>N/A</v>
      </c>
    </row>
    <row r="15" spans="1:27" ht="86.1" customHeight="1" x14ac:dyDescent="0.3">
      <c r="B15" s="107" t="s">
        <v>367</v>
      </c>
      <c r="C15" s="81" t="s">
        <v>638</v>
      </c>
      <c r="D15" s="109" t="s">
        <v>639</v>
      </c>
      <c r="E15" s="81" t="s">
        <v>640</v>
      </c>
      <c r="F15" s="36"/>
      <c r="G15" s="36"/>
      <c r="H15" s="81"/>
      <c r="I15" s="36" t="s">
        <v>399</v>
      </c>
      <c r="J15" s="86" t="s">
        <v>386</v>
      </c>
      <c r="K15" s="81" t="s">
        <v>387</v>
      </c>
      <c r="L15" s="36"/>
      <c r="M15" s="81" t="str" cm="1">
        <f t="array" ref="M15">IFERROR(VALUE(_xlfn.IFS(F15="Yes","1",F15="No","0")),"N/A")</f>
        <v>N/A</v>
      </c>
      <c r="N15" s="164">
        <v>1</v>
      </c>
      <c r="O15" s="164">
        <f t="shared" si="0"/>
        <v>1</v>
      </c>
      <c r="P15" s="250" t="b">
        <f>ISNUMBER(MATCH(TRIM('Pre-assessment'!B$9),_xlfn.TEXTSPLIT(TRIM(J15), ";"), 0))</f>
        <v>1</v>
      </c>
      <c r="Q15" s="250" t="b">
        <f>ISNUMBER(MATCH(TRIM('Pre-assessment'!D$9),_xlfn.TEXTSPLIT(TRIM(J15), ";"), 0))</f>
        <v>1</v>
      </c>
      <c r="R15" s="250" t="b">
        <f>ISNUMBER(MATCH(TRIM('Pre-assessment'!F$9),_xlfn.TEXTSPLIT(TRIM(J15), ";"), 0))</f>
        <v>1</v>
      </c>
      <c r="S15" s="250" t="b">
        <f>ISNUMBER(MATCH(TRIM('Pre-assessment'!H$9),_xlfn.TEXTSPLIT(TRIM(J15), ";"), 0))</f>
        <v>1</v>
      </c>
      <c r="T15" s="251" t="b">
        <f>ISNUMBER(MATCH(TRIM('Pre-assessment'!B$12),_xlfn.TEXTSPLIT(TRIM(K15), ";"), 0))</f>
        <v>1</v>
      </c>
      <c r="U15" s="251" t="b">
        <f>ISNUMBER(MATCH(TRIM('Pre-assessment'!D$12),_xlfn.TEXTSPLIT(TRIM(K15), ";"), 0))</f>
        <v>1</v>
      </c>
      <c r="V15" s="251" t="b">
        <f>ISNUMBER(MATCH(TRIM('Pre-assessment'!F$12),_xlfn.TEXTSPLIT(TRIM(K15), ";"), 0))</f>
        <v>1</v>
      </c>
      <c r="W15" s="251" t="b">
        <f t="shared" si="1"/>
        <v>1</v>
      </c>
      <c r="X15" s="120" t="str">
        <f t="shared" si="3"/>
        <v>N/A</v>
      </c>
    </row>
    <row r="16" spans="1:27" ht="53.85" customHeight="1" x14ac:dyDescent="0.3">
      <c r="B16" s="731" t="s">
        <v>367</v>
      </c>
      <c r="C16" s="694" t="s">
        <v>641</v>
      </c>
      <c r="D16" s="694" t="s">
        <v>642</v>
      </c>
      <c r="E16" s="81" t="s">
        <v>643</v>
      </c>
      <c r="F16" s="36"/>
      <c r="G16" s="36"/>
      <c r="H16" s="694" t="s">
        <v>644</v>
      </c>
      <c r="I16" s="36" t="s">
        <v>415</v>
      </c>
      <c r="J16" s="218" t="s">
        <v>386</v>
      </c>
      <c r="K16" s="218" t="s">
        <v>354</v>
      </c>
      <c r="L16" s="36"/>
      <c r="M16" s="164" t="str" cm="1">
        <f t="array" ref="M16">IFERROR(VALUE(_xlfn.IFS(F16="Yes","1",F16="No","0")),"N/A")</f>
        <v>N/A</v>
      </c>
      <c r="N16" s="164">
        <v>1</v>
      </c>
      <c r="O16" s="164">
        <f t="shared" si="0"/>
        <v>1</v>
      </c>
      <c r="P16" s="248" t="b">
        <f>ISNUMBER(MATCH(TRIM('Pre-assessment'!B$9),_xlfn.TEXTSPLIT(TRIM(J16), ";"), 0))</f>
        <v>1</v>
      </c>
      <c r="Q16" s="248" t="b">
        <f>ISNUMBER(MATCH(TRIM('Pre-assessment'!D$9),_xlfn.TEXTSPLIT(TRIM(J16), ";"), 0))</f>
        <v>1</v>
      </c>
      <c r="R16" s="248" t="b">
        <f>ISNUMBER(MATCH(TRIM('Pre-assessment'!F$9),_xlfn.TEXTSPLIT(TRIM(J16), ";"), 0))</f>
        <v>1</v>
      </c>
      <c r="S16" s="248" t="b">
        <f>ISNUMBER(MATCH(TRIM('Pre-assessment'!H$9),_xlfn.TEXTSPLIT(TRIM(J16), ";"), 0))</f>
        <v>1</v>
      </c>
      <c r="T16" s="248" t="b">
        <f>ISNUMBER(MATCH(TRIM('Pre-assessment'!B$12),_xlfn.TEXTSPLIT(TRIM(K16), ";"), 0))</f>
        <v>0</v>
      </c>
      <c r="U16" s="248" t="b">
        <f>ISNUMBER(MATCH(TRIM('Pre-assessment'!D$12),_xlfn.TEXTSPLIT(TRIM(K16), ";"), 0))</f>
        <v>0</v>
      </c>
      <c r="V16" s="248" t="b">
        <f>ISNUMBER(MATCH(TRIM('Pre-assessment'!F$12),_xlfn.TEXTSPLIT(TRIM(K16), ";"), 0))</f>
        <v>1</v>
      </c>
      <c r="W16" s="248" t="b">
        <f t="shared" si="1"/>
        <v>1</v>
      </c>
      <c r="X16" s="120" t="str">
        <f t="shared" si="3"/>
        <v>N/A</v>
      </c>
    </row>
    <row r="17" spans="2:24" ht="59.85" customHeight="1" x14ac:dyDescent="0.3">
      <c r="B17" s="731"/>
      <c r="C17" s="694"/>
      <c r="D17" s="694"/>
      <c r="E17" s="81" t="s">
        <v>645</v>
      </c>
      <c r="F17" s="36"/>
      <c r="G17" s="36"/>
      <c r="H17" s="694"/>
      <c r="I17" s="36" t="s">
        <v>415</v>
      </c>
      <c r="J17" s="218" t="s">
        <v>386</v>
      </c>
      <c r="K17" s="218" t="s">
        <v>354</v>
      </c>
      <c r="L17" s="36"/>
      <c r="M17" s="164" t="str" cm="1">
        <f t="array" ref="M17">IFERROR(VALUE(_xlfn.IFS(F17="Yes","1",F17="No","0")),"N/A")</f>
        <v>N/A</v>
      </c>
      <c r="N17" s="164">
        <v>1</v>
      </c>
      <c r="O17" s="164">
        <f t="shared" si="0"/>
        <v>1</v>
      </c>
      <c r="P17" s="250" t="b">
        <f>ISNUMBER(MATCH(TRIM('Pre-assessment'!B$9),_xlfn.TEXTSPLIT(TRIM(J17), ";"), 0))</f>
        <v>1</v>
      </c>
      <c r="Q17" s="250" t="b">
        <f>ISNUMBER(MATCH(TRIM('Pre-assessment'!D$9),_xlfn.TEXTSPLIT(TRIM(J17), ";"), 0))</f>
        <v>1</v>
      </c>
      <c r="R17" s="250" t="b">
        <f>ISNUMBER(MATCH(TRIM('Pre-assessment'!F$9),_xlfn.TEXTSPLIT(TRIM(J17), ";"), 0))</f>
        <v>1</v>
      </c>
      <c r="S17" s="250" t="b">
        <f>ISNUMBER(MATCH(TRIM('Pre-assessment'!H$9),_xlfn.TEXTSPLIT(TRIM(J17), ";"), 0))</f>
        <v>1</v>
      </c>
      <c r="T17" s="251" t="b">
        <f>ISNUMBER(MATCH(TRIM('Pre-assessment'!B$12),_xlfn.TEXTSPLIT(TRIM(K17), ";"), 0))</f>
        <v>0</v>
      </c>
      <c r="U17" s="251" t="b">
        <f>ISNUMBER(MATCH(TRIM('Pre-assessment'!D$12),_xlfn.TEXTSPLIT(TRIM(K17), ";"), 0))</f>
        <v>0</v>
      </c>
      <c r="V17" s="251" t="b">
        <f>ISNUMBER(MATCH(TRIM('Pre-assessment'!F$12),_xlfn.TEXTSPLIT(TRIM(K17), ";"), 0))</f>
        <v>1</v>
      </c>
      <c r="W17" s="251" t="b">
        <f t="shared" si="1"/>
        <v>1</v>
      </c>
      <c r="X17" s="120" t="str">
        <f t="shared" si="3"/>
        <v>N/A</v>
      </c>
    </row>
    <row r="18" spans="2:24" ht="94.35" customHeight="1" x14ac:dyDescent="0.3">
      <c r="B18" s="731"/>
      <c r="C18" s="694"/>
      <c r="D18" s="694"/>
      <c r="E18" s="86" t="s">
        <v>646</v>
      </c>
      <c r="F18" s="36"/>
      <c r="G18" s="36"/>
      <c r="H18" s="694"/>
      <c r="I18" s="36" t="s">
        <v>415</v>
      </c>
      <c r="J18" s="218" t="s">
        <v>386</v>
      </c>
      <c r="K18" s="218" t="s">
        <v>354</v>
      </c>
      <c r="L18" s="36"/>
      <c r="M18" s="164" t="str" cm="1">
        <f t="array" ref="M18">IFERROR(VALUE(_xlfn.IFS(F18="Yes","1",F18="No","0")),"N/A")</f>
        <v>N/A</v>
      </c>
      <c r="N18" s="164">
        <v>1</v>
      </c>
      <c r="O18" s="164">
        <f t="shared" si="0"/>
        <v>1</v>
      </c>
      <c r="P18" s="250" t="b">
        <f>ISNUMBER(MATCH(TRIM('Pre-assessment'!B$9),_xlfn.TEXTSPLIT(TRIM(J18), ";"), 0))</f>
        <v>1</v>
      </c>
      <c r="Q18" s="250" t="b">
        <f>ISNUMBER(MATCH(TRIM('Pre-assessment'!D$9),_xlfn.TEXTSPLIT(TRIM(J18), ";"), 0))</f>
        <v>1</v>
      </c>
      <c r="R18" s="250" t="b">
        <f>ISNUMBER(MATCH(TRIM('Pre-assessment'!F$9),_xlfn.TEXTSPLIT(TRIM(J18), ";"), 0))</f>
        <v>1</v>
      </c>
      <c r="S18" s="250" t="b">
        <f>ISNUMBER(MATCH(TRIM('Pre-assessment'!H$9),_xlfn.TEXTSPLIT(TRIM(J18), ";"), 0))</f>
        <v>1</v>
      </c>
      <c r="T18" s="251" t="b">
        <f>ISNUMBER(MATCH(TRIM('Pre-assessment'!B$12),_xlfn.TEXTSPLIT(TRIM(K18), ";"), 0))</f>
        <v>0</v>
      </c>
      <c r="U18" s="251" t="b">
        <f>ISNUMBER(MATCH(TRIM('Pre-assessment'!D$12),_xlfn.TEXTSPLIT(TRIM(K18), ";"), 0))</f>
        <v>0</v>
      </c>
      <c r="V18" s="251" t="b">
        <f>ISNUMBER(MATCH(TRIM('Pre-assessment'!F$12),_xlfn.TEXTSPLIT(TRIM(K18), ";"), 0))</f>
        <v>1</v>
      </c>
      <c r="W18" s="251" t="b">
        <f t="shared" si="1"/>
        <v>1</v>
      </c>
      <c r="X18" s="120" t="str">
        <f t="shared" si="3"/>
        <v>N/A</v>
      </c>
    </row>
    <row r="19" spans="2:24" ht="48.6" customHeight="1" x14ac:dyDescent="0.3">
      <c r="B19" s="731" t="s">
        <v>367</v>
      </c>
      <c r="C19" s="694" t="s">
        <v>647</v>
      </c>
      <c r="D19" s="725" t="s">
        <v>648</v>
      </c>
      <c r="E19" s="81" t="s">
        <v>649</v>
      </c>
      <c r="F19" s="36"/>
      <c r="G19" s="36"/>
      <c r="H19" s="694" t="s">
        <v>650</v>
      </c>
      <c r="I19" s="36" t="s">
        <v>415</v>
      </c>
      <c r="J19" s="218" t="s">
        <v>386</v>
      </c>
      <c r="K19" s="218" t="s">
        <v>354</v>
      </c>
      <c r="L19" s="36"/>
      <c r="M19" s="81" t="str" cm="1">
        <f t="array" ref="M19">IFERROR(VALUE(_xlfn.IFS(F19="Yes","1",F19="No","0")),"N/A")</f>
        <v>N/A</v>
      </c>
      <c r="N19" s="164">
        <v>1</v>
      </c>
      <c r="O19" s="164">
        <f t="shared" si="0"/>
        <v>1</v>
      </c>
      <c r="P19" s="250" t="b">
        <f>ISNUMBER(MATCH(TRIM('Pre-assessment'!B$9),_xlfn.TEXTSPLIT(TRIM(J19), ";"), 0))</f>
        <v>1</v>
      </c>
      <c r="Q19" s="250" t="b">
        <f>ISNUMBER(MATCH(TRIM('Pre-assessment'!D$9),_xlfn.TEXTSPLIT(TRIM(J19), ";"), 0))</f>
        <v>1</v>
      </c>
      <c r="R19" s="250" t="b">
        <f>ISNUMBER(MATCH(TRIM('Pre-assessment'!F$9),_xlfn.TEXTSPLIT(TRIM(J19), ";"), 0))</f>
        <v>1</v>
      </c>
      <c r="S19" s="250" t="b">
        <f>ISNUMBER(MATCH(TRIM('Pre-assessment'!H$9),_xlfn.TEXTSPLIT(TRIM(J19), ";"), 0))</f>
        <v>1</v>
      </c>
      <c r="T19" s="251" t="b">
        <f>ISNUMBER(MATCH(TRIM('Pre-assessment'!B$12),_xlfn.TEXTSPLIT(TRIM(K19), ";"), 0))</f>
        <v>0</v>
      </c>
      <c r="U19" s="251" t="b">
        <f>ISNUMBER(MATCH(TRIM('Pre-assessment'!D$12),_xlfn.TEXTSPLIT(TRIM(K19), ";"), 0))</f>
        <v>0</v>
      </c>
      <c r="V19" s="251" t="b">
        <f>ISNUMBER(MATCH(TRIM('Pre-assessment'!F$12),_xlfn.TEXTSPLIT(TRIM(K19), ";"), 0))</f>
        <v>1</v>
      </c>
      <c r="W19" s="251" t="b">
        <f t="shared" si="1"/>
        <v>1</v>
      </c>
      <c r="X19" s="120" t="str">
        <f t="shared" si="3"/>
        <v>N/A</v>
      </c>
    </row>
    <row r="20" spans="2:24" ht="63.6" customHeight="1" x14ac:dyDescent="0.3">
      <c r="B20" s="733"/>
      <c r="C20" s="738"/>
      <c r="D20" s="747"/>
      <c r="E20" s="81" t="s">
        <v>651</v>
      </c>
      <c r="F20" s="36"/>
      <c r="G20" s="36"/>
      <c r="H20" s="738"/>
      <c r="I20" s="36" t="s">
        <v>415</v>
      </c>
      <c r="J20" s="218" t="s">
        <v>386</v>
      </c>
      <c r="K20" s="218" t="s">
        <v>354</v>
      </c>
      <c r="L20" s="36"/>
      <c r="M20" s="81" t="str" cm="1">
        <f t="array" ref="M20">IFERROR(VALUE(_xlfn.IFS(F20="Yes","1",F20="No","0")),"N/A")</f>
        <v>N/A</v>
      </c>
      <c r="N20" s="164">
        <v>1</v>
      </c>
      <c r="O20" s="164">
        <f t="shared" si="0"/>
        <v>1</v>
      </c>
      <c r="P20" s="250" t="b">
        <f>ISNUMBER(MATCH(TRIM('Pre-assessment'!B$9),_xlfn.TEXTSPLIT(TRIM(J20), ";"), 0))</f>
        <v>1</v>
      </c>
      <c r="Q20" s="250" t="b">
        <f>ISNUMBER(MATCH(TRIM('Pre-assessment'!D$9),_xlfn.TEXTSPLIT(TRIM(J20), ";"), 0))</f>
        <v>1</v>
      </c>
      <c r="R20" s="250" t="b">
        <f>ISNUMBER(MATCH(TRIM('Pre-assessment'!F$9),_xlfn.TEXTSPLIT(TRIM(J20), ";"), 0))</f>
        <v>1</v>
      </c>
      <c r="S20" s="250" t="b">
        <f>ISNUMBER(MATCH(TRIM('Pre-assessment'!H$9),_xlfn.TEXTSPLIT(TRIM(J20), ";"), 0))</f>
        <v>1</v>
      </c>
      <c r="T20" s="251" t="b">
        <f>ISNUMBER(MATCH(TRIM('Pre-assessment'!B$12),_xlfn.TEXTSPLIT(TRIM(K20), ";"), 0))</f>
        <v>0</v>
      </c>
      <c r="U20" s="251" t="b">
        <f>ISNUMBER(MATCH(TRIM('Pre-assessment'!D$12),_xlfn.TEXTSPLIT(TRIM(K20), ";"), 0))</f>
        <v>0</v>
      </c>
      <c r="V20" s="251" t="b">
        <f>ISNUMBER(MATCH(TRIM('Pre-assessment'!F$12),_xlfn.TEXTSPLIT(TRIM(K20), ";"), 0))</f>
        <v>1</v>
      </c>
      <c r="W20" s="251" t="b">
        <f t="shared" si="1"/>
        <v>1</v>
      </c>
      <c r="X20" s="120" t="str">
        <f t="shared" si="3"/>
        <v>N/A</v>
      </c>
    </row>
    <row r="21" spans="2:24" ht="70.349999999999994" customHeight="1" x14ac:dyDescent="0.3">
      <c r="B21" s="107" t="s">
        <v>368</v>
      </c>
      <c r="C21" s="81" t="s">
        <v>652</v>
      </c>
      <c r="D21" s="86" t="s">
        <v>653</v>
      </c>
      <c r="E21" s="86" t="s">
        <v>654</v>
      </c>
      <c r="F21" s="36"/>
      <c r="G21" s="82"/>
      <c r="H21" s="86"/>
      <c r="I21" s="82" t="s">
        <v>397</v>
      </c>
      <c r="J21" s="81" t="s">
        <v>386</v>
      </c>
      <c r="K21" s="86" t="s">
        <v>387</v>
      </c>
      <c r="L21" s="82"/>
      <c r="M21" s="81" t="str" cm="1">
        <f t="array" ref="M21">IFERROR(VALUE(_xlfn.IFS(F21="Yes","1",F21="No","0")),"N/A")</f>
        <v>N/A</v>
      </c>
      <c r="N21" s="164">
        <v>1</v>
      </c>
      <c r="O21" s="164">
        <f t="shared" si="0"/>
        <v>1</v>
      </c>
      <c r="P21" s="250" t="b">
        <f>ISNUMBER(MATCH(TRIM('Pre-assessment'!B$9),_xlfn.TEXTSPLIT(TRIM(J21), ";"), 0))</f>
        <v>1</v>
      </c>
      <c r="Q21" s="250" t="b">
        <f>ISNUMBER(MATCH(TRIM('Pre-assessment'!D$9),_xlfn.TEXTSPLIT(TRIM(J21), ";"), 0))</f>
        <v>1</v>
      </c>
      <c r="R21" s="250" t="b">
        <f>ISNUMBER(MATCH(TRIM('Pre-assessment'!F$9),_xlfn.TEXTSPLIT(TRIM(J21), ";"), 0))</f>
        <v>1</v>
      </c>
      <c r="S21" s="250" t="b">
        <f>ISNUMBER(MATCH(TRIM('Pre-assessment'!H$9),_xlfn.TEXTSPLIT(TRIM(J21), ";"), 0))</f>
        <v>1</v>
      </c>
      <c r="T21" s="251" t="b">
        <f>ISNUMBER(MATCH(TRIM('Pre-assessment'!B$12),_xlfn.TEXTSPLIT(TRIM(K21), ";"), 0))</f>
        <v>1</v>
      </c>
      <c r="U21" s="251" t="b">
        <f>ISNUMBER(MATCH(TRIM('Pre-assessment'!D$12),_xlfn.TEXTSPLIT(TRIM(K21), ";"), 0))</f>
        <v>1</v>
      </c>
      <c r="V21" s="251" t="b">
        <f>ISNUMBER(MATCH(TRIM('Pre-assessment'!F$12),_xlfn.TEXTSPLIT(TRIM(K21), ";"), 0))</f>
        <v>1</v>
      </c>
      <c r="W21" s="251" t="b">
        <f t="shared" si="1"/>
        <v>1</v>
      </c>
      <c r="X21" s="120" t="str">
        <f>IF(M21="N/A","N/A","Responsible waste management")</f>
        <v>N/A</v>
      </c>
    </row>
    <row r="22" spans="2:24" ht="77.099999999999994" customHeight="1" x14ac:dyDescent="0.3">
      <c r="B22" s="731" t="s">
        <v>368</v>
      </c>
      <c r="C22" s="694" t="s">
        <v>655</v>
      </c>
      <c r="D22" s="690" t="s">
        <v>656</v>
      </c>
      <c r="E22" s="86" t="s">
        <v>657</v>
      </c>
      <c r="F22" s="36"/>
      <c r="G22" s="82"/>
      <c r="H22" s="690" t="s">
        <v>658</v>
      </c>
      <c r="I22" s="82" t="s">
        <v>399</v>
      </c>
      <c r="J22" s="81" t="s">
        <v>386</v>
      </c>
      <c r="K22" s="86" t="s">
        <v>387</v>
      </c>
      <c r="L22" s="82"/>
      <c r="M22" s="81" t="str" cm="1">
        <f t="array" ref="M22">IFERROR(VALUE(_xlfn.IFS(F22="Yes","1",F22="No","0")),"N/A")</f>
        <v>N/A</v>
      </c>
      <c r="N22" s="164">
        <v>1</v>
      </c>
      <c r="O22" s="164">
        <f t="shared" si="0"/>
        <v>1</v>
      </c>
      <c r="P22" s="263" t="b">
        <f>ISNUMBER(MATCH(TRIM('Pre-assessment'!B$9),_xlfn.TEXTSPLIT(TRIM(J22), ";"), 0))</f>
        <v>1</v>
      </c>
      <c r="Q22" s="263" t="b">
        <f>ISNUMBER(MATCH(TRIM('Pre-assessment'!D$9),_xlfn.TEXTSPLIT(TRIM(J22), ";"), 0))</f>
        <v>1</v>
      </c>
      <c r="R22" s="263" t="b">
        <f>ISNUMBER(MATCH(TRIM('Pre-assessment'!F$9),_xlfn.TEXTSPLIT(TRIM(J22), ";"), 0))</f>
        <v>1</v>
      </c>
      <c r="S22" s="263" t="b">
        <f>ISNUMBER(MATCH(TRIM('Pre-assessment'!H$9),_xlfn.TEXTSPLIT(TRIM(J22), ";"), 0))</f>
        <v>1</v>
      </c>
      <c r="T22" s="251" t="b">
        <f>ISNUMBER(MATCH(TRIM('Pre-assessment'!B$12),_xlfn.TEXTSPLIT(TRIM(K22), ";"), 0))</f>
        <v>1</v>
      </c>
      <c r="U22" s="251" t="b">
        <f>ISNUMBER(MATCH(TRIM('Pre-assessment'!D$12),_xlfn.TEXTSPLIT(TRIM(K22), ";"), 0))</f>
        <v>1</v>
      </c>
      <c r="V22" s="251" t="b">
        <f>ISNUMBER(MATCH(TRIM('Pre-assessment'!F$12),_xlfn.TEXTSPLIT(TRIM(K22), ";"), 0))</f>
        <v>1</v>
      </c>
      <c r="W22" s="251" t="b">
        <f t="shared" si="1"/>
        <v>1</v>
      </c>
      <c r="X22" s="120" t="str">
        <f>IF(M22="N/A","N/A","Responsible waste management")</f>
        <v>N/A</v>
      </c>
    </row>
    <row r="23" spans="2:24" ht="43.5" customHeight="1" x14ac:dyDescent="0.3">
      <c r="B23" s="733"/>
      <c r="C23" s="738"/>
      <c r="D23" s="693"/>
      <c r="E23" s="86" t="s">
        <v>659</v>
      </c>
      <c r="F23" s="36"/>
      <c r="G23" s="82"/>
      <c r="H23" s="693"/>
      <c r="I23" s="82" t="s">
        <v>399</v>
      </c>
      <c r="J23" s="81" t="s">
        <v>386</v>
      </c>
      <c r="K23" s="86" t="s">
        <v>387</v>
      </c>
      <c r="L23" s="82"/>
      <c r="M23" s="81" t="str" cm="1">
        <f t="array" ref="M23">IFERROR(VALUE(_xlfn.IFS(F23="Yes","1",F23="No","0")),"N/A")</f>
        <v>N/A</v>
      </c>
      <c r="N23" s="164">
        <v>1</v>
      </c>
      <c r="O23" s="164">
        <f t="shared" si="0"/>
        <v>1</v>
      </c>
      <c r="P23" s="263" t="b">
        <f>ISNUMBER(MATCH(TRIM('Pre-assessment'!B$9),_xlfn.TEXTSPLIT(TRIM(J23), ";"), 0))</f>
        <v>1</v>
      </c>
      <c r="Q23" s="263" t="b">
        <f>ISNUMBER(MATCH(TRIM('Pre-assessment'!D$9),_xlfn.TEXTSPLIT(TRIM(J23), ";"), 0))</f>
        <v>1</v>
      </c>
      <c r="R23" s="263" t="b">
        <f>ISNUMBER(MATCH(TRIM('Pre-assessment'!F$9),_xlfn.TEXTSPLIT(TRIM(J23), ";"), 0))</f>
        <v>1</v>
      </c>
      <c r="S23" s="263" t="b">
        <f>ISNUMBER(MATCH(TRIM('Pre-assessment'!H$9),_xlfn.TEXTSPLIT(TRIM(J23), ";"), 0))</f>
        <v>1</v>
      </c>
      <c r="T23" s="251" t="b">
        <f>ISNUMBER(MATCH(TRIM('Pre-assessment'!B$12),_xlfn.TEXTSPLIT(TRIM(K23), ";"), 0))</f>
        <v>1</v>
      </c>
      <c r="U23" s="251" t="b">
        <f>ISNUMBER(MATCH(TRIM('Pre-assessment'!D$12),_xlfn.TEXTSPLIT(TRIM(K23), ";"), 0))</f>
        <v>1</v>
      </c>
      <c r="V23" s="251" t="b">
        <f>ISNUMBER(MATCH(TRIM('Pre-assessment'!F$12),_xlfn.TEXTSPLIT(TRIM(K23), ";"), 0))</f>
        <v>1</v>
      </c>
      <c r="W23" s="251" t="b">
        <f t="shared" si="1"/>
        <v>1</v>
      </c>
      <c r="X23" s="120" t="str">
        <f>IF(M23="N/A","N/A","Responsible waste management")</f>
        <v>N/A</v>
      </c>
    </row>
    <row r="27" spans="2:24" ht="14.4" x14ac:dyDescent="0.3"/>
  </sheetData>
  <sheetProtection selectLockedCells="1"/>
  <autoFilter ref="B5:W22" xr:uid="{06D156ED-64B1-4259-8145-982C9004DBFE}"/>
  <mergeCells count="43">
    <mergeCell ref="X5:X6"/>
    <mergeCell ref="I5:I6"/>
    <mergeCell ref="J5:J6"/>
    <mergeCell ref="K5:K6"/>
    <mergeCell ref="L5:L6"/>
    <mergeCell ref="P5:P6"/>
    <mergeCell ref="O5:O6"/>
    <mergeCell ref="V5:V6"/>
    <mergeCell ref="W5:W6"/>
    <mergeCell ref="T5:T6"/>
    <mergeCell ref="U5:U6"/>
    <mergeCell ref="Q5:Q6"/>
    <mergeCell ref="R5:R6"/>
    <mergeCell ref="S5:S6"/>
    <mergeCell ref="H5:H6"/>
    <mergeCell ref="F5:F6"/>
    <mergeCell ref="G5:G6"/>
    <mergeCell ref="D16:D18"/>
    <mergeCell ref="N5:N6"/>
    <mergeCell ref="D5:D6"/>
    <mergeCell ref="E5:E6"/>
    <mergeCell ref="M5:M6"/>
    <mergeCell ref="B5:B6"/>
    <mergeCell ref="C5:C6"/>
    <mergeCell ref="B13:B14"/>
    <mergeCell ref="C13:C14"/>
    <mergeCell ref="B16:B18"/>
    <mergeCell ref="C16:C18"/>
    <mergeCell ref="H22:H23"/>
    <mergeCell ref="H13:H14"/>
    <mergeCell ref="H19:H20"/>
    <mergeCell ref="H16:H18"/>
    <mergeCell ref="B9:B11"/>
    <mergeCell ref="C9:C11"/>
    <mergeCell ref="D9:D11"/>
    <mergeCell ref="H9:H11"/>
    <mergeCell ref="D22:D23"/>
    <mergeCell ref="D13:D14"/>
    <mergeCell ref="D19:D20"/>
    <mergeCell ref="B22:B23"/>
    <mergeCell ref="C22:C23"/>
    <mergeCell ref="B19:B20"/>
    <mergeCell ref="C19:C20"/>
  </mergeCells>
  <conditionalFormatting sqref="B12:E12 G12:O12">
    <cfRule type="expression" dxfId="101" priority="29">
      <formula>$W$12=FALSE</formula>
    </cfRule>
  </conditionalFormatting>
  <conditionalFormatting sqref="B13:E14 G13:O14">
    <cfRule type="expression" dxfId="99" priority="27">
      <formula>$W$13=FALSE</formula>
    </cfRule>
  </conditionalFormatting>
  <conditionalFormatting sqref="B15:E15 G15:O15">
    <cfRule type="expression" dxfId="97" priority="25">
      <formula>$W$15=FALSE</formula>
    </cfRule>
  </conditionalFormatting>
  <conditionalFormatting sqref="B16:E18 G16:O18">
    <cfRule type="expression" dxfId="95" priority="23">
      <formula>$W$16=FALSE</formula>
    </cfRule>
  </conditionalFormatting>
  <conditionalFormatting sqref="B19:E20 G19:O20">
    <cfRule type="expression" dxfId="93" priority="1920">
      <formula>$W$19=FALSE</formula>
    </cfRule>
  </conditionalFormatting>
  <conditionalFormatting sqref="B21:E21 G21:O21">
    <cfRule type="expression" dxfId="91" priority="1924">
      <formula>$W$21=FALSE</formula>
    </cfRule>
  </conditionalFormatting>
  <conditionalFormatting sqref="B22:E23 G22:O23">
    <cfRule type="expression" dxfId="89" priority="1928">
      <formula>$W$22=FALSE</formula>
    </cfRule>
  </conditionalFormatting>
  <conditionalFormatting sqref="B7:O7 F8:F23">
    <cfRule type="expression" dxfId="86" priority="1933">
      <formula>$W$7=FALSE</formula>
    </cfRule>
  </conditionalFormatting>
  <conditionalFormatting sqref="B8:E8 G8:O8">
    <cfRule type="expression" dxfId="84" priority="1943">
      <formula>$W$8=FALSE</formula>
    </cfRule>
  </conditionalFormatting>
  <conditionalFormatting sqref="B9:E11 G9:O11">
    <cfRule type="expression" dxfId="82" priority="1951">
      <formula>$W$9=FALSE</formula>
    </cfRule>
  </conditionalFormatting>
  <conditionalFormatting sqref="X7:X23">
    <cfRule type="expression" dxfId="80" priority="2">
      <formula>$W$7=FALSE</formula>
    </cfRule>
  </conditionalFormatting>
  <dataValidations count="1">
    <dataValidation showInputMessage="1" showErrorMessage="1" sqref="I7:I23 G7:G23" xr:uid="{C7A30B3E-75BE-42CC-89D5-F9761C27E9DF}"/>
  </dataValidations>
  <pageMargins left="0.7" right="0.7" top="0.75" bottom="0.75" header="0.3" footer="0.3"/>
  <pageSetup orientation="portrait" r:id="rId1"/>
  <extLst>
    <ext xmlns:x14="http://schemas.microsoft.com/office/spreadsheetml/2009/9/main" uri="{78C0D931-6437-407d-A8EE-F0AAD7539E65}">
      <x14:conditionalFormattings>
        <x14:conditionalFormatting xmlns:xm="http://schemas.microsoft.com/office/excel/2006/main">
          <x14:cfRule type="expression" priority="30" id="{E10AAC0C-1454-41A6-87B7-5B0016F9FA1B}">
            <xm:f>VLOOKUP($B$12,'Pre-assessment'!$B$15:$C$33,2,FALSE)="No"</xm:f>
            <x14:dxf>
              <fill>
                <patternFill patternType="darkDown">
                  <bgColor theme="0" tint="-0.24994659260841701"/>
                </patternFill>
              </fill>
            </x14:dxf>
          </x14:cfRule>
          <xm:sqref>B12:E12 G12:O12</xm:sqref>
        </x14:conditionalFormatting>
        <x14:conditionalFormatting xmlns:xm="http://schemas.microsoft.com/office/excel/2006/main">
          <x14:cfRule type="expression" priority="28" id="{D9AB10C6-A911-453D-93BF-59D9569D046F}">
            <xm:f>VLOOKUP($B$13,'Pre-assessment'!$B$15:$C$33,2,FALSE)="No"</xm:f>
            <x14:dxf>
              <fill>
                <patternFill patternType="darkDown">
                  <bgColor theme="0" tint="-0.24994659260841701"/>
                </patternFill>
              </fill>
            </x14:dxf>
          </x14:cfRule>
          <xm:sqref>B13:E14 G13:O14</xm:sqref>
        </x14:conditionalFormatting>
        <x14:conditionalFormatting xmlns:xm="http://schemas.microsoft.com/office/excel/2006/main">
          <x14:cfRule type="expression" priority="26" id="{E02BA045-6FE7-4357-8802-A866662D69A5}">
            <xm:f>VLOOKUP($B$15,'Pre-assessment'!$B$15:$C$33,2,FALSE)="No"</xm:f>
            <x14:dxf>
              <fill>
                <patternFill patternType="darkDown">
                  <bgColor theme="0" tint="-0.24994659260841701"/>
                </patternFill>
              </fill>
            </x14:dxf>
          </x14:cfRule>
          <xm:sqref>B15:E15 G15:O15</xm:sqref>
        </x14:conditionalFormatting>
        <x14:conditionalFormatting xmlns:xm="http://schemas.microsoft.com/office/excel/2006/main">
          <x14:cfRule type="expression" priority="24" id="{E4578748-BC7C-4038-B432-581CD7D061DC}">
            <xm:f>VLOOKUP($B$16,'Pre-assessment'!$B$15:$C$33,2,FALSE)="No"</xm:f>
            <x14:dxf>
              <fill>
                <patternFill patternType="darkDown">
                  <bgColor theme="0" tint="-0.24994659260841701"/>
                </patternFill>
              </fill>
            </x14:dxf>
          </x14:cfRule>
          <xm:sqref>B16:E18 G16:O18</xm:sqref>
        </x14:conditionalFormatting>
        <x14:conditionalFormatting xmlns:xm="http://schemas.microsoft.com/office/excel/2006/main">
          <x14:cfRule type="expression" priority="1921" id="{A9ABE209-1FA4-443F-B576-765167A68246}">
            <xm:f>VLOOKUP($B$19,'Pre-assessment'!$B$15:$C$33,2,FALSE)="No"</xm:f>
            <x14:dxf>
              <fill>
                <patternFill patternType="darkDown">
                  <bgColor theme="0" tint="-0.24994659260841701"/>
                </patternFill>
              </fill>
            </x14:dxf>
          </x14:cfRule>
          <xm:sqref>B19:E20 G19:O20</xm:sqref>
        </x14:conditionalFormatting>
        <x14:conditionalFormatting xmlns:xm="http://schemas.microsoft.com/office/excel/2006/main">
          <x14:cfRule type="expression" priority="1925" id="{CE0D658C-B497-4670-B709-A14657D64178}">
            <xm:f>VLOOKUP($B$21,'Pre-assessment'!$B$15:$C$33,2,FALSE)="No"</xm:f>
            <x14:dxf>
              <fill>
                <patternFill patternType="darkDown">
                  <bgColor theme="0" tint="-0.24994659260841701"/>
                </patternFill>
              </fill>
            </x14:dxf>
          </x14:cfRule>
          <xm:sqref>B21:E21 G21:O21</xm:sqref>
        </x14:conditionalFormatting>
        <x14:conditionalFormatting xmlns:xm="http://schemas.microsoft.com/office/excel/2006/main">
          <x14:cfRule type="expression" priority="1929" id="{3E2FD5E3-210D-4F28-BB20-30A7C7DBF971}">
            <xm:f>VLOOKUP($B$22,'Pre-assessment'!$B$15:$C$33,2,FALSE)="No"</xm:f>
            <x14:dxf>
              <fill>
                <patternFill patternType="darkDown">
                  <bgColor theme="0" tint="-0.24994659260841701"/>
                </patternFill>
              </fill>
            </x14:dxf>
          </x14:cfRule>
          <xm:sqref>B22:E23 G22:O23</xm:sqref>
        </x14:conditionalFormatting>
        <x14:conditionalFormatting xmlns:xm="http://schemas.microsoft.com/office/excel/2006/main">
          <x14:cfRule type="expression" priority="1932" id="{8F10C974-A8EA-4C8D-9EDE-469DCB2EA4F7}">
            <xm:f>VLOOKUP($B$7,'Pre-assessment'!$B$15:$C$33,2,FALSE)="No"</xm:f>
            <x14:dxf>
              <fill>
                <patternFill patternType="darkDown">
                  <bgColor theme="0" tint="-0.24994659260841701"/>
                </patternFill>
              </fill>
            </x14:dxf>
          </x14:cfRule>
          <xm:sqref>B7:O7 F8:F23</xm:sqref>
        </x14:conditionalFormatting>
        <x14:conditionalFormatting xmlns:xm="http://schemas.microsoft.com/office/excel/2006/main">
          <x14:cfRule type="expression" priority="1942" id="{80249ACF-2320-46F1-83E3-1C1C10B71CF3}">
            <xm:f>VLOOKUP($B$8,'Pre-assessment'!$B$15:$C$33,2,FALSE)="No"</xm:f>
            <x14:dxf>
              <fill>
                <patternFill patternType="darkDown">
                  <bgColor theme="0" tint="-0.24994659260841701"/>
                </patternFill>
              </fill>
            </x14:dxf>
          </x14:cfRule>
          <xm:sqref>B8:E8 G8:O8</xm:sqref>
        </x14:conditionalFormatting>
        <x14:conditionalFormatting xmlns:xm="http://schemas.microsoft.com/office/excel/2006/main">
          <x14:cfRule type="expression" priority="1950" id="{32B6B611-822A-4338-BFD1-F26FE0A1D92A}">
            <xm:f>VLOOKUP($B$9,'Pre-assessment'!$B$15:$C$33,2,FALSE)="No"</xm:f>
            <x14:dxf>
              <fill>
                <patternFill patternType="darkDown">
                  <bgColor theme="0" tint="-0.24994659260841701"/>
                </patternFill>
              </fill>
            </x14:dxf>
          </x14:cfRule>
          <xm:sqref>B9:E11 G9:O11</xm:sqref>
        </x14:conditionalFormatting>
        <x14:conditionalFormatting xmlns:xm="http://schemas.microsoft.com/office/excel/2006/main">
          <x14:cfRule type="expression" priority="1" id="{7F643A54-D1E1-41ED-9239-E4CC87836ED4}">
            <xm:f>VLOOKUP($B$7,'Pre-assessment'!$B$15:$C$33,2,FALSE)="No"</xm:f>
            <x14:dxf>
              <fill>
                <patternFill patternType="darkDown">
                  <bgColor theme="0" tint="-0.24994659260841701"/>
                </patternFill>
              </fill>
            </x14:dxf>
          </x14:cfRule>
          <xm:sqref>X7:X23</xm:sqref>
        </x14:conditionalFormatting>
      </x14:conditionalFormattings>
    </ext>
    <ext xmlns:x14="http://schemas.microsoft.com/office/spreadsheetml/2009/9/main" uri="{CCE6A557-97BC-4b89-ADB6-D9C93CAAB3DF}">
      <x14:dataValidations xmlns:xm="http://schemas.microsoft.com/office/excel/2006/main" count="1">
        <x14:dataValidation type="list" showInputMessage="1" showErrorMessage="1" xr:uid="{48F57A19-7F7F-4F95-A951-BA878EFDBB39}">
          <x14:formula1>
            <xm:f>Raw!$A$6:$A$8</xm:f>
          </x14:formula1>
          <xm:sqref>F7:F23</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D156ED-64B1-4259-8145-982C9004DBFE}">
  <sheetPr>
    <tabColor theme="5" tint="0.59999389629810485"/>
  </sheetPr>
  <dimension ref="A1:AB128"/>
  <sheetViews>
    <sheetView zoomScale="60" zoomScaleNormal="60" workbookViewId="0">
      <pane xSplit="8" ySplit="6" topLeftCell="I7" activePane="bottomRight" state="frozen"/>
      <selection pane="topRight" activeCell="H1" sqref="H1"/>
      <selection pane="bottomLeft" activeCell="A7" sqref="A7"/>
      <selection pane="bottomRight" sqref="A1:A2"/>
    </sheetView>
  </sheetViews>
  <sheetFormatPr defaultColWidth="8.5546875" defaultRowHeight="15" customHeight="1" x14ac:dyDescent="0.3"/>
  <cols>
    <col min="1" max="1" width="2.33203125" customWidth="1"/>
    <col min="2" max="2" width="22.5546875" style="42" customWidth="1"/>
    <col min="3" max="3" width="19.5546875" style="42" customWidth="1"/>
    <col min="4" max="4" width="57.6640625" style="42" customWidth="1"/>
    <col min="5" max="5" width="98.5546875" style="13" customWidth="1"/>
    <col min="6" max="6" width="19.5546875" style="27" customWidth="1"/>
    <col min="7" max="7" width="30.6640625" style="113" customWidth="1"/>
    <col min="8" max="8" width="47.33203125" style="13" customWidth="1"/>
    <col min="9" max="9" width="22" style="23" customWidth="1"/>
    <col min="10" max="10" width="27" style="50" customWidth="1"/>
    <col min="11" max="11" width="28.44140625" style="50" customWidth="1"/>
    <col min="12" max="12" width="21.33203125" style="23" customWidth="1"/>
    <col min="13" max="15" width="16.44140625" style="43" hidden="1" customWidth="1"/>
    <col min="16" max="22" width="18.44140625" style="45" hidden="1" customWidth="1"/>
    <col min="23" max="23" width="17.5546875" style="45" hidden="1" customWidth="1"/>
    <col min="24" max="24" width="22.5546875" style="42" hidden="1" customWidth="1"/>
    <col min="27" max="27" width="8.5546875" customWidth="1"/>
  </cols>
  <sheetData>
    <row r="1" spans="1:28" ht="33.6" x14ac:dyDescent="0.65">
      <c r="A1" s="12" t="s">
        <v>1521</v>
      </c>
      <c r="B1" s="12"/>
      <c r="X1" s="227"/>
      <c r="Y1" s="13"/>
      <c r="Z1" s="13"/>
      <c r="AA1" s="13"/>
    </row>
    <row r="2" spans="1:28" ht="28.8" x14ac:dyDescent="0.55000000000000004">
      <c r="A2" s="14" t="s">
        <v>1522</v>
      </c>
      <c r="B2" s="14"/>
      <c r="X2" s="228"/>
      <c r="Y2" s="13"/>
      <c r="Z2" s="13"/>
      <c r="AA2" s="13"/>
    </row>
    <row r="3" spans="1:28" s="17" customFormat="1" ht="23.4" x14ac:dyDescent="0.45">
      <c r="A3" s="94" t="s">
        <v>15</v>
      </c>
      <c r="B3" s="94"/>
      <c r="C3" s="46"/>
      <c r="D3" s="46"/>
      <c r="E3" s="16"/>
      <c r="F3" s="29"/>
      <c r="G3" s="114"/>
      <c r="H3" s="16"/>
      <c r="I3" s="25"/>
      <c r="J3" s="51"/>
      <c r="K3" s="51"/>
      <c r="L3" s="25"/>
      <c r="M3" s="47"/>
      <c r="N3" s="47"/>
      <c r="O3" s="47"/>
      <c r="P3" s="49"/>
      <c r="Q3" s="49"/>
      <c r="R3" s="49"/>
      <c r="S3" s="49"/>
      <c r="T3" s="49"/>
      <c r="U3" s="49"/>
      <c r="V3" s="49"/>
      <c r="W3" s="49"/>
      <c r="X3" s="229"/>
      <c r="Y3" s="16"/>
      <c r="Z3" s="16"/>
      <c r="AA3" s="16"/>
    </row>
    <row r="4" spans="1:28" ht="14.4" x14ac:dyDescent="0.3">
      <c r="B4" s="87"/>
      <c r="C4" s="87"/>
      <c r="D4" s="87"/>
      <c r="E4"/>
      <c r="F4" s="37"/>
      <c r="G4" s="115"/>
      <c r="H4"/>
      <c r="I4" s="24"/>
      <c r="J4" s="90"/>
      <c r="K4" s="90"/>
      <c r="L4" s="24"/>
      <c r="M4" s="52"/>
      <c r="N4" s="52"/>
      <c r="O4" s="52"/>
      <c r="P4" s="88"/>
      <c r="Q4" s="88"/>
      <c r="R4" s="88"/>
      <c r="S4" s="88"/>
      <c r="T4" s="88"/>
      <c r="U4" s="88"/>
      <c r="V4" s="88"/>
      <c r="W4" s="88"/>
      <c r="X4" s="87"/>
    </row>
    <row r="5" spans="1:28" s="1" customFormat="1" ht="31.35" customHeight="1" x14ac:dyDescent="0.3">
      <c r="B5" s="748" t="s">
        <v>299</v>
      </c>
      <c r="C5" s="748" t="s">
        <v>57</v>
      </c>
      <c r="D5" s="748" t="s">
        <v>303</v>
      </c>
      <c r="E5" s="748" t="s">
        <v>660</v>
      </c>
      <c r="F5" s="800" t="s">
        <v>305</v>
      </c>
      <c r="G5" s="801" t="s">
        <v>38</v>
      </c>
      <c r="H5" s="748" t="s">
        <v>306</v>
      </c>
      <c r="I5" s="686" t="s">
        <v>307</v>
      </c>
      <c r="J5" s="798" t="s">
        <v>308</v>
      </c>
      <c r="K5" s="798" t="s">
        <v>309</v>
      </c>
      <c r="L5" s="800" t="s">
        <v>378</v>
      </c>
      <c r="M5" s="750" t="s">
        <v>379</v>
      </c>
      <c r="N5" s="750" t="s">
        <v>388</v>
      </c>
      <c r="O5" s="750" t="s">
        <v>388</v>
      </c>
      <c r="P5" s="750" t="s">
        <v>390</v>
      </c>
      <c r="Q5" s="750" t="s">
        <v>390</v>
      </c>
      <c r="R5" s="750" t="s">
        <v>390</v>
      </c>
      <c r="S5" s="750" t="s">
        <v>390</v>
      </c>
      <c r="T5" s="750" t="s">
        <v>391</v>
      </c>
      <c r="U5" s="750" t="s">
        <v>391</v>
      </c>
      <c r="V5" s="750" t="s">
        <v>391</v>
      </c>
      <c r="W5" s="750" t="s">
        <v>392</v>
      </c>
      <c r="X5" s="797" t="s">
        <v>393</v>
      </c>
    </row>
    <row r="6" spans="1:28" ht="32.85" customHeight="1" x14ac:dyDescent="0.3">
      <c r="B6" s="748"/>
      <c r="C6" s="748"/>
      <c r="D6" s="748"/>
      <c r="E6" s="748"/>
      <c r="F6" s="800"/>
      <c r="G6" s="801"/>
      <c r="H6" s="748"/>
      <c r="I6" s="686"/>
      <c r="J6" s="799"/>
      <c r="K6" s="799"/>
      <c r="L6" s="800"/>
      <c r="M6" s="750"/>
      <c r="N6" s="750"/>
      <c r="O6" s="750"/>
      <c r="P6" s="750"/>
      <c r="Q6" s="750"/>
      <c r="R6" s="750"/>
      <c r="S6" s="750"/>
      <c r="T6" s="750"/>
      <c r="U6" s="750"/>
      <c r="V6" s="750"/>
      <c r="W6" s="750"/>
      <c r="X6" s="797"/>
    </row>
    <row r="7" spans="1:28" ht="62.1" customHeight="1" x14ac:dyDescent="0.3">
      <c r="B7" s="757" t="s">
        <v>369</v>
      </c>
      <c r="C7" s="690" t="s">
        <v>661</v>
      </c>
      <c r="D7" s="795" t="s">
        <v>662</v>
      </c>
      <c r="E7" s="184" t="s">
        <v>663</v>
      </c>
      <c r="F7" s="129"/>
      <c r="G7" s="183"/>
      <c r="H7" s="725" t="s">
        <v>664</v>
      </c>
      <c r="I7" s="184" t="s">
        <v>397</v>
      </c>
      <c r="J7" s="211" t="s">
        <v>386</v>
      </c>
      <c r="K7" s="240" t="s">
        <v>387</v>
      </c>
      <c r="L7" s="36"/>
      <c r="M7" s="81" t="str" cm="1">
        <f t="array" ref="M7">IFERROR(VALUE(_xlfn.IFS(F7="Yes","1",F7="No","0")),"N/A")</f>
        <v>N/A</v>
      </c>
      <c r="N7" s="81">
        <v>1</v>
      </c>
      <c r="O7" s="81">
        <f t="shared" ref="O7:O70" si="0">IF(W7=TRUE,N7,"N/A")</f>
        <v>1</v>
      </c>
      <c r="P7" s="248" t="b">
        <f>ISNUMBER(MATCH(TRIM('Pre-assessment'!B$9),_xlfn.TEXTSPLIT(TRIM(J7), ";"), 0))</f>
        <v>1</v>
      </c>
      <c r="Q7" s="248" t="b">
        <f>ISNUMBER(MATCH(TRIM('Pre-assessment'!D$9),_xlfn.TEXTSPLIT(TRIM(J7), ";"), 0))</f>
        <v>1</v>
      </c>
      <c r="R7" s="248" t="b">
        <f>ISNUMBER(MATCH(TRIM('Pre-assessment'!F$9),_xlfn.TEXTSPLIT(TRIM(J7), ";"), 0))</f>
        <v>1</v>
      </c>
      <c r="S7" s="248" t="b">
        <f>ISNUMBER(MATCH(TRIM('Pre-assessment'!H$9),_xlfn.TEXTSPLIT(TRIM(J7), ";"), 0))</f>
        <v>1</v>
      </c>
      <c r="T7" s="248" t="b">
        <f>ISNUMBER(MATCH(TRIM('Pre-assessment'!B$12),_xlfn.TEXTSPLIT(TRIM(K7), ";"), 0))</f>
        <v>1</v>
      </c>
      <c r="U7" s="248" t="b">
        <f>ISNUMBER(MATCH(TRIM('Pre-assessment'!D$12),_xlfn.TEXTSPLIT(TRIM(K7), ";"), 0))</f>
        <v>1</v>
      </c>
      <c r="V7" s="248" t="b">
        <f>ISNUMBER(MATCH(TRIM('Pre-assessment'!F$12),_xlfn.TEXTSPLIT(TRIM(K7), ";"), 0))</f>
        <v>1</v>
      </c>
      <c r="W7" s="248" t="b">
        <f>AND(OR(P7:S7),OR(T7:V7))</f>
        <v>1</v>
      </c>
      <c r="X7" s="120" t="str">
        <f t="shared" ref="X7:X38" si="1">IF(M7="N/A","N/A","Labour and human rights")</f>
        <v>N/A</v>
      </c>
    </row>
    <row r="8" spans="1:28" ht="63.75" customHeight="1" x14ac:dyDescent="0.3">
      <c r="B8" s="758"/>
      <c r="C8" s="693"/>
      <c r="D8" s="802"/>
      <c r="E8" s="184" t="s">
        <v>665</v>
      </c>
      <c r="F8" s="129"/>
      <c r="G8" s="183"/>
      <c r="H8" s="747"/>
      <c r="I8" s="184" t="s">
        <v>397</v>
      </c>
      <c r="J8" s="211" t="s">
        <v>386</v>
      </c>
      <c r="K8" s="240" t="s">
        <v>387</v>
      </c>
      <c r="L8" s="36"/>
      <c r="M8" s="81" t="str" cm="1">
        <f t="array" ref="M8">IFERROR(VALUE(_xlfn.IFS(F8="Yes","1",F8="No","0")),"N/A")</f>
        <v>N/A</v>
      </c>
      <c r="N8" s="81">
        <v>1</v>
      </c>
      <c r="O8" s="81">
        <f t="shared" si="0"/>
        <v>1</v>
      </c>
      <c r="P8" s="248" t="b">
        <f>ISNUMBER(MATCH(TRIM('Pre-assessment'!B$9),_xlfn.TEXTSPLIT(TRIM(J8), ";"), 0))</f>
        <v>1</v>
      </c>
      <c r="Q8" s="248" t="b">
        <f>ISNUMBER(MATCH(TRIM('Pre-assessment'!D$9),_xlfn.TEXTSPLIT(TRIM(J8), ";"), 0))</f>
        <v>1</v>
      </c>
      <c r="R8" s="248" t="b">
        <f>ISNUMBER(MATCH(TRIM('Pre-assessment'!F$9),_xlfn.TEXTSPLIT(TRIM(J8), ";"), 0))</f>
        <v>1</v>
      </c>
      <c r="S8" s="248" t="b">
        <f>ISNUMBER(MATCH(TRIM('Pre-assessment'!H$9),_xlfn.TEXTSPLIT(TRIM(J8), ";"), 0))</f>
        <v>1</v>
      </c>
      <c r="T8" s="248" t="b">
        <f>ISNUMBER(MATCH(TRIM('Pre-assessment'!B$12),_xlfn.TEXTSPLIT(TRIM(K8), ";"), 0))</f>
        <v>1</v>
      </c>
      <c r="U8" s="248" t="b">
        <f>ISNUMBER(MATCH(TRIM('Pre-assessment'!D$12),_xlfn.TEXTSPLIT(TRIM(K8), ";"), 0))</f>
        <v>1</v>
      </c>
      <c r="V8" s="248" t="b">
        <f>ISNUMBER(MATCH(TRIM('Pre-assessment'!F$12),_xlfn.TEXTSPLIT(TRIM(K8), ";"), 0))</f>
        <v>1</v>
      </c>
      <c r="W8" s="248" t="b">
        <f t="shared" ref="W8:W71" si="2">AND(OR(P8:S8),OR(T8:V8))</f>
        <v>1</v>
      </c>
      <c r="X8" s="120" t="str">
        <f t="shared" si="1"/>
        <v>N/A</v>
      </c>
    </row>
    <row r="9" spans="1:28" ht="47.85" customHeight="1" x14ac:dyDescent="0.3">
      <c r="B9" s="757" t="s">
        <v>369</v>
      </c>
      <c r="C9" s="690" t="s">
        <v>666</v>
      </c>
      <c r="D9" s="795" t="s">
        <v>667</v>
      </c>
      <c r="E9" s="120" t="s">
        <v>668</v>
      </c>
      <c r="F9" s="129"/>
      <c r="G9" s="183"/>
      <c r="H9" s="725" t="s">
        <v>669</v>
      </c>
      <c r="I9" s="184" t="s">
        <v>399</v>
      </c>
      <c r="J9" s="240" t="s">
        <v>386</v>
      </c>
      <c r="K9" s="240" t="s">
        <v>387</v>
      </c>
      <c r="L9" s="36"/>
      <c r="M9" s="81" t="str" cm="1">
        <f t="array" ref="M9">IFERROR(VALUE(_xlfn.IFS(F9="Yes","1",F9="No","0")),"N/A")</f>
        <v>N/A</v>
      </c>
      <c r="N9" s="81">
        <v>1</v>
      </c>
      <c r="O9" s="81">
        <f t="shared" si="0"/>
        <v>1</v>
      </c>
      <c r="P9" s="248" t="b">
        <f>ISNUMBER(MATCH(TRIM('Pre-assessment'!B$9),_xlfn.TEXTSPLIT(TRIM(J9), ";"), 0))</f>
        <v>1</v>
      </c>
      <c r="Q9" s="248" t="b">
        <f>ISNUMBER(MATCH(TRIM('Pre-assessment'!D$9),_xlfn.TEXTSPLIT(TRIM(J9), ";"), 0))</f>
        <v>1</v>
      </c>
      <c r="R9" s="248" t="b">
        <f>ISNUMBER(MATCH(TRIM('Pre-assessment'!F$9),_xlfn.TEXTSPLIT(TRIM(J9), ";"), 0))</f>
        <v>1</v>
      </c>
      <c r="S9" s="248" t="b">
        <f>ISNUMBER(MATCH(TRIM('Pre-assessment'!H$9),_xlfn.TEXTSPLIT(TRIM(J9), ";"), 0))</f>
        <v>1</v>
      </c>
      <c r="T9" s="248" t="b">
        <f>ISNUMBER(MATCH(TRIM('Pre-assessment'!B$12),_xlfn.TEXTSPLIT(TRIM(K9), ";"), 0))</f>
        <v>1</v>
      </c>
      <c r="U9" s="248" t="b">
        <f>ISNUMBER(MATCH(TRIM('Pre-assessment'!D$12),_xlfn.TEXTSPLIT(TRIM(K9), ";"), 0))</f>
        <v>1</v>
      </c>
      <c r="V9" s="248" t="b">
        <f>ISNUMBER(MATCH(TRIM('Pre-assessment'!F$12),_xlfn.TEXTSPLIT(TRIM(K9), ";"), 0))</f>
        <v>1</v>
      </c>
      <c r="W9" s="248" t="b">
        <f t="shared" si="2"/>
        <v>1</v>
      </c>
      <c r="X9" s="120" t="str">
        <f t="shared" si="1"/>
        <v>N/A</v>
      </c>
      <c r="Y9" s="1"/>
      <c r="Z9" s="1"/>
      <c r="AA9" s="1"/>
      <c r="AB9" s="1"/>
    </row>
    <row r="10" spans="1:28" ht="32.85" customHeight="1" x14ac:dyDescent="0.3">
      <c r="B10" s="759"/>
      <c r="C10" s="692"/>
      <c r="D10" s="803"/>
      <c r="E10" s="184" t="s">
        <v>670</v>
      </c>
      <c r="F10" s="129"/>
      <c r="G10" s="183"/>
      <c r="H10" s="806"/>
      <c r="I10" s="184" t="s">
        <v>399</v>
      </c>
      <c r="J10" s="240" t="s">
        <v>386</v>
      </c>
      <c r="K10" s="240" t="s">
        <v>387</v>
      </c>
      <c r="L10" s="36"/>
      <c r="M10" s="81" t="str" cm="1">
        <f t="array" ref="M10">IFERROR(VALUE(_xlfn.IFS(F10="Yes","1",F10="No","0")),"N/A")</f>
        <v>N/A</v>
      </c>
      <c r="N10" s="81">
        <v>1</v>
      </c>
      <c r="O10" s="81">
        <f t="shared" si="0"/>
        <v>1</v>
      </c>
      <c r="P10" s="248" t="b">
        <f>ISNUMBER(MATCH(TRIM('Pre-assessment'!B$9),_xlfn.TEXTSPLIT(TRIM(J10), ";"), 0))</f>
        <v>1</v>
      </c>
      <c r="Q10" s="248" t="b">
        <f>ISNUMBER(MATCH(TRIM('Pre-assessment'!D$9),_xlfn.TEXTSPLIT(TRIM(J10), ";"), 0))</f>
        <v>1</v>
      </c>
      <c r="R10" s="248" t="b">
        <f>ISNUMBER(MATCH(TRIM('Pre-assessment'!F$9),_xlfn.TEXTSPLIT(TRIM(J10), ";"), 0))</f>
        <v>1</v>
      </c>
      <c r="S10" s="248" t="b">
        <f>ISNUMBER(MATCH(TRIM('Pre-assessment'!H$9),_xlfn.TEXTSPLIT(TRIM(J10), ";"), 0))</f>
        <v>1</v>
      </c>
      <c r="T10" s="248" t="b">
        <f>ISNUMBER(MATCH(TRIM('Pre-assessment'!B$12),_xlfn.TEXTSPLIT(TRIM(K10), ";"), 0))</f>
        <v>1</v>
      </c>
      <c r="U10" s="248" t="b">
        <f>ISNUMBER(MATCH(TRIM('Pre-assessment'!D$12),_xlfn.TEXTSPLIT(TRIM(K10), ";"), 0))</f>
        <v>1</v>
      </c>
      <c r="V10" s="248" t="b">
        <f>ISNUMBER(MATCH(TRIM('Pre-assessment'!F$12),_xlfn.TEXTSPLIT(TRIM(K10), ";"), 0))</f>
        <v>1</v>
      </c>
      <c r="W10" s="248" t="b">
        <f t="shared" si="2"/>
        <v>1</v>
      </c>
      <c r="X10" s="120" t="str">
        <f t="shared" si="1"/>
        <v>N/A</v>
      </c>
      <c r="Y10" s="1"/>
      <c r="Z10" s="1"/>
      <c r="AA10" s="1"/>
      <c r="AB10" s="1"/>
    </row>
    <row r="11" spans="1:28" ht="32.85" customHeight="1" x14ac:dyDescent="0.3">
      <c r="B11" s="759"/>
      <c r="C11" s="692"/>
      <c r="D11" s="803"/>
      <c r="E11" s="184" t="s">
        <v>671</v>
      </c>
      <c r="F11" s="129"/>
      <c r="G11" s="183"/>
      <c r="H11" s="806"/>
      <c r="I11" s="184" t="s">
        <v>399</v>
      </c>
      <c r="J11" s="240" t="s">
        <v>386</v>
      </c>
      <c r="K11" s="240" t="s">
        <v>387</v>
      </c>
      <c r="L11" s="36"/>
      <c r="M11" s="81" t="str" cm="1">
        <f t="array" ref="M11">IFERROR(VALUE(_xlfn.IFS(F11="Yes","1",F11="No","0")),"N/A")</f>
        <v>N/A</v>
      </c>
      <c r="N11" s="81">
        <v>1</v>
      </c>
      <c r="O11" s="81">
        <f t="shared" si="0"/>
        <v>1</v>
      </c>
      <c r="P11" s="248" t="b">
        <f>ISNUMBER(MATCH(TRIM('Pre-assessment'!B$9),_xlfn.TEXTSPLIT(TRIM(J11), ";"), 0))</f>
        <v>1</v>
      </c>
      <c r="Q11" s="248" t="b">
        <f>ISNUMBER(MATCH(TRIM('Pre-assessment'!D$9),_xlfn.TEXTSPLIT(TRIM(J11), ";"), 0))</f>
        <v>1</v>
      </c>
      <c r="R11" s="248" t="b">
        <f>ISNUMBER(MATCH(TRIM('Pre-assessment'!F$9),_xlfn.TEXTSPLIT(TRIM(J11), ";"), 0))</f>
        <v>1</v>
      </c>
      <c r="S11" s="248" t="b">
        <f>ISNUMBER(MATCH(TRIM('Pre-assessment'!H$9),_xlfn.TEXTSPLIT(TRIM(J11), ";"), 0))</f>
        <v>1</v>
      </c>
      <c r="T11" s="248" t="b">
        <f>ISNUMBER(MATCH(TRIM('Pre-assessment'!B$12),_xlfn.TEXTSPLIT(TRIM(K11), ";"), 0))</f>
        <v>1</v>
      </c>
      <c r="U11" s="248" t="b">
        <f>ISNUMBER(MATCH(TRIM('Pre-assessment'!D$12),_xlfn.TEXTSPLIT(TRIM(K11), ";"), 0))</f>
        <v>1</v>
      </c>
      <c r="V11" s="248" t="b">
        <f>ISNUMBER(MATCH(TRIM('Pre-assessment'!F$12),_xlfn.TEXTSPLIT(TRIM(K11), ";"), 0))</f>
        <v>1</v>
      </c>
      <c r="W11" s="248" t="b">
        <f t="shared" si="2"/>
        <v>1</v>
      </c>
      <c r="X11" s="120" t="str">
        <f t="shared" si="1"/>
        <v>N/A</v>
      </c>
    </row>
    <row r="12" spans="1:28" ht="32.85" customHeight="1" x14ac:dyDescent="0.3">
      <c r="B12" s="759"/>
      <c r="C12" s="692"/>
      <c r="D12" s="803"/>
      <c r="E12" s="184" t="s">
        <v>672</v>
      </c>
      <c r="F12" s="129"/>
      <c r="G12" s="183"/>
      <c r="H12" s="806"/>
      <c r="I12" s="184" t="s">
        <v>399</v>
      </c>
      <c r="J12" s="240" t="s">
        <v>386</v>
      </c>
      <c r="K12" s="240" t="s">
        <v>387</v>
      </c>
      <c r="L12" s="36"/>
      <c r="M12" s="81" t="str" cm="1">
        <f t="array" ref="M12">IFERROR(VALUE(_xlfn.IFS(F12="Yes","1",F12="No","0")),"N/A")</f>
        <v>N/A</v>
      </c>
      <c r="N12" s="81">
        <v>1</v>
      </c>
      <c r="O12" s="81">
        <f t="shared" si="0"/>
        <v>1</v>
      </c>
      <c r="P12" s="248" t="b">
        <f>ISNUMBER(MATCH(TRIM('Pre-assessment'!B$9),_xlfn.TEXTSPLIT(TRIM(J12), ";"), 0))</f>
        <v>1</v>
      </c>
      <c r="Q12" s="248" t="b">
        <f>ISNUMBER(MATCH(TRIM('Pre-assessment'!D$9),_xlfn.TEXTSPLIT(TRIM(J12), ";"), 0))</f>
        <v>1</v>
      </c>
      <c r="R12" s="248" t="b">
        <f>ISNUMBER(MATCH(TRIM('Pre-assessment'!F$9),_xlfn.TEXTSPLIT(TRIM(J12), ";"), 0))</f>
        <v>1</v>
      </c>
      <c r="S12" s="248" t="b">
        <f>ISNUMBER(MATCH(TRIM('Pre-assessment'!H$9),_xlfn.TEXTSPLIT(TRIM(J12), ";"), 0))</f>
        <v>1</v>
      </c>
      <c r="T12" s="248" t="b">
        <f>ISNUMBER(MATCH(TRIM('Pre-assessment'!B$12),_xlfn.TEXTSPLIT(TRIM(K12), ";"), 0))</f>
        <v>1</v>
      </c>
      <c r="U12" s="248" t="b">
        <f>ISNUMBER(MATCH(TRIM('Pre-assessment'!D$12),_xlfn.TEXTSPLIT(TRIM(K12), ";"), 0))</f>
        <v>1</v>
      </c>
      <c r="V12" s="248" t="b">
        <f>ISNUMBER(MATCH(TRIM('Pre-assessment'!F$12),_xlfn.TEXTSPLIT(TRIM(K12), ";"), 0))</f>
        <v>1</v>
      </c>
      <c r="W12" s="248" t="b">
        <f t="shared" si="2"/>
        <v>1</v>
      </c>
      <c r="X12" s="120" t="str">
        <f t="shared" si="1"/>
        <v>N/A</v>
      </c>
    </row>
    <row r="13" spans="1:28" ht="32.85" customHeight="1" x14ac:dyDescent="0.3">
      <c r="B13" s="759"/>
      <c r="C13" s="692"/>
      <c r="D13" s="803"/>
      <c r="E13" s="184" t="s">
        <v>673</v>
      </c>
      <c r="F13" s="129"/>
      <c r="G13" s="183"/>
      <c r="H13" s="806"/>
      <c r="I13" s="184" t="s">
        <v>399</v>
      </c>
      <c r="J13" s="240" t="s">
        <v>386</v>
      </c>
      <c r="K13" s="240" t="s">
        <v>387</v>
      </c>
      <c r="L13" s="36"/>
      <c r="M13" s="81" t="str" cm="1">
        <f t="array" ref="M13">IFERROR(VALUE(_xlfn.IFS(F13="Yes","1",F13="No","0")),"N/A")</f>
        <v>N/A</v>
      </c>
      <c r="N13" s="81">
        <v>1</v>
      </c>
      <c r="O13" s="81">
        <f t="shared" si="0"/>
        <v>1</v>
      </c>
      <c r="P13" s="248" t="b">
        <f>ISNUMBER(MATCH(TRIM('Pre-assessment'!B$9),_xlfn.TEXTSPLIT(TRIM(J13), ";"), 0))</f>
        <v>1</v>
      </c>
      <c r="Q13" s="248" t="b">
        <f>ISNUMBER(MATCH(TRIM('Pre-assessment'!D$9),_xlfn.TEXTSPLIT(TRIM(J13), ";"), 0))</f>
        <v>1</v>
      </c>
      <c r="R13" s="248" t="b">
        <f>ISNUMBER(MATCH(TRIM('Pre-assessment'!F$9),_xlfn.TEXTSPLIT(TRIM(J13), ";"), 0))</f>
        <v>1</v>
      </c>
      <c r="S13" s="248" t="b">
        <f>ISNUMBER(MATCH(TRIM('Pre-assessment'!H$9),_xlfn.TEXTSPLIT(TRIM(J13), ";"), 0))</f>
        <v>1</v>
      </c>
      <c r="T13" s="248" t="b">
        <f>ISNUMBER(MATCH(TRIM('Pre-assessment'!B$12),_xlfn.TEXTSPLIT(TRIM(K13), ";"), 0))</f>
        <v>1</v>
      </c>
      <c r="U13" s="248" t="b">
        <f>ISNUMBER(MATCH(TRIM('Pre-assessment'!D$12),_xlfn.TEXTSPLIT(TRIM(K13), ";"), 0))</f>
        <v>1</v>
      </c>
      <c r="V13" s="248" t="b">
        <f>ISNUMBER(MATCH(TRIM('Pre-assessment'!F$12),_xlfn.TEXTSPLIT(TRIM(K13), ";"), 0))</f>
        <v>1</v>
      </c>
      <c r="W13" s="248" t="b">
        <f t="shared" si="2"/>
        <v>1</v>
      </c>
      <c r="X13" s="120" t="str">
        <f t="shared" si="1"/>
        <v>N/A</v>
      </c>
    </row>
    <row r="14" spans="1:28" ht="63.75" customHeight="1" x14ac:dyDescent="0.3">
      <c r="B14" s="758"/>
      <c r="C14" s="693"/>
      <c r="D14" s="802"/>
      <c r="E14" s="184" t="s">
        <v>674</v>
      </c>
      <c r="F14" s="129"/>
      <c r="G14" s="183"/>
      <c r="H14" s="747"/>
      <c r="I14" s="184" t="s">
        <v>415</v>
      </c>
      <c r="J14" s="240" t="s">
        <v>386</v>
      </c>
      <c r="K14" s="240" t="s">
        <v>387</v>
      </c>
      <c r="L14" s="36"/>
      <c r="M14" s="81" t="str" cm="1">
        <f t="array" ref="M14">IFERROR(VALUE(_xlfn.IFS(F14="Yes","1",F14="No","0")),"N/A")</f>
        <v>N/A</v>
      </c>
      <c r="N14" s="81">
        <v>1</v>
      </c>
      <c r="O14" s="81">
        <f t="shared" si="0"/>
        <v>1</v>
      </c>
      <c r="P14" s="248" t="b">
        <f>ISNUMBER(MATCH(TRIM('Pre-assessment'!B$9),_xlfn.TEXTSPLIT(TRIM(J14), ";"), 0))</f>
        <v>1</v>
      </c>
      <c r="Q14" s="248" t="b">
        <f>ISNUMBER(MATCH(TRIM('Pre-assessment'!D$9),_xlfn.TEXTSPLIT(TRIM(J14), ";"), 0))</f>
        <v>1</v>
      </c>
      <c r="R14" s="248" t="b">
        <f>ISNUMBER(MATCH(TRIM('Pre-assessment'!F$9),_xlfn.TEXTSPLIT(TRIM(J14), ";"), 0))</f>
        <v>1</v>
      </c>
      <c r="S14" s="248" t="b">
        <f>ISNUMBER(MATCH(TRIM('Pre-assessment'!H$9),_xlfn.TEXTSPLIT(TRIM(J14), ";"), 0))</f>
        <v>1</v>
      </c>
      <c r="T14" s="248" t="b">
        <f>ISNUMBER(MATCH(TRIM('Pre-assessment'!B$12),_xlfn.TEXTSPLIT(TRIM(K14), ";"), 0))</f>
        <v>1</v>
      </c>
      <c r="U14" s="248" t="b">
        <f>ISNUMBER(MATCH(TRIM('Pre-assessment'!D$12),_xlfn.TEXTSPLIT(TRIM(K14), ";"), 0))</f>
        <v>1</v>
      </c>
      <c r="V14" s="248" t="b">
        <f>ISNUMBER(MATCH(TRIM('Pre-assessment'!F$12),_xlfn.TEXTSPLIT(TRIM(K14), ";"), 0))</f>
        <v>1</v>
      </c>
      <c r="W14" s="248" t="b">
        <f t="shared" si="2"/>
        <v>1</v>
      </c>
      <c r="X14" s="120" t="str">
        <f t="shared" si="1"/>
        <v>N/A</v>
      </c>
    </row>
    <row r="15" spans="1:28" s="1" customFormat="1" ht="41.85" customHeight="1" x14ac:dyDescent="0.3">
      <c r="B15" s="757" t="s">
        <v>369</v>
      </c>
      <c r="C15" s="690" t="s">
        <v>675</v>
      </c>
      <c r="D15" s="795" t="s">
        <v>676</v>
      </c>
      <c r="E15" s="161" t="s">
        <v>677</v>
      </c>
      <c r="F15" s="129"/>
      <c r="G15" s="108"/>
      <c r="H15" s="694" t="s">
        <v>678</v>
      </c>
      <c r="I15" s="92" t="s">
        <v>397</v>
      </c>
      <c r="J15" s="240" t="s">
        <v>386</v>
      </c>
      <c r="K15" s="240" t="s">
        <v>387</v>
      </c>
      <c r="L15" s="36"/>
      <c r="M15" s="81" t="str" cm="1">
        <f t="array" ref="M15">IFERROR(VALUE(_xlfn.IFS(F15="Yes","1",F15="No","0")),"N/A")</f>
        <v>N/A</v>
      </c>
      <c r="N15" s="81">
        <v>1</v>
      </c>
      <c r="O15" s="81">
        <f t="shared" si="0"/>
        <v>1</v>
      </c>
      <c r="P15" s="248" t="b">
        <f>ISNUMBER(MATCH(TRIM('Pre-assessment'!B$9),_xlfn.TEXTSPLIT(TRIM(J15), ";"), 0))</f>
        <v>1</v>
      </c>
      <c r="Q15" s="248" t="b">
        <f>ISNUMBER(MATCH(TRIM('Pre-assessment'!D$9),_xlfn.TEXTSPLIT(TRIM(J15), ";"), 0))</f>
        <v>1</v>
      </c>
      <c r="R15" s="248" t="b">
        <f>ISNUMBER(MATCH(TRIM('Pre-assessment'!F$9),_xlfn.TEXTSPLIT(TRIM(J15), ";"), 0))</f>
        <v>1</v>
      </c>
      <c r="S15" s="248" t="b">
        <f>ISNUMBER(MATCH(TRIM('Pre-assessment'!H$9),_xlfn.TEXTSPLIT(TRIM(J15), ";"), 0))</f>
        <v>1</v>
      </c>
      <c r="T15" s="248" t="b">
        <f>ISNUMBER(MATCH(TRIM('Pre-assessment'!B$12),_xlfn.TEXTSPLIT(TRIM(K15), ";"), 0))</f>
        <v>1</v>
      </c>
      <c r="U15" s="248" t="b">
        <f>ISNUMBER(MATCH(TRIM('Pre-assessment'!D$12),_xlfn.TEXTSPLIT(TRIM(K15), ";"), 0))</f>
        <v>1</v>
      </c>
      <c r="V15" s="248" t="b">
        <f>ISNUMBER(MATCH(TRIM('Pre-assessment'!F$12),_xlfn.TEXTSPLIT(TRIM(K15), ";"), 0))</f>
        <v>1</v>
      </c>
      <c r="W15" s="248" t="b">
        <f t="shared" si="2"/>
        <v>1</v>
      </c>
      <c r="X15" s="120" t="str">
        <f t="shared" si="1"/>
        <v>N/A</v>
      </c>
    </row>
    <row r="16" spans="1:28" s="1" customFormat="1" ht="41.85" customHeight="1" x14ac:dyDescent="0.3">
      <c r="B16" s="759"/>
      <c r="C16" s="692"/>
      <c r="D16" s="803"/>
      <c r="E16" s="161" t="s">
        <v>679</v>
      </c>
      <c r="F16" s="129"/>
      <c r="G16" s="108"/>
      <c r="H16" s="695"/>
      <c r="I16" s="92" t="s">
        <v>399</v>
      </c>
      <c r="J16" s="240" t="s">
        <v>386</v>
      </c>
      <c r="K16" s="240" t="s">
        <v>387</v>
      </c>
      <c r="L16" s="36"/>
      <c r="M16" s="81" t="str" cm="1">
        <f t="array" ref="M16">IFERROR(VALUE(_xlfn.IFS(F16="Yes","1",F16="No","0")),"N/A")</f>
        <v>N/A</v>
      </c>
      <c r="N16" s="81">
        <v>1</v>
      </c>
      <c r="O16" s="81">
        <f t="shared" si="0"/>
        <v>1</v>
      </c>
      <c r="P16" s="248" t="b">
        <f>ISNUMBER(MATCH(TRIM('Pre-assessment'!B$9),_xlfn.TEXTSPLIT(TRIM(J16), ";"), 0))</f>
        <v>1</v>
      </c>
      <c r="Q16" s="248" t="b">
        <f>ISNUMBER(MATCH(TRIM('Pre-assessment'!D$9),_xlfn.TEXTSPLIT(TRIM(J16), ";"), 0))</f>
        <v>1</v>
      </c>
      <c r="R16" s="248" t="b">
        <f>ISNUMBER(MATCH(TRIM('Pre-assessment'!F$9),_xlfn.TEXTSPLIT(TRIM(J16), ";"), 0))</f>
        <v>1</v>
      </c>
      <c r="S16" s="248" t="b">
        <f>ISNUMBER(MATCH(TRIM('Pre-assessment'!H$9),_xlfn.TEXTSPLIT(TRIM(J16), ";"), 0))</f>
        <v>1</v>
      </c>
      <c r="T16" s="248" t="b">
        <f>ISNUMBER(MATCH(TRIM('Pre-assessment'!B$12),_xlfn.TEXTSPLIT(TRIM(K16), ";"), 0))</f>
        <v>1</v>
      </c>
      <c r="U16" s="248" t="b">
        <f>ISNUMBER(MATCH(TRIM('Pre-assessment'!D$12),_xlfn.TEXTSPLIT(TRIM(K16), ";"), 0))</f>
        <v>1</v>
      </c>
      <c r="V16" s="248" t="b">
        <f>ISNUMBER(MATCH(TRIM('Pre-assessment'!F$12),_xlfn.TEXTSPLIT(TRIM(K16), ";"), 0))</f>
        <v>1</v>
      </c>
      <c r="W16" s="248" t="b">
        <f t="shared" si="2"/>
        <v>1</v>
      </c>
      <c r="X16" s="120" t="str">
        <f t="shared" si="1"/>
        <v>N/A</v>
      </c>
    </row>
    <row r="17" spans="2:24" ht="52.5" customHeight="1" x14ac:dyDescent="0.3">
      <c r="B17" s="759"/>
      <c r="C17" s="692"/>
      <c r="D17" s="803"/>
      <c r="E17" s="161" t="s">
        <v>680</v>
      </c>
      <c r="F17" s="129"/>
      <c r="G17" s="108"/>
      <c r="H17" s="695"/>
      <c r="I17" s="92" t="s">
        <v>399</v>
      </c>
      <c r="J17" s="240" t="s">
        <v>386</v>
      </c>
      <c r="K17" s="240" t="s">
        <v>387</v>
      </c>
      <c r="L17" s="36"/>
      <c r="M17" s="81" t="str" cm="1">
        <f t="array" ref="M17">IFERROR(VALUE(_xlfn.IFS(F17="Yes","1",F17="No","0")),"N/A")</f>
        <v>N/A</v>
      </c>
      <c r="N17" s="81">
        <v>1</v>
      </c>
      <c r="O17" s="81">
        <f t="shared" si="0"/>
        <v>1</v>
      </c>
      <c r="P17" s="248" t="b">
        <f>ISNUMBER(MATCH(TRIM('Pre-assessment'!B$9),_xlfn.TEXTSPLIT(TRIM(J17), ";"), 0))</f>
        <v>1</v>
      </c>
      <c r="Q17" s="248" t="b">
        <f>ISNUMBER(MATCH(TRIM('Pre-assessment'!D$9),_xlfn.TEXTSPLIT(TRIM(J17), ";"), 0))</f>
        <v>1</v>
      </c>
      <c r="R17" s="248" t="b">
        <f>ISNUMBER(MATCH(TRIM('Pre-assessment'!F$9),_xlfn.TEXTSPLIT(TRIM(J17), ";"), 0))</f>
        <v>1</v>
      </c>
      <c r="S17" s="248" t="b">
        <f>ISNUMBER(MATCH(TRIM('Pre-assessment'!H$9),_xlfn.TEXTSPLIT(TRIM(J17), ";"), 0))</f>
        <v>1</v>
      </c>
      <c r="T17" s="248" t="b">
        <f>ISNUMBER(MATCH(TRIM('Pre-assessment'!B$12),_xlfn.TEXTSPLIT(TRIM(K17), ";"), 0))</f>
        <v>1</v>
      </c>
      <c r="U17" s="248" t="b">
        <f>ISNUMBER(MATCH(TRIM('Pre-assessment'!D$12),_xlfn.TEXTSPLIT(TRIM(K17), ";"), 0))</f>
        <v>1</v>
      </c>
      <c r="V17" s="248" t="b">
        <f>ISNUMBER(MATCH(TRIM('Pre-assessment'!F$12),_xlfn.TEXTSPLIT(TRIM(K17), ";"), 0))</f>
        <v>1</v>
      </c>
      <c r="W17" s="248" t="b">
        <f t="shared" si="2"/>
        <v>1</v>
      </c>
      <c r="X17" s="120" t="str">
        <f t="shared" si="1"/>
        <v>N/A</v>
      </c>
    </row>
    <row r="18" spans="2:24" ht="64.349999999999994" customHeight="1" x14ac:dyDescent="0.3">
      <c r="B18" s="759"/>
      <c r="C18" s="692"/>
      <c r="D18" s="803"/>
      <c r="E18" s="172" t="s">
        <v>681</v>
      </c>
      <c r="F18" s="129"/>
      <c r="G18" s="108"/>
      <c r="H18" s="695"/>
      <c r="I18" s="92" t="s">
        <v>399</v>
      </c>
      <c r="J18" s="240" t="s">
        <v>386</v>
      </c>
      <c r="K18" s="240" t="s">
        <v>387</v>
      </c>
      <c r="L18" s="36"/>
      <c r="M18" s="81" t="str" cm="1">
        <f t="array" ref="M18">IFERROR(VALUE(_xlfn.IFS(F18="Yes","1",F18="No","0")),"N/A")</f>
        <v>N/A</v>
      </c>
      <c r="N18" s="81">
        <v>1</v>
      </c>
      <c r="O18" s="81">
        <f t="shared" si="0"/>
        <v>1</v>
      </c>
      <c r="P18" s="248" t="b">
        <f>ISNUMBER(MATCH(TRIM('Pre-assessment'!B$9),_xlfn.TEXTSPLIT(TRIM(J18), ";"), 0))</f>
        <v>1</v>
      </c>
      <c r="Q18" s="248" t="b">
        <f>ISNUMBER(MATCH(TRIM('Pre-assessment'!D$9),_xlfn.TEXTSPLIT(TRIM(J18), ";"), 0))</f>
        <v>1</v>
      </c>
      <c r="R18" s="248" t="b">
        <f>ISNUMBER(MATCH(TRIM('Pre-assessment'!F$9),_xlfn.TEXTSPLIT(TRIM(J18), ";"), 0))</f>
        <v>1</v>
      </c>
      <c r="S18" s="248" t="b">
        <f>ISNUMBER(MATCH(TRIM('Pre-assessment'!H$9),_xlfn.TEXTSPLIT(TRIM(J18), ";"), 0))</f>
        <v>1</v>
      </c>
      <c r="T18" s="248" t="b">
        <f>ISNUMBER(MATCH(TRIM('Pre-assessment'!B$12),_xlfn.TEXTSPLIT(TRIM(K18), ";"), 0))</f>
        <v>1</v>
      </c>
      <c r="U18" s="248" t="b">
        <f>ISNUMBER(MATCH(TRIM('Pre-assessment'!D$12),_xlfn.TEXTSPLIT(TRIM(K18), ";"), 0))</f>
        <v>1</v>
      </c>
      <c r="V18" s="248" t="b">
        <f>ISNUMBER(MATCH(TRIM('Pre-assessment'!F$12),_xlfn.TEXTSPLIT(TRIM(K18), ";"), 0))</f>
        <v>1</v>
      </c>
      <c r="W18" s="248" t="b">
        <f t="shared" si="2"/>
        <v>1</v>
      </c>
      <c r="X18" s="120" t="str">
        <f t="shared" si="1"/>
        <v>N/A</v>
      </c>
    </row>
    <row r="19" spans="2:24" ht="58.35" customHeight="1" x14ac:dyDescent="0.3">
      <c r="B19" s="265" t="s">
        <v>369</v>
      </c>
      <c r="C19" s="253" t="s">
        <v>682</v>
      </c>
      <c r="D19" s="268" t="s">
        <v>683</v>
      </c>
      <c r="E19" s="162" t="s">
        <v>684</v>
      </c>
      <c r="F19" s="129"/>
      <c r="G19" s="123"/>
      <c r="H19" s="258" t="s">
        <v>685</v>
      </c>
      <c r="I19" s="92" t="s">
        <v>397</v>
      </c>
      <c r="J19" s="261" t="s">
        <v>386</v>
      </c>
      <c r="K19" s="259" t="s">
        <v>387</v>
      </c>
      <c r="L19" s="36"/>
      <c r="M19" s="81" t="str" cm="1">
        <f t="array" ref="M19">IFERROR(VALUE(_xlfn.IFS(F19="Yes","1",F19="No","0")),"N/A")</f>
        <v>N/A</v>
      </c>
      <c r="N19" s="81">
        <v>1</v>
      </c>
      <c r="O19" s="81">
        <f t="shared" si="0"/>
        <v>1</v>
      </c>
      <c r="P19" s="248" t="b">
        <f>ISNUMBER(MATCH(TRIM('Pre-assessment'!B$9),_xlfn.TEXTSPLIT(TRIM(J19), ";"), 0))</f>
        <v>1</v>
      </c>
      <c r="Q19" s="248" t="b">
        <f>ISNUMBER(MATCH(TRIM('Pre-assessment'!D$9),_xlfn.TEXTSPLIT(TRIM(J19), ";"), 0))</f>
        <v>1</v>
      </c>
      <c r="R19" s="248" t="b">
        <f>ISNUMBER(MATCH(TRIM('Pre-assessment'!F$9),_xlfn.TEXTSPLIT(TRIM(J19), ";"), 0))</f>
        <v>1</v>
      </c>
      <c r="S19" s="248" t="b">
        <f>ISNUMBER(MATCH(TRIM('Pre-assessment'!H$9),_xlfn.TEXTSPLIT(TRIM(J19), ";"), 0))</f>
        <v>1</v>
      </c>
      <c r="T19" s="248" t="b">
        <f>ISNUMBER(MATCH(TRIM('Pre-assessment'!B$12),_xlfn.TEXTSPLIT(TRIM(K19), ";"), 0))</f>
        <v>1</v>
      </c>
      <c r="U19" s="248" t="b">
        <f>ISNUMBER(MATCH(TRIM('Pre-assessment'!D$12),_xlfn.TEXTSPLIT(TRIM(K19), ";"), 0))</f>
        <v>1</v>
      </c>
      <c r="V19" s="248" t="b">
        <f>ISNUMBER(MATCH(TRIM('Pre-assessment'!F$12),_xlfn.TEXTSPLIT(TRIM(K19), ";"), 0))</f>
        <v>1</v>
      </c>
      <c r="W19" s="248" t="b">
        <f t="shared" si="2"/>
        <v>1</v>
      </c>
      <c r="X19" s="120" t="str">
        <f t="shared" si="1"/>
        <v>N/A</v>
      </c>
    </row>
    <row r="20" spans="2:24" ht="37.5" customHeight="1" x14ac:dyDescent="0.3">
      <c r="B20" s="804" t="s">
        <v>369</v>
      </c>
      <c r="C20" s="807" t="s">
        <v>686</v>
      </c>
      <c r="D20" s="808" t="s">
        <v>687</v>
      </c>
      <c r="E20" s="180" t="s">
        <v>688</v>
      </c>
      <c r="F20" s="129"/>
      <c r="G20" s="108"/>
      <c r="H20" s="787" t="s">
        <v>689</v>
      </c>
      <c r="I20" s="92" t="s">
        <v>397</v>
      </c>
      <c r="J20" s="261" t="s">
        <v>386</v>
      </c>
      <c r="K20" s="259" t="s">
        <v>387</v>
      </c>
      <c r="L20" s="36"/>
      <c r="M20" s="81" t="str" cm="1">
        <f t="array" ref="M20">IFERROR(VALUE(_xlfn.IFS(F20="Yes","1",F20="No","0")),"N/A")</f>
        <v>N/A</v>
      </c>
      <c r="N20" s="81">
        <v>1</v>
      </c>
      <c r="O20" s="81">
        <f t="shared" si="0"/>
        <v>1</v>
      </c>
      <c r="P20" s="248" t="b">
        <f>ISNUMBER(MATCH(TRIM('Pre-assessment'!B$9),_xlfn.TEXTSPLIT(TRIM(J20), ";"), 0))</f>
        <v>1</v>
      </c>
      <c r="Q20" s="248" t="b">
        <f>ISNUMBER(MATCH(TRIM('Pre-assessment'!D$9),_xlfn.TEXTSPLIT(TRIM(J20), ";"), 0))</f>
        <v>1</v>
      </c>
      <c r="R20" s="248" t="b">
        <f>ISNUMBER(MATCH(TRIM('Pre-assessment'!F$9),_xlfn.TEXTSPLIT(TRIM(J20), ";"), 0))</f>
        <v>1</v>
      </c>
      <c r="S20" s="248" t="b">
        <f>ISNUMBER(MATCH(TRIM('Pre-assessment'!H$9),_xlfn.TEXTSPLIT(TRIM(J20), ";"), 0))</f>
        <v>1</v>
      </c>
      <c r="T20" s="248" t="b">
        <f>ISNUMBER(MATCH(TRIM('Pre-assessment'!B$12),_xlfn.TEXTSPLIT(TRIM(K20), ";"), 0))</f>
        <v>1</v>
      </c>
      <c r="U20" s="248" t="b">
        <f>ISNUMBER(MATCH(TRIM('Pre-assessment'!D$12),_xlfn.TEXTSPLIT(TRIM(K20), ";"), 0))</f>
        <v>1</v>
      </c>
      <c r="V20" s="248" t="b">
        <f>ISNUMBER(MATCH(TRIM('Pre-assessment'!F$12),_xlfn.TEXTSPLIT(TRIM(K20), ";"), 0))</f>
        <v>1</v>
      </c>
      <c r="W20" s="248" t="b">
        <f t="shared" si="2"/>
        <v>1</v>
      </c>
      <c r="X20" s="120" t="str">
        <f t="shared" si="1"/>
        <v>N/A</v>
      </c>
    </row>
    <row r="21" spans="2:24" ht="46.35" customHeight="1" x14ac:dyDescent="0.3">
      <c r="B21" s="805"/>
      <c r="C21" s="807"/>
      <c r="D21" s="808"/>
      <c r="E21" s="180" t="s">
        <v>690</v>
      </c>
      <c r="F21" s="129"/>
      <c r="G21" s="108"/>
      <c r="H21" s="787"/>
      <c r="I21" s="92" t="s">
        <v>397</v>
      </c>
      <c r="J21" s="240" t="s">
        <v>386</v>
      </c>
      <c r="K21" s="240" t="s">
        <v>387</v>
      </c>
      <c r="L21" s="36"/>
      <c r="M21" s="81" t="str" cm="1">
        <f t="array" ref="M21">IFERROR(VALUE(_xlfn.IFS(F21="Yes","1",F21="No","0")),"N/A")</f>
        <v>N/A</v>
      </c>
      <c r="N21" s="81">
        <v>1</v>
      </c>
      <c r="O21" s="81">
        <f t="shared" si="0"/>
        <v>1</v>
      </c>
      <c r="P21" s="248" t="b">
        <f>ISNUMBER(MATCH(TRIM('Pre-assessment'!B$9),_xlfn.TEXTSPLIT(TRIM(J21), ";"), 0))</f>
        <v>1</v>
      </c>
      <c r="Q21" s="248" t="b">
        <f>ISNUMBER(MATCH(TRIM('Pre-assessment'!D$9),_xlfn.TEXTSPLIT(TRIM(J21), ";"), 0))</f>
        <v>1</v>
      </c>
      <c r="R21" s="248" t="b">
        <f>ISNUMBER(MATCH(TRIM('Pre-assessment'!F$9),_xlfn.TEXTSPLIT(TRIM(J21), ";"), 0))</f>
        <v>1</v>
      </c>
      <c r="S21" s="248" t="b">
        <f>ISNUMBER(MATCH(TRIM('Pre-assessment'!H$9),_xlfn.TEXTSPLIT(TRIM(J21), ";"), 0))</f>
        <v>1</v>
      </c>
      <c r="T21" s="248" t="b">
        <f>ISNUMBER(MATCH(TRIM('Pre-assessment'!B$12),_xlfn.TEXTSPLIT(TRIM(K21), ";"), 0))</f>
        <v>1</v>
      </c>
      <c r="U21" s="248" t="b">
        <f>ISNUMBER(MATCH(TRIM('Pre-assessment'!D$12),_xlfn.TEXTSPLIT(TRIM(K21), ";"), 0))</f>
        <v>1</v>
      </c>
      <c r="V21" s="248" t="b">
        <f>ISNUMBER(MATCH(TRIM('Pre-assessment'!F$12),_xlfn.TEXTSPLIT(TRIM(K21), ";"), 0))</f>
        <v>1</v>
      </c>
      <c r="W21" s="248" t="b">
        <f t="shared" si="2"/>
        <v>1</v>
      </c>
      <c r="X21" s="120" t="str">
        <f t="shared" si="1"/>
        <v>N/A</v>
      </c>
    </row>
    <row r="22" spans="2:24" ht="49.35" customHeight="1" x14ac:dyDescent="0.3">
      <c r="B22" s="757" t="s">
        <v>369</v>
      </c>
      <c r="C22" s="775" t="s">
        <v>691</v>
      </c>
      <c r="D22" s="809" t="s">
        <v>692</v>
      </c>
      <c r="E22" s="279" t="s">
        <v>693</v>
      </c>
      <c r="F22" s="129"/>
      <c r="G22" s="116"/>
      <c r="H22" s="695" t="s">
        <v>694</v>
      </c>
      <c r="I22" s="92" t="s">
        <v>397</v>
      </c>
      <c r="J22" s="277" t="s">
        <v>386</v>
      </c>
      <c r="K22" s="260" t="s">
        <v>387</v>
      </c>
      <c r="L22" s="36"/>
      <c r="M22" s="81" t="str" cm="1">
        <f t="array" ref="M22">IFERROR(VALUE(_xlfn.IFS(F22="Yes","1",F22="No","0")),"N/A")</f>
        <v>N/A</v>
      </c>
      <c r="N22" s="81">
        <v>1</v>
      </c>
      <c r="O22" s="81">
        <f t="shared" si="0"/>
        <v>1</v>
      </c>
      <c r="P22" s="248" t="b">
        <f>ISNUMBER(MATCH(TRIM('Pre-assessment'!B$9),_xlfn.TEXTSPLIT(TRIM(J22), ";"), 0))</f>
        <v>1</v>
      </c>
      <c r="Q22" s="248" t="b">
        <f>ISNUMBER(MATCH(TRIM('Pre-assessment'!D$9),_xlfn.TEXTSPLIT(TRIM(J22), ";"), 0))</f>
        <v>1</v>
      </c>
      <c r="R22" s="248" t="b">
        <f>ISNUMBER(MATCH(TRIM('Pre-assessment'!F$9),_xlfn.TEXTSPLIT(TRIM(J22), ";"), 0))</f>
        <v>1</v>
      </c>
      <c r="S22" s="248" t="b">
        <f>ISNUMBER(MATCH(TRIM('Pre-assessment'!H$9),_xlfn.TEXTSPLIT(TRIM(J22), ";"), 0))</f>
        <v>1</v>
      </c>
      <c r="T22" s="248" t="b">
        <f>ISNUMBER(MATCH(TRIM('Pre-assessment'!B$12),_xlfn.TEXTSPLIT(TRIM(K22), ";"), 0))</f>
        <v>1</v>
      </c>
      <c r="U22" s="248" t="b">
        <f>ISNUMBER(MATCH(TRIM('Pre-assessment'!D$12),_xlfn.TEXTSPLIT(TRIM(K22), ";"), 0))</f>
        <v>1</v>
      </c>
      <c r="V22" s="248" t="b">
        <f>ISNUMBER(MATCH(TRIM('Pre-assessment'!F$12),_xlfn.TEXTSPLIT(TRIM(K22), ";"), 0))</f>
        <v>1</v>
      </c>
      <c r="W22" s="248" t="b">
        <f t="shared" si="2"/>
        <v>1</v>
      </c>
      <c r="X22" s="120" t="str">
        <f t="shared" si="1"/>
        <v>N/A</v>
      </c>
    </row>
    <row r="23" spans="2:24" ht="35.1" customHeight="1" x14ac:dyDescent="0.3">
      <c r="B23" s="759"/>
      <c r="C23" s="761"/>
      <c r="D23" s="810"/>
      <c r="E23" s="243" t="s">
        <v>695</v>
      </c>
      <c r="F23" s="129"/>
      <c r="G23" s="108"/>
      <c r="H23" s="695"/>
      <c r="I23" s="92" t="s">
        <v>399</v>
      </c>
      <c r="J23" s="262" t="s">
        <v>386</v>
      </c>
      <c r="K23" s="262" t="s">
        <v>387</v>
      </c>
      <c r="L23" s="36"/>
      <c r="M23" s="81" t="str" cm="1">
        <f t="array" ref="M23">IFERROR(VALUE(_xlfn.IFS(F23="Yes","1",F23="No","0")),"N/A")</f>
        <v>N/A</v>
      </c>
      <c r="N23" s="81">
        <v>1</v>
      </c>
      <c r="O23" s="81">
        <f t="shared" si="0"/>
        <v>1</v>
      </c>
      <c r="P23" s="248" t="b">
        <f>ISNUMBER(MATCH(TRIM('Pre-assessment'!B$9),_xlfn.TEXTSPLIT(TRIM(J23), ";"), 0))</f>
        <v>1</v>
      </c>
      <c r="Q23" s="248" t="b">
        <f>ISNUMBER(MATCH(TRIM('Pre-assessment'!D$9),_xlfn.TEXTSPLIT(TRIM(J23), ";"), 0))</f>
        <v>1</v>
      </c>
      <c r="R23" s="248" t="b">
        <f>ISNUMBER(MATCH(TRIM('Pre-assessment'!F$9),_xlfn.TEXTSPLIT(TRIM(J23), ";"), 0))</f>
        <v>1</v>
      </c>
      <c r="S23" s="248" t="b">
        <f>ISNUMBER(MATCH(TRIM('Pre-assessment'!H$9),_xlfn.TEXTSPLIT(TRIM(J23), ";"), 0))</f>
        <v>1</v>
      </c>
      <c r="T23" s="248" t="b">
        <f>ISNUMBER(MATCH(TRIM('Pre-assessment'!B$12),_xlfn.TEXTSPLIT(TRIM(K23), ";"), 0))</f>
        <v>1</v>
      </c>
      <c r="U23" s="248" t="b">
        <f>ISNUMBER(MATCH(TRIM('Pre-assessment'!D$12),_xlfn.TEXTSPLIT(TRIM(K23), ";"), 0))</f>
        <v>1</v>
      </c>
      <c r="V23" s="248" t="b">
        <f>ISNUMBER(MATCH(TRIM('Pre-assessment'!F$12),_xlfn.TEXTSPLIT(TRIM(K23), ";"), 0))</f>
        <v>1</v>
      </c>
      <c r="W23" s="248" t="b">
        <f t="shared" si="2"/>
        <v>1</v>
      </c>
      <c r="X23" s="120" t="str">
        <f t="shared" si="1"/>
        <v>N/A</v>
      </c>
    </row>
    <row r="24" spans="2:24" ht="41.85" customHeight="1" x14ac:dyDescent="0.3">
      <c r="B24" s="759"/>
      <c r="C24" s="761"/>
      <c r="D24" s="810"/>
      <c r="E24" s="83" t="s">
        <v>696</v>
      </c>
      <c r="F24" s="129"/>
      <c r="G24" s="123"/>
      <c r="H24" s="695"/>
      <c r="I24" s="173" t="s">
        <v>399</v>
      </c>
      <c r="J24" s="240" t="s">
        <v>386</v>
      </c>
      <c r="K24" s="240" t="s">
        <v>387</v>
      </c>
      <c r="L24" s="36"/>
      <c r="M24" s="81" t="str" cm="1">
        <f t="array" ref="M24">IFERROR(VALUE(_xlfn.IFS(F24="Yes","1",F24="No","0")),"N/A")</f>
        <v>N/A</v>
      </c>
      <c r="N24" s="81">
        <v>1</v>
      </c>
      <c r="O24" s="81">
        <f t="shared" si="0"/>
        <v>1</v>
      </c>
      <c r="P24" s="248" t="b">
        <f>ISNUMBER(MATCH(TRIM('Pre-assessment'!B$9),_xlfn.TEXTSPLIT(TRIM(J24), ";"), 0))</f>
        <v>1</v>
      </c>
      <c r="Q24" s="248" t="b">
        <f>ISNUMBER(MATCH(TRIM('Pre-assessment'!D$9),_xlfn.TEXTSPLIT(TRIM(J24), ";"), 0))</f>
        <v>1</v>
      </c>
      <c r="R24" s="248" t="b">
        <f>ISNUMBER(MATCH(TRIM('Pre-assessment'!F$9),_xlfn.TEXTSPLIT(TRIM(J24), ";"), 0))</f>
        <v>1</v>
      </c>
      <c r="S24" s="248" t="b">
        <f>ISNUMBER(MATCH(TRIM('Pre-assessment'!H$9),_xlfn.TEXTSPLIT(TRIM(J24), ";"), 0))</f>
        <v>1</v>
      </c>
      <c r="T24" s="248" t="b">
        <f>ISNUMBER(MATCH(TRIM('Pre-assessment'!B$12),_xlfn.TEXTSPLIT(TRIM(K24), ";"), 0))</f>
        <v>1</v>
      </c>
      <c r="U24" s="248" t="b">
        <f>ISNUMBER(MATCH(TRIM('Pre-assessment'!D$12),_xlfn.TEXTSPLIT(TRIM(K24), ";"), 0))</f>
        <v>1</v>
      </c>
      <c r="V24" s="248" t="b">
        <f>ISNUMBER(MATCH(TRIM('Pre-assessment'!F$12),_xlfn.TEXTSPLIT(TRIM(K24), ";"), 0))</f>
        <v>1</v>
      </c>
      <c r="W24" s="248" t="b">
        <f t="shared" si="2"/>
        <v>1</v>
      </c>
      <c r="X24" s="120" t="str">
        <f t="shared" si="1"/>
        <v>N/A</v>
      </c>
    </row>
    <row r="25" spans="2:24" ht="55.35" customHeight="1" x14ac:dyDescent="0.3">
      <c r="B25" s="759"/>
      <c r="C25" s="761"/>
      <c r="D25" s="810"/>
      <c r="E25" s="254" t="s">
        <v>697</v>
      </c>
      <c r="F25" s="129"/>
      <c r="G25" s="108"/>
      <c r="H25" s="695"/>
      <c r="I25" s="92" t="s">
        <v>415</v>
      </c>
      <c r="J25" s="262" t="s">
        <v>386</v>
      </c>
      <c r="K25" s="93" t="s">
        <v>387</v>
      </c>
      <c r="L25" s="36"/>
      <c r="M25" s="81" t="str" cm="1">
        <f t="array" ref="M25">IFERROR(VALUE(_xlfn.IFS(F25="Yes","1",F25="No","0")),"N/A")</f>
        <v>N/A</v>
      </c>
      <c r="N25" s="81">
        <v>1</v>
      </c>
      <c r="O25" s="81">
        <f t="shared" si="0"/>
        <v>1</v>
      </c>
      <c r="P25" s="248" t="b">
        <f>ISNUMBER(MATCH(TRIM('Pre-assessment'!B$9),_xlfn.TEXTSPLIT(TRIM(J25), ";"), 0))</f>
        <v>1</v>
      </c>
      <c r="Q25" s="248" t="b">
        <f>ISNUMBER(MATCH(TRIM('Pre-assessment'!D$9),_xlfn.TEXTSPLIT(TRIM(J25), ";"), 0))</f>
        <v>1</v>
      </c>
      <c r="R25" s="248" t="b">
        <f>ISNUMBER(MATCH(TRIM('Pre-assessment'!F$9),_xlfn.TEXTSPLIT(TRIM(J25), ";"), 0))</f>
        <v>1</v>
      </c>
      <c r="S25" s="248" t="b">
        <f>ISNUMBER(MATCH(TRIM('Pre-assessment'!H$9),_xlfn.TEXTSPLIT(TRIM(J25), ";"), 0))</f>
        <v>1</v>
      </c>
      <c r="T25" s="248" t="b">
        <f>ISNUMBER(MATCH(TRIM('Pre-assessment'!B$12),_xlfn.TEXTSPLIT(TRIM(K25), ";"), 0))</f>
        <v>1</v>
      </c>
      <c r="U25" s="248" t="b">
        <f>ISNUMBER(MATCH(TRIM('Pre-assessment'!D$12),_xlfn.TEXTSPLIT(TRIM(K25), ";"), 0))</f>
        <v>1</v>
      </c>
      <c r="V25" s="248" t="b">
        <f>ISNUMBER(MATCH(TRIM('Pre-assessment'!F$12),_xlfn.TEXTSPLIT(TRIM(K25), ";"), 0))</f>
        <v>1</v>
      </c>
      <c r="W25" s="248" t="b">
        <f t="shared" si="2"/>
        <v>1</v>
      </c>
      <c r="X25" s="120" t="str">
        <f t="shared" si="1"/>
        <v>N/A</v>
      </c>
    </row>
    <row r="26" spans="2:24" ht="71.099999999999994" customHeight="1" x14ac:dyDescent="0.3">
      <c r="B26" s="758"/>
      <c r="C26" s="774"/>
      <c r="D26" s="811"/>
      <c r="E26" s="269" t="s">
        <v>698</v>
      </c>
      <c r="F26" s="129"/>
      <c r="G26" s="116"/>
      <c r="H26" s="756"/>
      <c r="I26" s="92" t="s">
        <v>415</v>
      </c>
      <c r="J26" s="262" t="s">
        <v>386</v>
      </c>
      <c r="K26" s="93" t="s">
        <v>387</v>
      </c>
      <c r="L26" s="36"/>
      <c r="M26" s="81" t="str" cm="1">
        <f t="array" ref="M26">IFERROR(VALUE(_xlfn.IFS(F26="Yes","1",F26="No","0")),"N/A")</f>
        <v>N/A</v>
      </c>
      <c r="N26" s="81">
        <v>1</v>
      </c>
      <c r="O26" s="81">
        <f t="shared" si="0"/>
        <v>1</v>
      </c>
      <c r="P26" s="248" t="b">
        <f>ISNUMBER(MATCH(TRIM('Pre-assessment'!B$9),_xlfn.TEXTSPLIT(TRIM(J26), ";"), 0))</f>
        <v>1</v>
      </c>
      <c r="Q26" s="248" t="b">
        <f>ISNUMBER(MATCH(TRIM('Pre-assessment'!D$9),_xlfn.TEXTSPLIT(TRIM(J26), ";"), 0))</f>
        <v>1</v>
      </c>
      <c r="R26" s="248" t="b">
        <f>ISNUMBER(MATCH(TRIM('Pre-assessment'!F$9),_xlfn.TEXTSPLIT(TRIM(J26), ";"), 0))</f>
        <v>1</v>
      </c>
      <c r="S26" s="248" t="b">
        <f>ISNUMBER(MATCH(TRIM('Pre-assessment'!H$9),_xlfn.TEXTSPLIT(TRIM(J26), ";"), 0))</f>
        <v>1</v>
      </c>
      <c r="T26" s="248" t="b">
        <f>ISNUMBER(MATCH(TRIM('Pre-assessment'!B$12),_xlfn.TEXTSPLIT(TRIM(K26), ";"), 0))</f>
        <v>1</v>
      </c>
      <c r="U26" s="248" t="b">
        <f>ISNUMBER(MATCH(TRIM('Pre-assessment'!D$12),_xlfn.TEXTSPLIT(TRIM(K26), ";"), 0))</f>
        <v>1</v>
      </c>
      <c r="V26" s="248" t="b">
        <f>ISNUMBER(MATCH(TRIM('Pre-assessment'!F$12),_xlfn.TEXTSPLIT(TRIM(K26), ";"), 0))</f>
        <v>1</v>
      </c>
      <c r="W26" s="248" t="b">
        <f t="shared" si="2"/>
        <v>1</v>
      </c>
      <c r="X26" s="120" t="str">
        <f t="shared" si="1"/>
        <v>N/A</v>
      </c>
    </row>
    <row r="27" spans="2:24" ht="57" customHeight="1" x14ac:dyDescent="0.3">
      <c r="B27" s="757" t="s">
        <v>369</v>
      </c>
      <c r="C27" s="760" t="s">
        <v>699</v>
      </c>
      <c r="D27" s="769" t="s">
        <v>700</v>
      </c>
      <c r="E27" s="269" t="s">
        <v>701</v>
      </c>
      <c r="F27" s="129"/>
      <c r="G27" s="108"/>
      <c r="H27" s="755" t="s">
        <v>702</v>
      </c>
      <c r="I27" s="92" t="s">
        <v>397</v>
      </c>
      <c r="J27" s="277" t="s">
        <v>386</v>
      </c>
      <c r="K27" s="260" t="s">
        <v>387</v>
      </c>
      <c r="L27" s="36"/>
      <c r="M27" s="81" t="str" cm="1">
        <f t="array" ref="M27">IFERROR(VALUE(_xlfn.IFS(F27="Yes","1",F27="No","0")),"N/A")</f>
        <v>N/A</v>
      </c>
      <c r="N27" s="81">
        <v>1</v>
      </c>
      <c r="O27" s="81">
        <f t="shared" si="0"/>
        <v>1</v>
      </c>
      <c r="P27" s="248" t="b">
        <f>ISNUMBER(MATCH(TRIM('Pre-assessment'!B$9),_xlfn.TEXTSPLIT(TRIM(J27), ";"), 0))</f>
        <v>1</v>
      </c>
      <c r="Q27" s="248" t="b">
        <f>ISNUMBER(MATCH(TRIM('Pre-assessment'!D$9),_xlfn.TEXTSPLIT(TRIM(J27), ";"), 0))</f>
        <v>1</v>
      </c>
      <c r="R27" s="248" t="b">
        <f>ISNUMBER(MATCH(TRIM('Pre-assessment'!F$9),_xlfn.TEXTSPLIT(TRIM(J27), ";"), 0))</f>
        <v>1</v>
      </c>
      <c r="S27" s="248" t="b">
        <f>ISNUMBER(MATCH(TRIM('Pre-assessment'!H$9),_xlfn.TEXTSPLIT(TRIM(J27), ";"), 0))</f>
        <v>1</v>
      </c>
      <c r="T27" s="248" t="b">
        <f>ISNUMBER(MATCH(TRIM('Pre-assessment'!B$12),_xlfn.TEXTSPLIT(TRIM(K27), ";"), 0))</f>
        <v>1</v>
      </c>
      <c r="U27" s="248" t="b">
        <f>ISNUMBER(MATCH(TRIM('Pre-assessment'!D$12),_xlfn.TEXTSPLIT(TRIM(K27), ";"), 0))</f>
        <v>1</v>
      </c>
      <c r="V27" s="248" t="b">
        <f>ISNUMBER(MATCH(TRIM('Pre-assessment'!F$12),_xlfn.TEXTSPLIT(TRIM(K27), ";"), 0))</f>
        <v>1</v>
      </c>
      <c r="W27" s="248" t="b">
        <f t="shared" si="2"/>
        <v>1</v>
      </c>
      <c r="X27" s="120" t="str">
        <f t="shared" si="1"/>
        <v>N/A</v>
      </c>
    </row>
    <row r="28" spans="2:24" ht="48" customHeight="1" x14ac:dyDescent="0.3">
      <c r="B28" s="759"/>
      <c r="C28" s="761"/>
      <c r="D28" s="776"/>
      <c r="E28" s="269" t="s">
        <v>703</v>
      </c>
      <c r="F28" s="129"/>
      <c r="G28" s="108"/>
      <c r="H28" s="695"/>
      <c r="I28" s="92" t="s">
        <v>399</v>
      </c>
      <c r="J28" s="240" t="s">
        <v>386</v>
      </c>
      <c r="K28" s="240" t="s">
        <v>387</v>
      </c>
      <c r="L28" s="36"/>
      <c r="M28" s="81" t="str" cm="1">
        <f t="array" ref="M28">IFERROR(VALUE(_xlfn.IFS(F28="Yes","1",F28="No","0")),"N/A")</f>
        <v>N/A</v>
      </c>
      <c r="N28" s="81">
        <v>1</v>
      </c>
      <c r="O28" s="81">
        <f t="shared" si="0"/>
        <v>1</v>
      </c>
      <c r="P28" s="248" t="b">
        <f>ISNUMBER(MATCH(TRIM('Pre-assessment'!B$9),_xlfn.TEXTSPLIT(TRIM(J28), ";"), 0))</f>
        <v>1</v>
      </c>
      <c r="Q28" s="248" t="b">
        <f>ISNUMBER(MATCH(TRIM('Pre-assessment'!D$9),_xlfn.TEXTSPLIT(TRIM(J28), ";"), 0))</f>
        <v>1</v>
      </c>
      <c r="R28" s="248" t="b">
        <f>ISNUMBER(MATCH(TRIM('Pre-assessment'!F$9),_xlfn.TEXTSPLIT(TRIM(J28), ";"), 0))</f>
        <v>1</v>
      </c>
      <c r="S28" s="248" t="b">
        <f>ISNUMBER(MATCH(TRIM('Pre-assessment'!H$9),_xlfn.TEXTSPLIT(TRIM(J28), ";"), 0))</f>
        <v>1</v>
      </c>
      <c r="T28" s="248" t="b">
        <f>ISNUMBER(MATCH(TRIM('Pre-assessment'!B$12),_xlfn.TEXTSPLIT(TRIM(K28), ";"), 0))</f>
        <v>1</v>
      </c>
      <c r="U28" s="248" t="b">
        <f>ISNUMBER(MATCH(TRIM('Pre-assessment'!D$12),_xlfn.TEXTSPLIT(TRIM(K28), ";"), 0))</f>
        <v>1</v>
      </c>
      <c r="V28" s="248" t="b">
        <f>ISNUMBER(MATCH(TRIM('Pre-assessment'!F$12),_xlfn.TEXTSPLIT(TRIM(K28), ";"), 0))</f>
        <v>1</v>
      </c>
      <c r="W28" s="248" t="b">
        <f t="shared" si="2"/>
        <v>1</v>
      </c>
      <c r="X28" s="120" t="str">
        <f t="shared" si="1"/>
        <v>N/A</v>
      </c>
    </row>
    <row r="29" spans="2:24" ht="61.5" customHeight="1" x14ac:dyDescent="0.3">
      <c r="B29" s="759"/>
      <c r="C29" s="761"/>
      <c r="D29" s="776"/>
      <c r="E29" s="269" t="s">
        <v>704</v>
      </c>
      <c r="F29" s="129"/>
      <c r="G29" s="108"/>
      <c r="H29" s="695"/>
      <c r="I29" s="92" t="s">
        <v>399</v>
      </c>
      <c r="J29" s="240" t="s">
        <v>386</v>
      </c>
      <c r="K29" s="240" t="s">
        <v>387</v>
      </c>
      <c r="L29" s="36"/>
      <c r="M29" s="81" t="str" cm="1">
        <f t="array" ref="M29">IFERROR(VALUE(_xlfn.IFS(F29="Yes","1",F29="No","0")),"N/A")</f>
        <v>N/A</v>
      </c>
      <c r="N29" s="81">
        <v>1</v>
      </c>
      <c r="O29" s="81">
        <f t="shared" si="0"/>
        <v>1</v>
      </c>
      <c r="P29" s="248" t="b">
        <f>ISNUMBER(MATCH(TRIM('Pre-assessment'!B$9),_xlfn.TEXTSPLIT(TRIM(J29), ";"), 0))</f>
        <v>1</v>
      </c>
      <c r="Q29" s="248" t="b">
        <f>ISNUMBER(MATCH(TRIM('Pre-assessment'!D$9),_xlfn.TEXTSPLIT(TRIM(J29), ";"), 0))</f>
        <v>1</v>
      </c>
      <c r="R29" s="248" t="b">
        <f>ISNUMBER(MATCH(TRIM('Pre-assessment'!F$9),_xlfn.TEXTSPLIT(TRIM(J29), ";"), 0))</f>
        <v>1</v>
      </c>
      <c r="S29" s="248" t="b">
        <f>ISNUMBER(MATCH(TRIM('Pre-assessment'!H$9),_xlfn.TEXTSPLIT(TRIM(J29), ";"), 0))</f>
        <v>1</v>
      </c>
      <c r="T29" s="248" t="b">
        <f>ISNUMBER(MATCH(TRIM('Pre-assessment'!B$12),_xlfn.TEXTSPLIT(TRIM(K29), ";"), 0))</f>
        <v>1</v>
      </c>
      <c r="U29" s="248" t="b">
        <f>ISNUMBER(MATCH(TRIM('Pre-assessment'!D$12),_xlfn.TEXTSPLIT(TRIM(K29), ";"), 0))</f>
        <v>1</v>
      </c>
      <c r="V29" s="248" t="b">
        <f>ISNUMBER(MATCH(TRIM('Pre-assessment'!F$12),_xlfn.TEXTSPLIT(TRIM(K29), ";"), 0))</f>
        <v>1</v>
      </c>
      <c r="W29" s="248" t="b">
        <f t="shared" si="2"/>
        <v>1</v>
      </c>
      <c r="X29" s="120" t="str">
        <f t="shared" si="1"/>
        <v>N/A</v>
      </c>
    </row>
    <row r="30" spans="2:24" ht="74.099999999999994" customHeight="1" x14ac:dyDescent="0.3">
      <c r="B30" s="759"/>
      <c r="C30" s="761"/>
      <c r="D30" s="776"/>
      <c r="E30" s="269" t="s">
        <v>705</v>
      </c>
      <c r="F30" s="129"/>
      <c r="G30" s="108"/>
      <c r="H30" s="695"/>
      <c r="I30" s="92" t="s">
        <v>399</v>
      </c>
      <c r="J30" s="240" t="s">
        <v>386</v>
      </c>
      <c r="K30" s="240" t="s">
        <v>387</v>
      </c>
      <c r="L30" s="36"/>
      <c r="M30" s="81" t="str" cm="1">
        <f t="array" ref="M30">IFERROR(VALUE(_xlfn.IFS(F30="Yes","1",F30="No","0")),"N/A")</f>
        <v>N/A</v>
      </c>
      <c r="N30" s="81">
        <v>1</v>
      </c>
      <c r="O30" s="81">
        <f t="shared" si="0"/>
        <v>1</v>
      </c>
      <c r="P30" s="248" t="b">
        <f>ISNUMBER(MATCH(TRIM('Pre-assessment'!B$9),_xlfn.TEXTSPLIT(TRIM(J30), ";"), 0))</f>
        <v>1</v>
      </c>
      <c r="Q30" s="248" t="b">
        <f>ISNUMBER(MATCH(TRIM('Pre-assessment'!D$9),_xlfn.TEXTSPLIT(TRIM(J30), ";"), 0))</f>
        <v>1</v>
      </c>
      <c r="R30" s="248" t="b">
        <f>ISNUMBER(MATCH(TRIM('Pre-assessment'!F$9),_xlfn.TEXTSPLIT(TRIM(J30), ";"), 0))</f>
        <v>1</v>
      </c>
      <c r="S30" s="248" t="b">
        <f>ISNUMBER(MATCH(TRIM('Pre-assessment'!H$9),_xlfn.TEXTSPLIT(TRIM(J30), ";"), 0))</f>
        <v>1</v>
      </c>
      <c r="T30" s="248" t="b">
        <f>ISNUMBER(MATCH(TRIM('Pre-assessment'!B$12),_xlfn.TEXTSPLIT(TRIM(K30), ";"), 0))</f>
        <v>1</v>
      </c>
      <c r="U30" s="248" t="b">
        <f>ISNUMBER(MATCH(TRIM('Pre-assessment'!D$12),_xlfn.TEXTSPLIT(TRIM(K30), ";"), 0))</f>
        <v>1</v>
      </c>
      <c r="V30" s="248" t="b">
        <f>ISNUMBER(MATCH(TRIM('Pre-assessment'!F$12),_xlfn.TEXTSPLIT(TRIM(K30), ";"), 0))</f>
        <v>1</v>
      </c>
      <c r="W30" s="248" t="b">
        <f t="shared" si="2"/>
        <v>1</v>
      </c>
      <c r="X30" s="120" t="str">
        <f t="shared" si="1"/>
        <v>N/A</v>
      </c>
    </row>
    <row r="31" spans="2:24" ht="45" customHeight="1" x14ac:dyDescent="0.3">
      <c r="B31" s="759"/>
      <c r="C31" s="761"/>
      <c r="D31" s="776"/>
      <c r="E31" s="269" t="s">
        <v>706</v>
      </c>
      <c r="F31" s="129"/>
      <c r="G31" s="108"/>
      <c r="H31" s="695"/>
      <c r="I31" s="92" t="s">
        <v>399</v>
      </c>
      <c r="J31" s="240" t="s">
        <v>386</v>
      </c>
      <c r="K31" s="240" t="s">
        <v>387</v>
      </c>
      <c r="L31" s="36"/>
      <c r="M31" s="81" t="str" cm="1">
        <f t="array" ref="M31">IFERROR(VALUE(_xlfn.IFS(F31="Yes","1",F31="No","0")),"N/A")</f>
        <v>N/A</v>
      </c>
      <c r="N31" s="81">
        <v>1</v>
      </c>
      <c r="O31" s="81">
        <f t="shared" si="0"/>
        <v>1</v>
      </c>
      <c r="P31" s="248" t="b">
        <f>ISNUMBER(MATCH(TRIM('Pre-assessment'!B$9),_xlfn.TEXTSPLIT(TRIM(J31), ";"), 0))</f>
        <v>1</v>
      </c>
      <c r="Q31" s="248" t="b">
        <f>ISNUMBER(MATCH(TRIM('Pre-assessment'!D$9),_xlfn.TEXTSPLIT(TRIM(J31), ";"), 0))</f>
        <v>1</v>
      </c>
      <c r="R31" s="248" t="b">
        <f>ISNUMBER(MATCH(TRIM('Pre-assessment'!F$9),_xlfn.TEXTSPLIT(TRIM(J31), ";"), 0))</f>
        <v>1</v>
      </c>
      <c r="S31" s="248" t="b">
        <f>ISNUMBER(MATCH(TRIM('Pre-assessment'!H$9),_xlfn.TEXTSPLIT(TRIM(J31), ";"), 0))</f>
        <v>1</v>
      </c>
      <c r="T31" s="248" t="b">
        <f>ISNUMBER(MATCH(TRIM('Pre-assessment'!B$12),_xlfn.TEXTSPLIT(TRIM(K31), ";"), 0))</f>
        <v>1</v>
      </c>
      <c r="U31" s="248" t="b">
        <f>ISNUMBER(MATCH(TRIM('Pre-assessment'!D$12),_xlfn.TEXTSPLIT(TRIM(K31), ";"), 0))</f>
        <v>1</v>
      </c>
      <c r="V31" s="248" t="b">
        <f>ISNUMBER(MATCH(TRIM('Pre-assessment'!F$12),_xlfn.TEXTSPLIT(TRIM(K31), ";"), 0))</f>
        <v>1</v>
      </c>
      <c r="W31" s="248" t="b">
        <f t="shared" si="2"/>
        <v>1</v>
      </c>
      <c r="X31" s="120" t="str">
        <f t="shared" si="1"/>
        <v>N/A</v>
      </c>
    </row>
    <row r="32" spans="2:24" ht="39" customHeight="1" x14ac:dyDescent="0.3">
      <c r="B32" s="708" t="s">
        <v>369</v>
      </c>
      <c r="C32" s="760" t="s">
        <v>707</v>
      </c>
      <c r="D32" s="769" t="s">
        <v>708</v>
      </c>
      <c r="E32" s="254" t="s">
        <v>709</v>
      </c>
      <c r="F32" s="129"/>
      <c r="G32" s="108"/>
      <c r="H32" s="755" t="s">
        <v>710</v>
      </c>
      <c r="I32" s="92" t="s">
        <v>415</v>
      </c>
      <c r="J32" s="277" t="s">
        <v>386</v>
      </c>
      <c r="K32" s="260" t="s">
        <v>387</v>
      </c>
      <c r="L32" s="36"/>
      <c r="M32" s="81" t="str" cm="1">
        <f t="array" ref="M32">IFERROR(VALUE(_xlfn.IFS(F32="Yes","1",F32="No","0")),"N/A")</f>
        <v>N/A</v>
      </c>
      <c r="N32" s="81">
        <v>1</v>
      </c>
      <c r="O32" s="81">
        <f t="shared" si="0"/>
        <v>1</v>
      </c>
      <c r="P32" s="248" t="b">
        <f>ISNUMBER(MATCH(TRIM('Pre-assessment'!B$9),_xlfn.TEXTSPLIT(TRIM(J32), ";"), 0))</f>
        <v>1</v>
      </c>
      <c r="Q32" s="248" t="b">
        <f>ISNUMBER(MATCH(TRIM('Pre-assessment'!D$9),_xlfn.TEXTSPLIT(TRIM(J32), ";"), 0))</f>
        <v>1</v>
      </c>
      <c r="R32" s="248" t="b">
        <f>ISNUMBER(MATCH(TRIM('Pre-assessment'!F$9),_xlfn.TEXTSPLIT(TRIM(J32), ";"), 0))</f>
        <v>1</v>
      </c>
      <c r="S32" s="248" t="b">
        <f>ISNUMBER(MATCH(TRIM('Pre-assessment'!H$9),_xlfn.TEXTSPLIT(TRIM(J32), ";"), 0))</f>
        <v>1</v>
      </c>
      <c r="T32" s="248" t="b">
        <f>ISNUMBER(MATCH(TRIM('Pre-assessment'!B$12),_xlfn.TEXTSPLIT(TRIM(K32), ";"), 0))</f>
        <v>1</v>
      </c>
      <c r="U32" s="248" t="b">
        <f>ISNUMBER(MATCH(TRIM('Pre-assessment'!D$12),_xlfn.TEXTSPLIT(TRIM(K32), ";"), 0))</f>
        <v>1</v>
      </c>
      <c r="V32" s="248" t="b">
        <f>ISNUMBER(MATCH(TRIM('Pre-assessment'!F$12),_xlfn.TEXTSPLIT(TRIM(K32), ";"), 0))</f>
        <v>1</v>
      </c>
      <c r="W32" s="248" t="b">
        <f t="shared" si="2"/>
        <v>1</v>
      </c>
      <c r="X32" s="120" t="str">
        <f t="shared" si="1"/>
        <v>N/A</v>
      </c>
    </row>
    <row r="33" spans="1:24" ht="24" customHeight="1" x14ac:dyDescent="0.3">
      <c r="B33" s="710"/>
      <c r="C33" s="774"/>
      <c r="D33" s="792"/>
      <c r="E33" s="270" t="s">
        <v>711</v>
      </c>
      <c r="F33" s="129"/>
      <c r="G33" s="108"/>
      <c r="H33" s="756"/>
      <c r="I33" s="92" t="s">
        <v>415</v>
      </c>
      <c r="J33" s="277" t="s">
        <v>386</v>
      </c>
      <c r="K33" s="260" t="s">
        <v>387</v>
      </c>
      <c r="L33" s="36"/>
      <c r="M33" s="81" t="str" cm="1">
        <f t="array" ref="M33">IFERROR(VALUE(_xlfn.IFS(F33="Yes","1",F33="No","0")),"N/A")</f>
        <v>N/A</v>
      </c>
      <c r="N33" s="81">
        <v>1</v>
      </c>
      <c r="O33" s="81">
        <f t="shared" si="0"/>
        <v>1</v>
      </c>
      <c r="P33" s="248" t="b">
        <f>ISNUMBER(MATCH(TRIM('Pre-assessment'!B$9),_xlfn.TEXTSPLIT(TRIM(J33), ";"), 0))</f>
        <v>1</v>
      </c>
      <c r="Q33" s="248" t="b">
        <f>ISNUMBER(MATCH(TRIM('Pre-assessment'!D$9),_xlfn.TEXTSPLIT(TRIM(J33), ";"), 0))</f>
        <v>1</v>
      </c>
      <c r="R33" s="248" t="b">
        <f>ISNUMBER(MATCH(TRIM('Pre-assessment'!F$9),_xlfn.TEXTSPLIT(TRIM(J33), ";"), 0))</f>
        <v>1</v>
      </c>
      <c r="S33" s="248" t="b">
        <f>ISNUMBER(MATCH(TRIM('Pre-assessment'!H$9),_xlfn.TEXTSPLIT(TRIM(J33), ";"), 0))</f>
        <v>1</v>
      </c>
      <c r="T33" s="248" t="b">
        <f>ISNUMBER(MATCH(TRIM('Pre-assessment'!B$12),_xlfn.TEXTSPLIT(TRIM(K33), ";"), 0))</f>
        <v>1</v>
      </c>
      <c r="U33" s="248" t="b">
        <f>ISNUMBER(MATCH(TRIM('Pre-assessment'!D$12),_xlfn.TEXTSPLIT(TRIM(K33), ";"), 0))</f>
        <v>1</v>
      </c>
      <c r="V33" s="248" t="b">
        <f>ISNUMBER(MATCH(TRIM('Pre-assessment'!F$12),_xlfn.TEXTSPLIT(TRIM(K33), ";"), 0))</f>
        <v>1</v>
      </c>
      <c r="W33" s="248" t="b">
        <f t="shared" si="2"/>
        <v>1</v>
      </c>
      <c r="X33" s="120" t="str">
        <f t="shared" si="1"/>
        <v>N/A</v>
      </c>
    </row>
    <row r="34" spans="1:24" ht="24.6" customHeight="1" x14ac:dyDescent="0.3">
      <c r="B34" s="752" t="s">
        <v>369</v>
      </c>
      <c r="C34" s="760" t="s">
        <v>712</v>
      </c>
      <c r="D34" s="763" t="s">
        <v>713</v>
      </c>
      <c r="E34" s="255" t="s">
        <v>714</v>
      </c>
      <c r="F34" s="129"/>
      <c r="G34" s="108"/>
      <c r="H34" s="694" t="s">
        <v>715</v>
      </c>
      <c r="I34" s="92" t="s">
        <v>397</v>
      </c>
      <c r="J34" s="264" t="s">
        <v>386</v>
      </c>
      <c r="K34" s="259" t="s">
        <v>387</v>
      </c>
      <c r="L34" s="36"/>
      <c r="M34" s="81" t="str" cm="1">
        <f t="array" ref="M34">IFERROR(VALUE(_xlfn.IFS(F34="Yes","1",F34="No","0")),"N/A")</f>
        <v>N/A</v>
      </c>
      <c r="N34" s="81">
        <v>1</v>
      </c>
      <c r="O34" s="81">
        <f t="shared" si="0"/>
        <v>1</v>
      </c>
      <c r="P34" s="248" t="b">
        <f>ISNUMBER(MATCH(TRIM('Pre-assessment'!B$9),_xlfn.TEXTSPLIT(TRIM(J34), ";"), 0))</f>
        <v>1</v>
      </c>
      <c r="Q34" s="248" t="b">
        <f>ISNUMBER(MATCH(TRIM('Pre-assessment'!D$9),_xlfn.TEXTSPLIT(TRIM(J34), ";"), 0))</f>
        <v>1</v>
      </c>
      <c r="R34" s="248" t="b">
        <f>ISNUMBER(MATCH(TRIM('Pre-assessment'!F$9),_xlfn.TEXTSPLIT(TRIM(J34), ";"), 0))</f>
        <v>1</v>
      </c>
      <c r="S34" s="248" t="b">
        <f>ISNUMBER(MATCH(TRIM('Pre-assessment'!H$9),_xlfn.TEXTSPLIT(TRIM(J34), ";"), 0))</f>
        <v>1</v>
      </c>
      <c r="T34" s="248" t="b">
        <f>ISNUMBER(MATCH(TRIM('Pre-assessment'!B$12),_xlfn.TEXTSPLIT(TRIM(K34), ";"), 0))</f>
        <v>1</v>
      </c>
      <c r="U34" s="248" t="b">
        <f>ISNUMBER(MATCH(TRIM('Pre-assessment'!D$12),_xlfn.TEXTSPLIT(TRIM(K34), ";"), 0))</f>
        <v>1</v>
      </c>
      <c r="V34" s="248" t="b">
        <f>ISNUMBER(MATCH(TRIM('Pre-assessment'!F$12),_xlfn.TEXTSPLIT(TRIM(K34), ";"), 0))</f>
        <v>1</v>
      </c>
      <c r="W34" s="248" t="b">
        <f t="shared" si="2"/>
        <v>1</v>
      </c>
      <c r="X34" s="120" t="str">
        <f t="shared" si="1"/>
        <v>N/A</v>
      </c>
    </row>
    <row r="35" spans="1:24" ht="24.6" customHeight="1" x14ac:dyDescent="0.3">
      <c r="B35" s="753"/>
      <c r="C35" s="761"/>
      <c r="D35" s="729"/>
      <c r="E35" s="255" t="s">
        <v>716</v>
      </c>
      <c r="F35" s="129"/>
      <c r="G35" s="108"/>
      <c r="H35" s="695"/>
      <c r="I35" s="92" t="s">
        <v>399</v>
      </c>
      <c r="J35" s="240" t="s">
        <v>386</v>
      </c>
      <c r="K35" s="240" t="s">
        <v>387</v>
      </c>
      <c r="L35" s="36"/>
      <c r="M35" s="81" t="str" cm="1">
        <f t="array" ref="M35">IFERROR(VALUE(_xlfn.IFS(F35="Yes","1",F35="No","0")),"N/A")</f>
        <v>N/A</v>
      </c>
      <c r="N35" s="81">
        <v>1</v>
      </c>
      <c r="O35" s="81">
        <f t="shared" si="0"/>
        <v>1</v>
      </c>
      <c r="P35" s="248" t="b">
        <f>ISNUMBER(MATCH(TRIM('Pre-assessment'!B$9),_xlfn.TEXTSPLIT(TRIM(J35), ";"), 0))</f>
        <v>1</v>
      </c>
      <c r="Q35" s="248" t="b">
        <f>ISNUMBER(MATCH(TRIM('Pre-assessment'!D$9),_xlfn.TEXTSPLIT(TRIM(J35), ";"), 0))</f>
        <v>1</v>
      </c>
      <c r="R35" s="248" t="b">
        <f>ISNUMBER(MATCH(TRIM('Pre-assessment'!F$9),_xlfn.TEXTSPLIT(TRIM(J35), ";"), 0))</f>
        <v>1</v>
      </c>
      <c r="S35" s="248" t="b">
        <f>ISNUMBER(MATCH(TRIM('Pre-assessment'!H$9),_xlfn.TEXTSPLIT(TRIM(J35), ";"), 0))</f>
        <v>1</v>
      </c>
      <c r="T35" s="248" t="b">
        <f>ISNUMBER(MATCH(TRIM('Pre-assessment'!B$12),_xlfn.TEXTSPLIT(TRIM(K35), ";"), 0))</f>
        <v>1</v>
      </c>
      <c r="U35" s="248" t="b">
        <f>ISNUMBER(MATCH(TRIM('Pre-assessment'!D$12),_xlfn.TEXTSPLIT(TRIM(K35), ";"), 0))</f>
        <v>1</v>
      </c>
      <c r="V35" s="248" t="b">
        <f>ISNUMBER(MATCH(TRIM('Pre-assessment'!F$12),_xlfn.TEXTSPLIT(TRIM(K35), ";"), 0))</f>
        <v>1</v>
      </c>
      <c r="W35" s="248" t="b">
        <f t="shared" si="2"/>
        <v>1</v>
      </c>
      <c r="X35" s="120" t="str">
        <f t="shared" si="1"/>
        <v>N/A</v>
      </c>
    </row>
    <row r="36" spans="1:24" ht="39.6" customHeight="1" x14ac:dyDescent="0.3">
      <c r="B36" s="753"/>
      <c r="C36" s="761"/>
      <c r="D36" s="729"/>
      <c r="E36" s="269" t="s">
        <v>717</v>
      </c>
      <c r="F36" s="129"/>
      <c r="G36" s="108"/>
      <c r="H36" s="695"/>
      <c r="I36" s="92" t="s">
        <v>399</v>
      </c>
      <c r="J36" s="240" t="s">
        <v>386</v>
      </c>
      <c r="K36" s="240" t="s">
        <v>387</v>
      </c>
      <c r="L36" s="36"/>
      <c r="M36" s="81" t="str" cm="1">
        <f t="array" ref="M36">IFERROR(VALUE(_xlfn.IFS(F36="Yes","1",F36="No","0")),"N/A")</f>
        <v>N/A</v>
      </c>
      <c r="N36" s="81">
        <v>1</v>
      </c>
      <c r="O36" s="81">
        <f t="shared" si="0"/>
        <v>1</v>
      </c>
      <c r="P36" s="248" t="b">
        <f>ISNUMBER(MATCH(TRIM('Pre-assessment'!B$9),_xlfn.TEXTSPLIT(TRIM(J36), ";"), 0))</f>
        <v>1</v>
      </c>
      <c r="Q36" s="248" t="b">
        <f>ISNUMBER(MATCH(TRIM('Pre-assessment'!D$9),_xlfn.TEXTSPLIT(TRIM(J36), ";"), 0))</f>
        <v>1</v>
      </c>
      <c r="R36" s="248" t="b">
        <f>ISNUMBER(MATCH(TRIM('Pre-assessment'!F$9),_xlfn.TEXTSPLIT(TRIM(J36), ";"), 0))</f>
        <v>1</v>
      </c>
      <c r="S36" s="248" t="b">
        <f>ISNUMBER(MATCH(TRIM('Pre-assessment'!H$9),_xlfn.TEXTSPLIT(TRIM(J36), ";"), 0))</f>
        <v>1</v>
      </c>
      <c r="T36" s="248" t="b">
        <f>ISNUMBER(MATCH(TRIM('Pre-assessment'!B$12),_xlfn.TEXTSPLIT(TRIM(K36), ";"), 0))</f>
        <v>1</v>
      </c>
      <c r="U36" s="248" t="b">
        <f>ISNUMBER(MATCH(TRIM('Pre-assessment'!D$12),_xlfn.TEXTSPLIT(TRIM(K36), ";"), 0))</f>
        <v>1</v>
      </c>
      <c r="V36" s="248" t="b">
        <f>ISNUMBER(MATCH(TRIM('Pre-assessment'!F$12),_xlfn.TEXTSPLIT(TRIM(K36), ";"), 0))</f>
        <v>1</v>
      </c>
      <c r="W36" s="248" t="b">
        <f t="shared" si="2"/>
        <v>1</v>
      </c>
      <c r="X36" s="120" t="str">
        <f t="shared" si="1"/>
        <v>N/A</v>
      </c>
    </row>
    <row r="37" spans="1:24" ht="46.5" customHeight="1" x14ac:dyDescent="0.3">
      <c r="B37" s="754"/>
      <c r="C37" s="762"/>
      <c r="D37" s="730"/>
      <c r="E37" s="254" t="s">
        <v>718</v>
      </c>
      <c r="F37" s="129"/>
      <c r="G37" s="108"/>
      <c r="H37" s="738"/>
      <c r="I37" s="92" t="s">
        <v>399</v>
      </c>
      <c r="J37" s="240" t="s">
        <v>386</v>
      </c>
      <c r="K37" s="240" t="s">
        <v>387</v>
      </c>
      <c r="L37" s="36"/>
      <c r="M37" s="81" t="str" cm="1">
        <f t="array" ref="M37">IFERROR(VALUE(_xlfn.IFS(F37="Yes","1",F37="No","0")),"N/A")</f>
        <v>N/A</v>
      </c>
      <c r="N37" s="81">
        <v>1</v>
      </c>
      <c r="O37" s="81">
        <f t="shared" si="0"/>
        <v>1</v>
      </c>
      <c r="P37" s="248" t="b">
        <f>ISNUMBER(MATCH(TRIM('Pre-assessment'!B$9),_xlfn.TEXTSPLIT(TRIM(J37), ";"), 0))</f>
        <v>1</v>
      </c>
      <c r="Q37" s="248" t="b">
        <f>ISNUMBER(MATCH(TRIM('Pre-assessment'!D$9),_xlfn.TEXTSPLIT(TRIM(J37), ";"), 0))</f>
        <v>1</v>
      </c>
      <c r="R37" s="248" t="b">
        <f>ISNUMBER(MATCH(TRIM('Pre-assessment'!F$9),_xlfn.TEXTSPLIT(TRIM(J37), ";"), 0))</f>
        <v>1</v>
      </c>
      <c r="S37" s="248" t="b">
        <f>ISNUMBER(MATCH(TRIM('Pre-assessment'!H$9),_xlfn.TEXTSPLIT(TRIM(J37), ";"), 0))</f>
        <v>1</v>
      </c>
      <c r="T37" s="248" t="b">
        <f>ISNUMBER(MATCH(TRIM('Pre-assessment'!B$12),_xlfn.TEXTSPLIT(TRIM(K37), ";"), 0))</f>
        <v>1</v>
      </c>
      <c r="U37" s="248" t="b">
        <f>ISNUMBER(MATCH(TRIM('Pre-assessment'!D$12),_xlfn.TEXTSPLIT(TRIM(K37), ";"), 0))</f>
        <v>1</v>
      </c>
      <c r="V37" s="248" t="b">
        <f>ISNUMBER(MATCH(TRIM('Pre-assessment'!F$12),_xlfn.TEXTSPLIT(TRIM(K37), ";"), 0))</f>
        <v>1</v>
      </c>
      <c r="W37" s="248" t="b">
        <f t="shared" si="2"/>
        <v>1</v>
      </c>
      <c r="X37" s="120" t="str">
        <f t="shared" si="1"/>
        <v>N/A</v>
      </c>
    </row>
    <row r="38" spans="1:24" s="195" customFormat="1" ht="62.1" customHeight="1" x14ac:dyDescent="0.3">
      <c r="A38" s="216"/>
      <c r="B38" s="757" t="s">
        <v>369</v>
      </c>
      <c r="C38" s="767" t="s">
        <v>719</v>
      </c>
      <c r="D38" s="795" t="s">
        <v>720</v>
      </c>
      <c r="E38" s="279" t="s">
        <v>721</v>
      </c>
      <c r="F38" s="129"/>
      <c r="G38" s="108"/>
      <c r="H38" s="793" t="s">
        <v>722</v>
      </c>
      <c r="I38" s="92" t="s">
        <v>397</v>
      </c>
      <c r="J38" s="240" t="s">
        <v>386</v>
      </c>
      <c r="K38" s="240" t="s">
        <v>387</v>
      </c>
      <c r="L38" s="36"/>
      <c r="M38" s="81" t="str" cm="1">
        <f t="array" ref="M38">IFERROR(VALUE(_xlfn.IFS(F38="Yes","1",F38="No","0")),"N/A")</f>
        <v>N/A</v>
      </c>
      <c r="N38" s="81">
        <v>1</v>
      </c>
      <c r="O38" s="81">
        <f t="shared" si="0"/>
        <v>1</v>
      </c>
      <c r="P38" s="248" t="b">
        <f>ISNUMBER(MATCH(TRIM('Pre-assessment'!B$9),_xlfn.TEXTSPLIT(TRIM(J38), ";"), 0))</f>
        <v>1</v>
      </c>
      <c r="Q38" s="248" t="b">
        <f>ISNUMBER(MATCH(TRIM('Pre-assessment'!D$9),_xlfn.TEXTSPLIT(TRIM(J38), ";"), 0))</f>
        <v>1</v>
      </c>
      <c r="R38" s="248" t="b">
        <f>ISNUMBER(MATCH(TRIM('Pre-assessment'!F$9),_xlfn.TEXTSPLIT(TRIM(J38), ";"), 0))</f>
        <v>1</v>
      </c>
      <c r="S38" s="248" t="b">
        <f>ISNUMBER(MATCH(TRIM('Pre-assessment'!H$9),_xlfn.TEXTSPLIT(TRIM(J38), ";"), 0))</f>
        <v>1</v>
      </c>
      <c r="T38" s="248" t="b">
        <f>ISNUMBER(MATCH(TRIM('Pre-assessment'!B$12),_xlfn.TEXTSPLIT(TRIM(K38), ";"), 0))</f>
        <v>1</v>
      </c>
      <c r="U38" s="248" t="b">
        <f>ISNUMBER(MATCH(TRIM('Pre-assessment'!D$12),_xlfn.TEXTSPLIT(TRIM(K38), ";"), 0))</f>
        <v>1</v>
      </c>
      <c r="V38" s="248" t="b">
        <f>ISNUMBER(MATCH(TRIM('Pre-assessment'!F$12),_xlfn.TEXTSPLIT(TRIM(K38), ";"), 0))</f>
        <v>1</v>
      </c>
      <c r="W38" s="248" t="b">
        <f t="shared" si="2"/>
        <v>1</v>
      </c>
      <c r="X38" s="120" t="str">
        <f t="shared" si="1"/>
        <v>N/A</v>
      </c>
    </row>
    <row r="39" spans="1:24" s="195" customFormat="1" ht="62.1" customHeight="1" x14ac:dyDescent="0.3">
      <c r="A39" s="217"/>
      <c r="B39" s="758"/>
      <c r="C39" s="768"/>
      <c r="D39" s="796"/>
      <c r="E39" s="279" t="s">
        <v>723</v>
      </c>
      <c r="F39" s="129"/>
      <c r="G39" s="108"/>
      <c r="H39" s="794"/>
      <c r="I39" s="92" t="s">
        <v>399</v>
      </c>
      <c r="J39" s="240" t="s">
        <v>386</v>
      </c>
      <c r="K39" s="240" t="s">
        <v>387</v>
      </c>
      <c r="L39" s="36"/>
      <c r="M39" s="81" t="str" cm="1">
        <f t="array" ref="M39">IFERROR(VALUE(_xlfn.IFS(F39="Yes","1",F39="No","0")),"N/A")</f>
        <v>N/A</v>
      </c>
      <c r="N39" s="81">
        <v>1</v>
      </c>
      <c r="O39" s="81">
        <f t="shared" si="0"/>
        <v>1</v>
      </c>
      <c r="P39" s="248" t="b">
        <f>ISNUMBER(MATCH(TRIM('Pre-assessment'!B$9),_xlfn.TEXTSPLIT(TRIM(J39), ";"), 0))</f>
        <v>1</v>
      </c>
      <c r="Q39" s="248" t="b">
        <f>ISNUMBER(MATCH(TRIM('Pre-assessment'!D$9),_xlfn.TEXTSPLIT(TRIM(J39), ";"), 0))</f>
        <v>1</v>
      </c>
      <c r="R39" s="248" t="b">
        <f>ISNUMBER(MATCH(TRIM('Pre-assessment'!F$9),_xlfn.TEXTSPLIT(TRIM(J39), ";"), 0))</f>
        <v>1</v>
      </c>
      <c r="S39" s="248" t="b">
        <f>ISNUMBER(MATCH(TRIM('Pre-assessment'!H$9),_xlfn.TEXTSPLIT(TRIM(J39), ";"), 0))</f>
        <v>1</v>
      </c>
      <c r="T39" s="248" t="b">
        <f>ISNUMBER(MATCH(TRIM('Pre-assessment'!B$12),_xlfn.TEXTSPLIT(TRIM(K39), ";"), 0))</f>
        <v>1</v>
      </c>
      <c r="U39" s="248" t="b">
        <f>ISNUMBER(MATCH(TRIM('Pre-assessment'!D$12),_xlfn.TEXTSPLIT(TRIM(K39), ";"), 0))</f>
        <v>1</v>
      </c>
      <c r="V39" s="248" t="b">
        <f>ISNUMBER(MATCH(TRIM('Pre-assessment'!F$12),_xlfn.TEXTSPLIT(TRIM(K39), ";"), 0))</f>
        <v>1</v>
      </c>
      <c r="W39" s="248" t="b">
        <f t="shared" si="2"/>
        <v>1</v>
      </c>
      <c r="X39" s="120" t="str">
        <f t="shared" ref="X39:X55" si="3">IF(M39="N/A","N/A","Labour and human rights")</f>
        <v>N/A</v>
      </c>
    </row>
    <row r="40" spans="1:24" ht="49.5" customHeight="1" x14ac:dyDescent="0.3">
      <c r="B40" s="757" t="s">
        <v>369</v>
      </c>
      <c r="C40" s="775" t="s">
        <v>724</v>
      </c>
      <c r="D40" s="769" t="s">
        <v>725</v>
      </c>
      <c r="E40" s="246" t="s">
        <v>726</v>
      </c>
      <c r="F40" s="129"/>
      <c r="G40" s="189"/>
      <c r="H40" s="694" t="s">
        <v>727</v>
      </c>
      <c r="I40" s="190" t="s">
        <v>397</v>
      </c>
      <c r="J40" s="261" t="s">
        <v>386</v>
      </c>
      <c r="K40" s="260" t="s">
        <v>387</v>
      </c>
      <c r="L40" s="182"/>
      <c r="M40" s="81" t="str" cm="1">
        <f t="array" ref="M40">IFERROR(VALUE(_xlfn.IFS(F40="Yes","1",F40="No","0")),"N/A")</f>
        <v>N/A</v>
      </c>
      <c r="N40" s="81">
        <v>1</v>
      </c>
      <c r="O40" s="81">
        <f t="shared" si="0"/>
        <v>1</v>
      </c>
      <c r="P40" s="248" t="b">
        <f>ISNUMBER(MATCH(TRIM('Pre-assessment'!B$9),_xlfn.TEXTSPLIT(TRIM(J40), ";"), 0))</f>
        <v>1</v>
      </c>
      <c r="Q40" s="248" t="b">
        <f>ISNUMBER(MATCH(TRIM('Pre-assessment'!D$9),_xlfn.TEXTSPLIT(TRIM(J40), ";"), 0))</f>
        <v>1</v>
      </c>
      <c r="R40" s="248" t="b">
        <f>ISNUMBER(MATCH(TRIM('Pre-assessment'!F$9),_xlfn.TEXTSPLIT(TRIM(J40), ";"), 0))</f>
        <v>1</v>
      </c>
      <c r="S40" s="248" t="b">
        <f>ISNUMBER(MATCH(TRIM('Pre-assessment'!H$9),_xlfn.TEXTSPLIT(TRIM(J40), ";"), 0))</f>
        <v>1</v>
      </c>
      <c r="T40" s="248" t="b">
        <f>ISNUMBER(MATCH(TRIM('Pre-assessment'!B$12),_xlfn.TEXTSPLIT(TRIM(K40), ";"), 0))</f>
        <v>1</v>
      </c>
      <c r="U40" s="248" t="b">
        <f>ISNUMBER(MATCH(TRIM('Pre-assessment'!D$12),_xlfn.TEXTSPLIT(TRIM(K40), ";"), 0))</f>
        <v>1</v>
      </c>
      <c r="V40" s="248" t="b">
        <f>ISNUMBER(MATCH(TRIM('Pre-assessment'!F$12),_xlfn.TEXTSPLIT(TRIM(K40), ";"), 0))</f>
        <v>1</v>
      </c>
      <c r="W40" s="248" t="b">
        <f t="shared" si="2"/>
        <v>1</v>
      </c>
      <c r="X40" s="120" t="str">
        <f t="shared" si="3"/>
        <v>N/A</v>
      </c>
    </row>
    <row r="41" spans="1:24" ht="49.5" customHeight="1" x14ac:dyDescent="0.3">
      <c r="B41" s="759"/>
      <c r="C41" s="761"/>
      <c r="D41" s="776"/>
      <c r="E41" s="269" t="s">
        <v>728</v>
      </c>
      <c r="F41" s="129"/>
      <c r="G41" s="108"/>
      <c r="H41" s="695"/>
      <c r="I41" s="92" t="s">
        <v>399</v>
      </c>
      <c r="J41" s="240" t="s">
        <v>386</v>
      </c>
      <c r="K41" s="240" t="s">
        <v>387</v>
      </c>
      <c r="L41" s="36"/>
      <c r="M41" s="81" t="str" cm="1">
        <f t="array" ref="M41">IFERROR(VALUE(_xlfn.IFS(F41="Yes","1",F41="No","0")),"N/A")</f>
        <v>N/A</v>
      </c>
      <c r="N41" s="81">
        <v>1</v>
      </c>
      <c r="O41" s="81">
        <f t="shared" si="0"/>
        <v>1</v>
      </c>
      <c r="P41" s="248" t="b">
        <f>ISNUMBER(MATCH(TRIM('Pre-assessment'!B$9),_xlfn.TEXTSPLIT(TRIM(J41), ";"), 0))</f>
        <v>1</v>
      </c>
      <c r="Q41" s="248" t="b">
        <f>ISNUMBER(MATCH(TRIM('Pre-assessment'!D$9),_xlfn.TEXTSPLIT(TRIM(J41), ";"), 0))</f>
        <v>1</v>
      </c>
      <c r="R41" s="248" t="b">
        <f>ISNUMBER(MATCH(TRIM('Pre-assessment'!F$9),_xlfn.TEXTSPLIT(TRIM(J41), ";"), 0))</f>
        <v>1</v>
      </c>
      <c r="S41" s="248" t="b">
        <f>ISNUMBER(MATCH(TRIM('Pre-assessment'!H$9),_xlfn.TEXTSPLIT(TRIM(J41), ";"), 0))</f>
        <v>1</v>
      </c>
      <c r="T41" s="248" t="b">
        <f>ISNUMBER(MATCH(TRIM('Pre-assessment'!B$12),_xlfn.TEXTSPLIT(TRIM(K41), ";"), 0))</f>
        <v>1</v>
      </c>
      <c r="U41" s="248" t="b">
        <f>ISNUMBER(MATCH(TRIM('Pre-assessment'!D$12),_xlfn.TEXTSPLIT(TRIM(K41), ";"), 0))</f>
        <v>1</v>
      </c>
      <c r="V41" s="248" t="b">
        <f>ISNUMBER(MATCH(TRIM('Pre-assessment'!F$12),_xlfn.TEXTSPLIT(TRIM(K41), ";"), 0))</f>
        <v>1</v>
      </c>
      <c r="W41" s="248" t="b">
        <f t="shared" si="2"/>
        <v>1</v>
      </c>
      <c r="X41" s="120" t="str">
        <f t="shared" si="3"/>
        <v>N/A</v>
      </c>
    </row>
    <row r="42" spans="1:24" ht="28.35" customHeight="1" x14ac:dyDescent="0.3">
      <c r="B42" s="758"/>
      <c r="C42" s="774"/>
      <c r="D42" s="770"/>
      <c r="E42" s="269" t="s">
        <v>729</v>
      </c>
      <c r="F42" s="129"/>
      <c r="G42" s="108"/>
      <c r="H42" s="756"/>
      <c r="I42" s="92" t="s">
        <v>415</v>
      </c>
      <c r="J42" s="240" t="s">
        <v>386</v>
      </c>
      <c r="K42" s="240" t="s">
        <v>387</v>
      </c>
      <c r="L42" s="36"/>
      <c r="M42" s="81" t="str" cm="1">
        <f t="array" ref="M42">IFERROR(VALUE(_xlfn.IFS(F42="Yes","1",F42="No","0")),"N/A")</f>
        <v>N/A</v>
      </c>
      <c r="N42" s="81">
        <v>1</v>
      </c>
      <c r="O42" s="81">
        <f t="shared" si="0"/>
        <v>1</v>
      </c>
      <c r="P42" s="248" t="b">
        <f>ISNUMBER(MATCH(TRIM('Pre-assessment'!B$9),_xlfn.TEXTSPLIT(TRIM(J42), ";"), 0))</f>
        <v>1</v>
      </c>
      <c r="Q42" s="248" t="b">
        <f>ISNUMBER(MATCH(TRIM('Pre-assessment'!D$9),_xlfn.TEXTSPLIT(TRIM(J42), ";"), 0))</f>
        <v>1</v>
      </c>
      <c r="R42" s="248" t="b">
        <f>ISNUMBER(MATCH(TRIM('Pre-assessment'!F$9),_xlfn.TEXTSPLIT(TRIM(J42), ";"), 0))</f>
        <v>1</v>
      </c>
      <c r="S42" s="248" t="b">
        <f>ISNUMBER(MATCH(TRIM('Pre-assessment'!H$9),_xlfn.TEXTSPLIT(TRIM(J42), ";"), 0))</f>
        <v>1</v>
      </c>
      <c r="T42" s="248" t="b">
        <f>ISNUMBER(MATCH(TRIM('Pre-assessment'!B$12),_xlfn.TEXTSPLIT(TRIM(K42), ";"), 0))</f>
        <v>1</v>
      </c>
      <c r="U42" s="248" t="b">
        <f>ISNUMBER(MATCH(TRIM('Pre-assessment'!D$12),_xlfn.TEXTSPLIT(TRIM(K42), ";"), 0))</f>
        <v>1</v>
      </c>
      <c r="V42" s="248" t="b">
        <f>ISNUMBER(MATCH(TRIM('Pre-assessment'!F$12),_xlfn.TEXTSPLIT(TRIM(K42), ";"), 0))</f>
        <v>1</v>
      </c>
      <c r="W42" s="248" t="b">
        <f t="shared" si="2"/>
        <v>1</v>
      </c>
      <c r="X42" s="120" t="str">
        <f t="shared" si="3"/>
        <v>N/A</v>
      </c>
    </row>
    <row r="43" spans="1:24" ht="54.6" customHeight="1" x14ac:dyDescent="0.3">
      <c r="B43" s="265" t="s">
        <v>369</v>
      </c>
      <c r="C43" s="266" t="s">
        <v>730</v>
      </c>
      <c r="D43" s="254" t="s">
        <v>731</v>
      </c>
      <c r="E43" s="269" t="s">
        <v>732</v>
      </c>
      <c r="F43" s="129"/>
      <c r="G43" s="108"/>
      <c r="H43" s="258"/>
      <c r="I43" s="92" t="s">
        <v>399</v>
      </c>
      <c r="J43" s="277" t="s">
        <v>386</v>
      </c>
      <c r="K43" s="260" t="s">
        <v>387</v>
      </c>
      <c r="L43" s="36"/>
      <c r="M43" s="81" t="str" cm="1">
        <f t="array" ref="M43">IFERROR(VALUE(_xlfn.IFS(F43="Yes","1",F43="No","0")),"N/A")</f>
        <v>N/A</v>
      </c>
      <c r="N43" s="81">
        <v>1</v>
      </c>
      <c r="O43" s="81">
        <f t="shared" si="0"/>
        <v>1</v>
      </c>
      <c r="P43" s="248" t="b">
        <f>ISNUMBER(MATCH(TRIM('Pre-assessment'!B$9),_xlfn.TEXTSPLIT(TRIM(J43), ";"), 0))</f>
        <v>1</v>
      </c>
      <c r="Q43" s="248" t="b">
        <f>ISNUMBER(MATCH(TRIM('Pre-assessment'!D$9),_xlfn.TEXTSPLIT(TRIM(J43), ";"), 0))</f>
        <v>1</v>
      </c>
      <c r="R43" s="248" t="b">
        <f>ISNUMBER(MATCH(TRIM('Pre-assessment'!F$9),_xlfn.TEXTSPLIT(TRIM(J43), ";"), 0))</f>
        <v>1</v>
      </c>
      <c r="S43" s="248" t="b">
        <f>ISNUMBER(MATCH(TRIM('Pre-assessment'!H$9),_xlfn.TEXTSPLIT(TRIM(J43), ";"), 0))</f>
        <v>1</v>
      </c>
      <c r="T43" s="248" t="b">
        <f>ISNUMBER(MATCH(TRIM('Pre-assessment'!B$12),_xlfn.TEXTSPLIT(TRIM(K43), ";"), 0))</f>
        <v>1</v>
      </c>
      <c r="U43" s="248" t="b">
        <f>ISNUMBER(MATCH(TRIM('Pre-assessment'!D$12),_xlfn.TEXTSPLIT(TRIM(K43), ";"), 0))</f>
        <v>1</v>
      </c>
      <c r="V43" s="248" t="b">
        <f>ISNUMBER(MATCH(TRIM('Pre-assessment'!F$12),_xlfn.TEXTSPLIT(TRIM(K43), ";"), 0))</f>
        <v>1</v>
      </c>
      <c r="W43" s="248" t="b">
        <f t="shared" si="2"/>
        <v>1</v>
      </c>
      <c r="X43" s="120" t="str">
        <f t="shared" si="3"/>
        <v>N/A</v>
      </c>
    </row>
    <row r="44" spans="1:24" ht="77.849999999999994" customHeight="1" x14ac:dyDescent="0.3">
      <c r="B44" s="764" t="s">
        <v>369</v>
      </c>
      <c r="C44" s="766" t="s">
        <v>733</v>
      </c>
      <c r="D44" s="769" t="s">
        <v>734</v>
      </c>
      <c r="E44" s="254" t="s">
        <v>735</v>
      </c>
      <c r="F44" s="129"/>
      <c r="G44" s="188"/>
      <c r="H44" s="788" t="s">
        <v>736</v>
      </c>
      <c r="I44" s="194" t="s">
        <v>399</v>
      </c>
      <c r="J44" s="280" t="s">
        <v>386</v>
      </c>
      <c r="K44" s="260" t="s">
        <v>387</v>
      </c>
      <c r="L44" s="181"/>
      <c r="M44" s="81" t="str" cm="1">
        <f t="array" ref="M44">IFERROR(VALUE(_xlfn.IFS(F44="Yes","1",F44="No","0")),"N/A")</f>
        <v>N/A</v>
      </c>
      <c r="N44" s="81">
        <v>1</v>
      </c>
      <c r="O44" s="81">
        <f t="shared" si="0"/>
        <v>1</v>
      </c>
      <c r="P44" s="248" t="b">
        <f>ISNUMBER(MATCH(TRIM('Pre-assessment'!B$9),_xlfn.TEXTSPLIT(TRIM(J44), ";"), 0))</f>
        <v>1</v>
      </c>
      <c r="Q44" s="248" t="b">
        <f>ISNUMBER(MATCH(TRIM('Pre-assessment'!D$9),_xlfn.TEXTSPLIT(TRIM(J44), ";"), 0))</f>
        <v>1</v>
      </c>
      <c r="R44" s="248" t="b">
        <f>ISNUMBER(MATCH(TRIM('Pre-assessment'!F$9),_xlfn.TEXTSPLIT(TRIM(J44), ";"), 0))</f>
        <v>1</v>
      </c>
      <c r="S44" s="248" t="b">
        <f>ISNUMBER(MATCH(TRIM('Pre-assessment'!H$9),_xlfn.TEXTSPLIT(TRIM(J44), ";"), 0))</f>
        <v>1</v>
      </c>
      <c r="T44" s="248" t="b">
        <f>ISNUMBER(MATCH(TRIM('Pre-assessment'!B$12),_xlfn.TEXTSPLIT(TRIM(K44), ";"), 0))</f>
        <v>1</v>
      </c>
      <c r="U44" s="248" t="b">
        <f>ISNUMBER(MATCH(TRIM('Pre-assessment'!D$12),_xlfn.TEXTSPLIT(TRIM(K44), ";"), 0))</f>
        <v>1</v>
      </c>
      <c r="V44" s="248" t="b">
        <f>ISNUMBER(MATCH(TRIM('Pre-assessment'!F$12),_xlfn.TEXTSPLIT(TRIM(K44), ";"), 0))</f>
        <v>1</v>
      </c>
      <c r="W44" s="248" t="b">
        <f t="shared" si="2"/>
        <v>1</v>
      </c>
      <c r="X44" s="120" t="str">
        <f t="shared" si="3"/>
        <v>N/A</v>
      </c>
    </row>
    <row r="45" spans="1:24" ht="47.1" customHeight="1" x14ac:dyDescent="0.3">
      <c r="B45" s="765"/>
      <c r="C45" s="766"/>
      <c r="D45" s="770"/>
      <c r="E45" s="207" t="s">
        <v>737</v>
      </c>
      <c r="F45" s="129"/>
      <c r="G45" s="207"/>
      <c r="H45" s="789"/>
      <c r="I45" s="284" t="s">
        <v>415</v>
      </c>
      <c r="J45" s="240" t="s">
        <v>386</v>
      </c>
      <c r="K45" s="240" t="s">
        <v>387</v>
      </c>
      <c r="L45" s="36"/>
      <c r="M45" s="81" t="str" cm="1">
        <f t="array" ref="M45">IFERROR(VALUE(_xlfn.IFS(F45="Yes","1",F45="No","0")),"N/A")</f>
        <v>N/A</v>
      </c>
      <c r="N45" s="81">
        <v>1</v>
      </c>
      <c r="O45" s="81">
        <f t="shared" si="0"/>
        <v>1</v>
      </c>
      <c r="P45" s="248" t="b">
        <f>ISNUMBER(MATCH(TRIM('Pre-assessment'!B$9),_xlfn.TEXTSPLIT(TRIM(J45), ";"), 0))</f>
        <v>1</v>
      </c>
      <c r="Q45" s="248" t="b">
        <f>ISNUMBER(MATCH(TRIM('Pre-assessment'!D$9),_xlfn.TEXTSPLIT(TRIM(J45), ";"), 0))</f>
        <v>1</v>
      </c>
      <c r="R45" s="248" t="b">
        <f>ISNUMBER(MATCH(TRIM('Pre-assessment'!F$9),_xlfn.TEXTSPLIT(TRIM(J45), ";"), 0))</f>
        <v>1</v>
      </c>
      <c r="S45" s="248" t="b">
        <f>ISNUMBER(MATCH(TRIM('Pre-assessment'!H$9),_xlfn.TEXTSPLIT(TRIM(J45), ";"), 0))</f>
        <v>1</v>
      </c>
      <c r="T45" s="248" t="b">
        <f>ISNUMBER(MATCH(TRIM('Pre-assessment'!B$12),_xlfn.TEXTSPLIT(TRIM(K45), ";"), 0))</f>
        <v>1</v>
      </c>
      <c r="U45" s="248" t="b">
        <f>ISNUMBER(MATCH(TRIM('Pre-assessment'!D$12),_xlfn.TEXTSPLIT(TRIM(K45), ";"), 0))</f>
        <v>1</v>
      </c>
      <c r="V45" s="248" t="b">
        <f>ISNUMBER(MATCH(TRIM('Pre-assessment'!F$12),_xlfn.TEXTSPLIT(TRIM(K45), ";"), 0))</f>
        <v>1</v>
      </c>
      <c r="W45" s="248" t="b">
        <f t="shared" si="2"/>
        <v>1</v>
      </c>
      <c r="X45" s="120" t="str">
        <f t="shared" si="3"/>
        <v>N/A</v>
      </c>
    </row>
    <row r="46" spans="1:24" ht="47.85" customHeight="1" x14ac:dyDescent="0.3">
      <c r="B46" s="757" t="s">
        <v>369</v>
      </c>
      <c r="C46" s="760" t="s">
        <v>738</v>
      </c>
      <c r="D46" s="769" t="s">
        <v>739</v>
      </c>
      <c r="E46" s="193" t="s">
        <v>740</v>
      </c>
      <c r="F46" s="129"/>
      <c r="G46" s="108"/>
      <c r="H46" s="787"/>
      <c r="I46" s="92" t="s">
        <v>397</v>
      </c>
      <c r="J46" s="261" t="s">
        <v>386</v>
      </c>
      <c r="K46" s="260" t="s">
        <v>387</v>
      </c>
      <c r="L46" s="36"/>
      <c r="M46" s="81" t="str" cm="1">
        <f t="array" ref="M46">IFERROR(VALUE(_xlfn.IFS(F46="Yes","1",F46="No","0")),"N/A")</f>
        <v>N/A</v>
      </c>
      <c r="N46" s="81">
        <v>1</v>
      </c>
      <c r="O46" s="81">
        <f t="shared" si="0"/>
        <v>1</v>
      </c>
      <c r="P46" s="248" t="b">
        <f>ISNUMBER(MATCH(TRIM('Pre-assessment'!B$9),_xlfn.TEXTSPLIT(TRIM(J46), ";"), 0))</f>
        <v>1</v>
      </c>
      <c r="Q46" s="248" t="b">
        <f>ISNUMBER(MATCH(TRIM('Pre-assessment'!D$9),_xlfn.TEXTSPLIT(TRIM(J46), ";"), 0))</f>
        <v>1</v>
      </c>
      <c r="R46" s="248" t="b">
        <f>ISNUMBER(MATCH(TRIM('Pre-assessment'!F$9),_xlfn.TEXTSPLIT(TRIM(J46), ";"), 0))</f>
        <v>1</v>
      </c>
      <c r="S46" s="248" t="b">
        <f>ISNUMBER(MATCH(TRIM('Pre-assessment'!H$9),_xlfn.TEXTSPLIT(TRIM(J46), ";"), 0))</f>
        <v>1</v>
      </c>
      <c r="T46" s="248" t="b">
        <f>ISNUMBER(MATCH(TRIM('Pre-assessment'!B$12),_xlfn.TEXTSPLIT(TRIM(K46), ";"), 0))</f>
        <v>1</v>
      </c>
      <c r="U46" s="248" t="b">
        <f>ISNUMBER(MATCH(TRIM('Pre-assessment'!D$12),_xlfn.TEXTSPLIT(TRIM(K46), ";"), 0))</f>
        <v>1</v>
      </c>
      <c r="V46" s="248" t="b">
        <f>ISNUMBER(MATCH(TRIM('Pre-assessment'!F$12),_xlfn.TEXTSPLIT(TRIM(K46), ";"), 0))</f>
        <v>1</v>
      </c>
      <c r="W46" s="248" t="b">
        <f t="shared" si="2"/>
        <v>1</v>
      </c>
      <c r="X46" s="120" t="str">
        <f t="shared" si="3"/>
        <v>N/A</v>
      </c>
    </row>
    <row r="47" spans="1:24" ht="55.5" customHeight="1" x14ac:dyDescent="0.3">
      <c r="B47" s="758"/>
      <c r="C47" s="774"/>
      <c r="D47" s="770"/>
      <c r="E47" s="193" t="s">
        <v>741</v>
      </c>
      <c r="F47" s="129"/>
      <c r="G47" s="108"/>
      <c r="H47" s="787"/>
      <c r="I47" s="92" t="s">
        <v>397</v>
      </c>
      <c r="J47" s="240" t="s">
        <v>386</v>
      </c>
      <c r="K47" s="240" t="s">
        <v>387</v>
      </c>
      <c r="L47" s="36"/>
      <c r="M47" s="81" t="str" cm="1">
        <f t="array" ref="M47">IFERROR(VALUE(_xlfn.IFS(F47="Yes","1",F47="No","0")),"N/A")</f>
        <v>N/A</v>
      </c>
      <c r="N47" s="81">
        <v>1</v>
      </c>
      <c r="O47" s="81">
        <f t="shared" si="0"/>
        <v>1</v>
      </c>
      <c r="P47" s="248" t="b">
        <f>ISNUMBER(MATCH(TRIM('Pre-assessment'!B$9),_xlfn.TEXTSPLIT(TRIM(J47), ";"), 0))</f>
        <v>1</v>
      </c>
      <c r="Q47" s="248" t="b">
        <f>ISNUMBER(MATCH(TRIM('Pre-assessment'!D$9),_xlfn.TEXTSPLIT(TRIM(J47), ";"), 0))</f>
        <v>1</v>
      </c>
      <c r="R47" s="248" t="b">
        <f>ISNUMBER(MATCH(TRIM('Pre-assessment'!F$9),_xlfn.TEXTSPLIT(TRIM(J47), ";"), 0))</f>
        <v>1</v>
      </c>
      <c r="S47" s="248" t="b">
        <f>ISNUMBER(MATCH(TRIM('Pre-assessment'!H$9),_xlfn.TEXTSPLIT(TRIM(J47), ";"), 0))</f>
        <v>1</v>
      </c>
      <c r="T47" s="248" t="b">
        <f>ISNUMBER(MATCH(TRIM('Pre-assessment'!B$12),_xlfn.TEXTSPLIT(TRIM(K47), ";"), 0))</f>
        <v>1</v>
      </c>
      <c r="U47" s="248" t="b">
        <f>ISNUMBER(MATCH(TRIM('Pre-assessment'!D$12),_xlfn.TEXTSPLIT(TRIM(K47), ";"), 0))</f>
        <v>1</v>
      </c>
      <c r="V47" s="248" t="b">
        <f>ISNUMBER(MATCH(TRIM('Pre-assessment'!F$12),_xlfn.TEXTSPLIT(TRIM(K47), ";"), 0))</f>
        <v>1</v>
      </c>
      <c r="W47" s="248" t="b">
        <f t="shared" si="2"/>
        <v>1</v>
      </c>
      <c r="X47" s="120" t="str">
        <f t="shared" si="3"/>
        <v>N/A</v>
      </c>
    </row>
    <row r="48" spans="1:24" ht="54.6" customHeight="1" x14ac:dyDescent="0.3">
      <c r="B48" s="757" t="s">
        <v>369</v>
      </c>
      <c r="C48" s="760" t="s">
        <v>742</v>
      </c>
      <c r="D48" s="769" t="s">
        <v>743</v>
      </c>
      <c r="E48" s="193" t="s">
        <v>744</v>
      </c>
      <c r="F48" s="129"/>
      <c r="G48" s="108"/>
      <c r="H48" s="695"/>
      <c r="I48" s="92" t="s">
        <v>399</v>
      </c>
      <c r="J48" s="240" t="s">
        <v>386</v>
      </c>
      <c r="K48" s="240" t="s">
        <v>387</v>
      </c>
      <c r="L48" s="36"/>
      <c r="M48" s="81" t="str" cm="1">
        <f t="array" ref="M48">IFERROR(VALUE(_xlfn.IFS(F48="Yes","1",F48="No","0")),"N/A")</f>
        <v>N/A</v>
      </c>
      <c r="N48" s="81">
        <v>1</v>
      </c>
      <c r="O48" s="81">
        <f t="shared" si="0"/>
        <v>1</v>
      </c>
      <c r="P48" s="248" t="b">
        <f>ISNUMBER(MATCH(TRIM('Pre-assessment'!B$9),_xlfn.TEXTSPLIT(TRIM(J48), ";"), 0))</f>
        <v>1</v>
      </c>
      <c r="Q48" s="248" t="b">
        <f>ISNUMBER(MATCH(TRIM('Pre-assessment'!D$9),_xlfn.TEXTSPLIT(TRIM(J48), ";"), 0))</f>
        <v>1</v>
      </c>
      <c r="R48" s="248" t="b">
        <f>ISNUMBER(MATCH(TRIM('Pre-assessment'!F$9),_xlfn.TEXTSPLIT(TRIM(J48), ";"), 0))</f>
        <v>1</v>
      </c>
      <c r="S48" s="248" t="b">
        <f>ISNUMBER(MATCH(TRIM('Pre-assessment'!H$9),_xlfn.TEXTSPLIT(TRIM(J48), ";"), 0))</f>
        <v>1</v>
      </c>
      <c r="T48" s="248" t="b">
        <f>ISNUMBER(MATCH(TRIM('Pre-assessment'!B$12),_xlfn.TEXTSPLIT(TRIM(K48), ";"), 0))</f>
        <v>1</v>
      </c>
      <c r="U48" s="248" t="b">
        <f>ISNUMBER(MATCH(TRIM('Pre-assessment'!D$12),_xlfn.TEXTSPLIT(TRIM(K48), ";"), 0))</f>
        <v>1</v>
      </c>
      <c r="V48" s="248" t="b">
        <f>ISNUMBER(MATCH(TRIM('Pre-assessment'!F$12),_xlfn.TEXTSPLIT(TRIM(K48), ";"), 0))</f>
        <v>1</v>
      </c>
      <c r="W48" s="248" t="b">
        <f t="shared" si="2"/>
        <v>1</v>
      </c>
      <c r="X48" s="120" t="str">
        <f t="shared" si="3"/>
        <v>N/A</v>
      </c>
    </row>
    <row r="49" spans="2:24" ht="54.6" customHeight="1" x14ac:dyDescent="0.3">
      <c r="B49" s="759"/>
      <c r="C49" s="761"/>
      <c r="D49" s="776"/>
      <c r="E49" s="193" t="s">
        <v>745</v>
      </c>
      <c r="F49" s="129"/>
      <c r="G49" s="108"/>
      <c r="H49" s="695"/>
      <c r="I49" s="92" t="s">
        <v>415</v>
      </c>
      <c r="J49" s="240" t="s">
        <v>386</v>
      </c>
      <c r="K49" s="240" t="s">
        <v>387</v>
      </c>
      <c r="L49" s="36"/>
      <c r="M49" s="81" t="str" cm="1">
        <f t="array" ref="M49">IFERROR(VALUE(_xlfn.IFS(F49="Yes","1",F49="No","0")),"N/A")</f>
        <v>N/A</v>
      </c>
      <c r="N49" s="81">
        <v>1</v>
      </c>
      <c r="O49" s="81">
        <f t="shared" si="0"/>
        <v>1</v>
      </c>
      <c r="P49" s="248" t="b">
        <f>ISNUMBER(MATCH(TRIM('Pre-assessment'!B$9),_xlfn.TEXTSPLIT(TRIM(J49), ";"), 0))</f>
        <v>1</v>
      </c>
      <c r="Q49" s="248" t="b">
        <f>ISNUMBER(MATCH(TRIM('Pre-assessment'!D$9),_xlfn.TEXTSPLIT(TRIM(J49), ";"), 0))</f>
        <v>1</v>
      </c>
      <c r="R49" s="248" t="b">
        <f>ISNUMBER(MATCH(TRIM('Pre-assessment'!F$9),_xlfn.TEXTSPLIT(TRIM(J49), ";"), 0))</f>
        <v>1</v>
      </c>
      <c r="S49" s="248" t="b">
        <f>ISNUMBER(MATCH(TRIM('Pre-assessment'!H$9),_xlfn.TEXTSPLIT(TRIM(J49), ";"), 0))</f>
        <v>1</v>
      </c>
      <c r="T49" s="248" t="b">
        <f>ISNUMBER(MATCH(TRIM('Pre-assessment'!B$12),_xlfn.TEXTSPLIT(TRIM(K49), ";"), 0))</f>
        <v>1</v>
      </c>
      <c r="U49" s="248" t="b">
        <f>ISNUMBER(MATCH(TRIM('Pre-assessment'!D$12),_xlfn.TEXTSPLIT(TRIM(K49), ";"), 0))</f>
        <v>1</v>
      </c>
      <c r="V49" s="248" t="b">
        <f>ISNUMBER(MATCH(TRIM('Pre-assessment'!F$12),_xlfn.TEXTSPLIT(TRIM(K49), ";"), 0))</f>
        <v>1</v>
      </c>
      <c r="W49" s="248" t="b">
        <f t="shared" si="2"/>
        <v>1</v>
      </c>
      <c r="X49" s="120" t="str">
        <f t="shared" si="3"/>
        <v>N/A</v>
      </c>
    </row>
    <row r="50" spans="2:24" ht="61.5" customHeight="1" x14ac:dyDescent="0.3">
      <c r="B50" s="271" t="s">
        <v>369</v>
      </c>
      <c r="C50" s="278" t="s">
        <v>746</v>
      </c>
      <c r="D50" s="279" t="s">
        <v>747</v>
      </c>
      <c r="E50" s="279" t="s">
        <v>748</v>
      </c>
      <c r="F50" s="129"/>
      <c r="G50" s="108"/>
      <c r="H50" s="258"/>
      <c r="I50" s="92" t="s">
        <v>415</v>
      </c>
      <c r="J50" s="277" t="s">
        <v>386</v>
      </c>
      <c r="K50" s="260" t="s">
        <v>387</v>
      </c>
      <c r="L50" s="36"/>
      <c r="M50" s="81" t="str" cm="1">
        <f t="array" ref="M50">IFERROR(VALUE(_xlfn.IFS(F50="Yes","1",F50="No","0")),"N/A")</f>
        <v>N/A</v>
      </c>
      <c r="N50" s="81">
        <v>1</v>
      </c>
      <c r="O50" s="81">
        <f t="shared" si="0"/>
        <v>1</v>
      </c>
      <c r="P50" s="248" t="b">
        <f>ISNUMBER(MATCH(TRIM('Pre-assessment'!B$9),_xlfn.TEXTSPLIT(TRIM(J50), ";"), 0))</f>
        <v>1</v>
      </c>
      <c r="Q50" s="248" t="b">
        <f>ISNUMBER(MATCH(TRIM('Pre-assessment'!D$9),_xlfn.TEXTSPLIT(TRIM(J50), ";"), 0))</f>
        <v>1</v>
      </c>
      <c r="R50" s="248" t="b">
        <f>ISNUMBER(MATCH(TRIM('Pre-assessment'!F$9),_xlfn.TEXTSPLIT(TRIM(J50), ";"), 0))</f>
        <v>1</v>
      </c>
      <c r="S50" s="248" t="b">
        <f>ISNUMBER(MATCH(TRIM('Pre-assessment'!H$9),_xlfn.TEXTSPLIT(TRIM(J50), ";"), 0))</f>
        <v>1</v>
      </c>
      <c r="T50" s="248" t="b">
        <f>ISNUMBER(MATCH(TRIM('Pre-assessment'!B$12),_xlfn.TEXTSPLIT(TRIM(K50), ";"), 0))</f>
        <v>1</v>
      </c>
      <c r="U50" s="248" t="b">
        <f>ISNUMBER(MATCH(TRIM('Pre-assessment'!D$12),_xlfn.TEXTSPLIT(TRIM(K50), ";"), 0))</f>
        <v>1</v>
      </c>
      <c r="V50" s="248" t="b">
        <f>ISNUMBER(MATCH(TRIM('Pre-assessment'!F$12),_xlfn.TEXTSPLIT(TRIM(K50), ";"), 0))</f>
        <v>1</v>
      </c>
      <c r="W50" s="248" t="b">
        <f>AND(OR(P50:S50),OR(T50:V50))</f>
        <v>1</v>
      </c>
      <c r="X50" s="120" t="str">
        <f t="shared" si="3"/>
        <v>N/A</v>
      </c>
    </row>
    <row r="51" spans="2:24" ht="38.1" customHeight="1" x14ac:dyDescent="0.3">
      <c r="B51" s="708" t="s">
        <v>369</v>
      </c>
      <c r="C51" s="760" t="s">
        <v>749</v>
      </c>
      <c r="D51" s="769" t="s">
        <v>750</v>
      </c>
      <c r="E51" s="79" t="s">
        <v>751</v>
      </c>
      <c r="F51" s="129"/>
      <c r="G51" s="122"/>
      <c r="H51" s="769" t="s">
        <v>752</v>
      </c>
      <c r="I51" s="92" t="s">
        <v>399</v>
      </c>
      <c r="J51" s="81" t="s">
        <v>386</v>
      </c>
      <c r="K51" s="81" t="s">
        <v>387</v>
      </c>
      <c r="L51" s="36"/>
      <c r="M51" s="81" t="str" cm="1">
        <f t="array" ref="M51">IFERROR(VALUE(_xlfn.IFS(F51="Yes","1",F51="No","0")),"N/A")</f>
        <v>N/A</v>
      </c>
      <c r="N51" s="81">
        <v>1</v>
      </c>
      <c r="O51" s="81">
        <f t="shared" si="0"/>
        <v>1</v>
      </c>
      <c r="P51" s="248" t="b">
        <f>ISNUMBER(MATCH(TRIM('Pre-assessment'!B$9),_xlfn.TEXTSPLIT(TRIM(J51), ";"), 0))</f>
        <v>1</v>
      </c>
      <c r="Q51" s="248" t="b">
        <f>ISNUMBER(MATCH(TRIM('Pre-assessment'!D$9),_xlfn.TEXTSPLIT(TRIM(J51), ";"), 0))</f>
        <v>1</v>
      </c>
      <c r="R51" s="248" t="b">
        <f>ISNUMBER(MATCH(TRIM('Pre-assessment'!F$9),_xlfn.TEXTSPLIT(TRIM(J51), ";"), 0))</f>
        <v>1</v>
      </c>
      <c r="S51" s="248" t="b">
        <f>ISNUMBER(MATCH(TRIM('Pre-assessment'!H$9),_xlfn.TEXTSPLIT(TRIM(J51), ";"), 0))</f>
        <v>1</v>
      </c>
      <c r="T51" s="248" t="b">
        <f>ISNUMBER(MATCH(TRIM('Pre-assessment'!B$12),_xlfn.TEXTSPLIT(TRIM(K51), ";"), 0))</f>
        <v>1</v>
      </c>
      <c r="U51" s="248" t="b">
        <f>ISNUMBER(MATCH(TRIM('Pre-assessment'!D$12),_xlfn.TEXTSPLIT(TRIM(K51), ";"), 0))</f>
        <v>1</v>
      </c>
      <c r="V51" s="248" t="b">
        <f>ISNUMBER(MATCH(TRIM('Pre-assessment'!F$12),_xlfn.TEXTSPLIT(TRIM(K51), ";"), 0))</f>
        <v>1</v>
      </c>
      <c r="W51" s="248" t="b">
        <f t="shared" si="2"/>
        <v>1</v>
      </c>
      <c r="X51" s="120" t="str">
        <f t="shared" si="3"/>
        <v>N/A</v>
      </c>
    </row>
    <row r="52" spans="2:24" ht="38.1" customHeight="1" x14ac:dyDescent="0.3">
      <c r="B52" s="709"/>
      <c r="C52" s="761"/>
      <c r="D52" s="776"/>
      <c r="E52" s="79" t="s">
        <v>753</v>
      </c>
      <c r="F52" s="129"/>
      <c r="G52" s="122"/>
      <c r="H52" s="776"/>
      <c r="I52" s="193" t="s">
        <v>415</v>
      </c>
      <c r="J52" s="240" t="s">
        <v>386</v>
      </c>
      <c r="K52" s="240" t="s">
        <v>387</v>
      </c>
      <c r="L52" s="36"/>
      <c r="M52" s="81" t="str" cm="1">
        <f t="array" ref="M52">IFERROR(VALUE(_xlfn.IFS(F52="Yes","1",F52="No","0")),"N/A")</f>
        <v>N/A</v>
      </c>
      <c r="N52" s="81">
        <v>1</v>
      </c>
      <c r="O52" s="81">
        <f t="shared" si="0"/>
        <v>1</v>
      </c>
      <c r="P52" s="248" t="b">
        <f>ISNUMBER(MATCH(TRIM('Pre-assessment'!B$9),_xlfn.TEXTSPLIT(TRIM(J52), ";"), 0))</f>
        <v>1</v>
      </c>
      <c r="Q52" s="248" t="b">
        <f>ISNUMBER(MATCH(TRIM('Pre-assessment'!D$9),_xlfn.TEXTSPLIT(TRIM(J52), ";"), 0))</f>
        <v>1</v>
      </c>
      <c r="R52" s="248" t="b">
        <f>ISNUMBER(MATCH(TRIM('Pre-assessment'!F$9),_xlfn.TEXTSPLIT(TRIM(J52), ";"), 0))</f>
        <v>1</v>
      </c>
      <c r="S52" s="248" t="b">
        <f>ISNUMBER(MATCH(TRIM('Pre-assessment'!H$9),_xlfn.TEXTSPLIT(TRIM(J52), ";"), 0))</f>
        <v>1</v>
      </c>
      <c r="T52" s="248" t="b">
        <f>ISNUMBER(MATCH(TRIM('Pre-assessment'!B$12),_xlfn.TEXTSPLIT(TRIM(K52), ";"), 0))</f>
        <v>1</v>
      </c>
      <c r="U52" s="248" t="b">
        <f>ISNUMBER(MATCH(TRIM('Pre-assessment'!D$12),_xlfn.TEXTSPLIT(TRIM(K52), ";"), 0))</f>
        <v>1</v>
      </c>
      <c r="V52" s="248" t="b">
        <f>ISNUMBER(MATCH(TRIM('Pre-assessment'!F$12),_xlfn.TEXTSPLIT(TRIM(K52), ";"), 0))</f>
        <v>1</v>
      </c>
      <c r="W52" s="248" t="b">
        <f t="shared" si="2"/>
        <v>1</v>
      </c>
      <c r="X52" s="120" t="str">
        <f t="shared" si="3"/>
        <v>N/A</v>
      </c>
    </row>
    <row r="53" spans="2:24" ht="42.6" customHeight="1" x14ac:dyDescent="0.3">
      <c r="B53" s="709"/>
      <c r="C53" s="761"/>
      <c r="D53" s="776"/>
      <c r="E53" s="79" t="s">
        <v>754</v>
      </c>
      <c r="F53" s="129"/>
      <c r="G53" s="122"/>
      <c r="H53" s="776"/>
      <c r="I53" s="193" t="s">
        <v>415</v>
      </c>
      <c r="J53" s="240" t="s">
        <v>386</v>
      </c>
      <c r="K53" s="240" t="s">
        <v>387</v>
      </c>
      <c r="L53" s="36"/>
      <c r="M53" s="81" t="str" cm="1">
        <f t="array" ref="M53">IFERROR(VALUE(_xlfn.IFS(F53="Yes","1",F53="No","0")),"N/A")</f>
        <v>N/A</v>
      </c>
      <c r="N53" s="81">
        <v>1</v>
      </c>
      <c r="O53" s="81">
        <f t="shared" si="0"/>
        <v>1</v>
      </c>
      <c r="P53" s="248" t="b">
        <f>ISNUMBER(MATCH(TRIM('Pre-assessment'!B$9),_xlfn.TEXTSPLIT(TRIM(J53), ";"), 0))</f>
        <v>1</v>
      </c>
      <c r="Q53" s="248" t="b">
        <f>ISNUMBER(MATCH(TRIM('Pre-assessment'!D$9),_xlfn.TEXTSPLIT(TRIM(J53), ";"), 0))</f>
        <v>1</v>
      </c>
      <c r="R53" s="248" t="b">
        <f>ISNUMBER(MATCH(TRIM('Pre-assessment'!F$9),_xlfn.TEXTSPLIT(TRIM(J53), ";"), 0))</f>
        <v>1</v>
      </c>
      <c r="S53" s="248" t="b">
        <f>ISNUMBER(MATCH(TRIM('Pre-assessment'!H$9),_xlfn.TEXTSPLIT(TRIM(J53), ";"), 0))</f>
        <v>1</v>
      </c>
      <c r="T53" s="248" t="b">
        <f>ISNUMBER(MATCH(TRIM('Pre-assessment'!B$12),_xlfn.TEXTSPLIT(TRIM(K53), ";"), 0))</f>
        <v>1</v>
      </c>
      <c r="U53" s="248" t="b">
        <f>ISNUMBER(MATCH(TRIM('Pre-assessment'!D$12),_xlfn.TEXTSPLIT(TRIM(K53), ";"), 0))</f>
        <v>1</v>
      </c>
      <c r="V53" s="248" t="b">
        <f>ISNUMBER(MATCH(TRIM('Pre-assessment'!F$12),_xlfn.TEXTSPLIT(TRIM(K53), ";"), 0))</f>
        <v>1</v>
      </c>
      <c r="W53" s="248" t="b">
        <f t="shared" si="2"/>
        <v>1</v>
      </c>
      <c r="X53" s="120" t="str">
        <f t="shared" si="3"/>
        <v>N/A</v>
      </c>
    </row>
    <row r="54" spans="2:24" ht="42" customHeight="1" x14ac:dyDescent="0.3">
      <c r="B54" s="709"/>
      <c r="C54" s="761"/>
      <c r="D54" s="776"/>
      <c r="E54" s="79" t="s">
        <v>755</v>
      </c>
      <c r="F54" s="129"/>
      <c r="G54" s="122"/>
      <c r="H54" s="776"/>
      <c r="I54" s="193" t="s">
        <v>415</v>
      </c>
      <c r="J54" s="240" t="s">
        <v>386</v>
      </c>
      <c r="K54" s="240" t="s">
        <v>387</v>
      </c>
      <c r="L54" s="36"/>
      <c r="M54" s="81" t="str" cm="1">
        <f t="array" ref="M54">IFERROR(VALUE(_xlfn.IFS(F54="Yes","1",F54="No","0")),"N/A")</f>
        <v>N/A</v>
      </c>
      <c r="N54" s="81">
        <v>1</v>
      </c>
      <c r="O54" s="81">
        <f t="shared" si="0"/>
        <v>1</v>
      </c>
      <c r="P54" s="248" t="b">
        <f>ISNUMBER(MATCH(TRIM('Pre-assessment'!B$9),_xlfn.TEXTSPLIT(TRIM(J54), ";"), 0))</f>
        <v>1</v>
      </c>
      <c r="Q54" s="248" t="b">
        <f>ISNUMBER(MATCH(TRIM('Pre-assessment'!D$9),_xlfn.TEXTSPLIT(TRIM(J54), ";"), 0))</f>
        <v>1</v>
      </c>
      <c r="R54" s="248" t="b">
        <f>ISNUMBER(MATCH(TRIM('Pre-assessment'!F$9),_xlfn.TEXTSPLIT(TRIM(J54), ";"), 0))</f>
        <v>1</v>
      </c>
      <c r="S54" s="248" t="b">
        <f>ISNUMBER(MATCH(TRIM('Pre-assessment'!H$9),_xlfn.TEXTSPLIT(TRIM(J54), ";"), 0))</f>
        <v>1</v>
      </c>
      <c r="T54" s="248" t="b">
        <f>ISNUMBER(MATCH(TRIM('Pre-assessment'!B$12),_xlfn.TEXTSPLIT(TRIM(K54), ";"), 0))</f>
        <v>1</v>
      </c>
      <c r="U54" s="248" t="b">
        <f>ISNUMBER(MATCH(TRIM('Pre-assessment'!D$12),_xlfn.TEXTSPLIT(TRIM(K54), ";"), 0))</f>
        <v>1</v>
      </c>
      <c r="V54" s="248" t="b">
        <f>ISNUMBER(MATCH(TRIM('Pre-assessment'!F$12),_xlfn.TEXTSPLIT(TRIM(K54), ";"), 0))</f>
        <v>1</v>
      </c>
      <c r="W54" s="248" t="b">
        <f t="shared" si="2"/>
        <v>1</v>
      </c>
      <c r="X54" s="120" t="str">
        <f t="shared" si="3"/>
        <v>N/A</v>
      </c>
    </row>
    <row r="55" spans="2:24" ht="47.1" customHeight="1" x14ac:dyDescent="0.3">
      <c r="B55" s="710"/>
      <c r="C55" s="774"/>
      <c r="D55" s="770"/>
      <c r="E55" s="79" t="s">
        <v>756</v>
      </c>
      <c r="F55" s="129"/>
      <c r="G55" s="122"/>
      <c r="H55" s="770"/>
      <c r="I55" s="193" t="s">
        <v>415</v>
      </c>
      <c r="J55" s="240" t="s">
        <v>386</v>
      </c>
      <c r="K55" s="240" t="s">
        <v>387</v>
      </c>
      <c r="L55" s="36"/>
      <c r="M55" s="81" t="str" cm="1">
        <f t="array" ref="M55">IFERROR(VALUE(_xlfn.IFS(F55="Yes","1",F55="No","0")),"N/A")</f>
        <v>N/A</v>
      </c>
      <c r="N55" s="81">
        <v>1</v>
      </c>
      <c r="O55" s="81">
        <f t="shared" si="0"/>
        <v>1</v>
      </c>
      <c r="P55" s="248" t="b">
        <f>ISNUMBER(MATCH(TRIM('Pre-assessment'!B$9),_xlfn.TEXTSPLIT(TRIM(J55), ";"), 0))</f>
        <v>1</v>
      </c>
      <c r="Q55" s="248" t="b">
        <f>ISNUMBER(MATCH(TRIM('Pre-assessment'!D$9),_xlfn.TEXTSPLIT(TRIM(J55), ";"), 0))</f>
        <v>1</v>
      </c>
      <c r="R55" s="248" t="b">
        <f>ISNUMBER(MATCH(TRIM('Pre-assessment'!F$9),_xlfn.TEXTSPLIT(TRIM(J55), ";"), 0))</f>
        <v>1</v>
      </c>
      <c r="S55" s="248" t="b">
        <f>ISNUMBER(MATCH(TRIM('Pre-assessment'!H$9),_xlfn.TEXTSPLIT(TRIM(J55), ";"), 0))</f>
        <v>1</v>
      </c>
      <c r="T55" s="248" t="b">
        <f>ISNUMBER(MATCH(TRIM('Pre-assessment'!B$12),_xlfn.TEXTSPLIT(TRIM(K55), ";"), 0))</f>
        <v>1</v>
      </c>
      <c r="U55" s="248" t="b">
        <f>ISNUMBER(MATCH(TRIM('Pre-assessment'!D$12),_xlfn.TEXTSPLIT(TRIM(K55), ";"), 0))</f>
        <v>1</v>
      </c>
      <c r="V55" s="248" t="b">
        <f>ISNUMBER(MATCH(TRIM('Pre-assessment'!F$12),_xlfn.TEXTSPLIT(TRIM(K55), ";"), 0))</f>
        <v>1</v>
      </c>
      <c r="W55" s="248" t="b">
        <f t="shared" si="2"/>
        <v>1</v>
      </c>
      <c r="X55" s="120" t="str">
        <f t="shared" si="3"/>
        <v>N/A</v>
      </c>
    </row>
    <row r="56" spans="2:24" ht="47.1" customHeight="1" x14ac:dyDescent="0.3">
      <c r="B56" s="723" t="s">
        <v>370</v>
      </c>
      <c r="C56" s="781" t="s">
        <v>757</v>
      </c>
      <c r="D56" s="769" t="s">
        <v>758</v>
      </c>
      <c r="E56" s="207" t="s">
        <v>759</v>
      </c>
      <c r="F56" s="129"/>
      <c r="G56" s="207"/>
      <c r="H56" s="777" t="s">
        <v>760</v>
      </c>
      <c r="I56" s="287" t="s">
        <v>397</v>
      </c>
      <c r="J56" s="240" t="s">
        <v>386</v>
      </c>
      <c r="K56" s="240" t="s">
        <v>387</v>
      </c>
      <c r="L56" s="36"/>
      <c r="M56" s="81" t="str" cm="1">
        <f t="array" ref="M56">IFERROR(VALUE(_xlfn.IFS(F56="Yes","1",F56="No","0")),"N/A")</f>
        <v>N/A</v>
      </c>
      <c r="N56" s="81">
        <v>1</v>
      </c>
      <c r="O56" s="81">
        <f t="shared" si="0"/>
        <v>1</v>
      </c>
      <c r="P56" s="248" t="b">
        <f>ISNUMBER(MATCH(TRIM('Pre-assessment'!B$9),_xlfn.TEXTSPLIT(TRIM(J56), ";"), 0))</f>
        <v>1</v>
      </c>
      <c r="Q56" s="248" t="b">
        <f>ISNUMBER(MATCH(TRIM('Pre-assessment'!D$9),_xlfn.TEXTSPLIT(TRIM(J56), ";"), 0))</f>
        <v>1</v>
      </c>
      <c r="R56" s="248" t="b">
        <f>ISNUMBER(MATCH(TRIM('Pre-assessment'!F$9),_xlfn.TEXTSPLIT(TRIM(J56), ";"), 0))</f>
        <v>1</v>
      </c>
      <c r="S56" s="248" t="b">
        <f>ISNUMBER(MATCH(TRIM('Pre-assessment'!H$9),_xlfn.TEXTSPLIT(TRIM(J56), ";"), 0))</f>
        <v>1</v>
      </c>
      <c r="T56" s="248" t="b">
        <f>ISNUMBER(MATCH(TRIM('Pre-assessment'!B$12),_xlfn.TEXTSPLIT(TRIM(K56), ";"), 0))</f>
        <v>1</v>
      </c>
      <c r="U56" s="248" t="b">
        <f>ISNUMBER(MATCH(TRIM('Pre-assessment'!D$12),_xlfn.TEXTSPLIT(TRIM(K56), ";"), 0))</f>
        <v>1</v>
      </c>
      <c r="V56" s="248" t="b">
        <f>ISNUMBER(MATCH(TRIM('Pre-assessment'!F$12),_xlfn.TEXTSPLIT(TRIM(K56), ";"), 0))</f>
        <v>1</v>
      </c>
      <c r="W56" s="248" t="b">
        <f t="shared" si="2"/>
        <v>1</v>
      </c>
      <c r="X56" s="120" t="str">
        <f t="shared" ref="X56:X91" si="4">IF(M56="N/A","N/A","Healthy and safe working conditions")</f>
        <v>N/A</v>
      </c>
    </row>
    <row r="57" spans="2:24" ht="47.1" customHeight="1" x14ac:dyDescent="0.3">
      <c r="B57" s="779"/>
      <c r="C57" s="782"/>
      <c r="D57" s="776"/>
      <c r="E57" s="207" t="s">
        <v>761</v>
      </c>
      <c r="F57" s="129"/>
      <c r="G57" s="207"/>
      <c r="H57" s="778"/>
      <c r="I57" s="286" t="s">
        <v>399</v>
      </c>
      <c r="J57" s="240" t="s">
        <v>386</v>
      </c>
      <c r="K57" s="240" t="s">
        <v>387</v>
      </c>
      <c r="L57" s="36"/>
      <c r="M57" s="81" t="str" cm="1">
        <f t="array" ref="M57">IFERROR(VALUE(_xlfn.IFS(F57="Yes","1",F57="No","0")),"N/A")</f>
        <v>N/A</v>
      </c>
      <c r="N57" s="81">
        <v>1</v>
      </c>
      <c r="O57" s="81">
        <f t="shared" si="0"/>
        <v>1</v>
      </c>
      <c r="P57" s="248" t="b">
        <f>ISNUMBER(MATCH(TRIM('Pre-assessment'!B$9),_xlfn.TEXTSPLIT(TRIM(J57), ";"), 0))</f>
        <v>1</v>
      </c>
      <c r="Q57" s="248" t="b">
        <f>ISNUMBER(MATCH(TRIM('Pre-assessment'!D$9),_xlfn.TEXTSPLIT(TRIM(J57), ";"), 0))</f>
        <v>1</v>
      </c>
      <c r="R57" s="248" t="b">
        <f>ISNUMBER(MATCH(TRIM('Pre-assessment'!F$9),_xlfn.TEXTSPLIT(TRIM(J57), ";"), 0))</f>
        <v>1</v>
      </c>
      <c r="S57" s="248" t="b">
        <f>ISNUMBER(MATCH(TRIM('Pre-assessment'!H$9),_xlfn.TEXTSPLIT(TRIM(J57), ";"), 0))</f>
        <v>1</v>
      </c>
      <c r="T57" s="248" t="b">
        <f>ISNUMBER(MATCH(TRIM('Pre-assessment'!B$12),_xlfn.TEXTSPLIT(TRIM(K57), ";"), 0))</f>
        <v>1</v>
      </c>
      <c r="U57" s="248" t="b">
        <f>ISNUMBER(MATCH(TRIM('Pre-assessment'!D$12),_xlfn.TEXTSPLIT(TRIM(K57), ";"), 0))</f>
        <v>1</v>
      </c>
      <c r="V57" s="248" t="b">
        <f>ISNUMBER(MATCH(TRIM('Pre-assessment'!F$12),_xlfn.TEXTSPLIT(TRIM(K57), ";"), 0))</f>
        <v>1</v>
      </c>
      <c r="W57" s="248" t="b">
        <f t="shared" si="2"/>
        <v>1</v>
      </c>
      <c r="X57" s="120" t="str">
        <f t="shared" si="4"/>
        <v>N/A</v>
      </c>
    </row>
    <row r="58" spans="2:24" ht="47.1" customHeight="1" x14ac:dyDescent="0.3">
      <c r="B58" s="779"/>
      <c r="C58" s="782"/>
      <c r="D58" s="776"/>
      <c r="E58" s="207" t="s">
        <v>556</v>
      </c>
      <c r="F58" s="129"/>
      <c r="G58" s="207"/>
      <c r="H58" s="778"/>
      <c r="I58" s="286" t="s">
        <v>399</v>
      </c>
      <c r="J58" s="240" t="s">
        <v>386</v>
      </c>
      <c r="K58" s="240" t="s">
        <v>387</v>
      </c>
      <c r="L58" s="36"/>
      <c r="M58" s="81" t="str" cm="1">
        <f t="array" ref="M58">IFERROR(VALUE(_xlfn.IFS(F58="Yes","1",F58="No","0")),"N/A")</f>
        <v>N/A</v>
      </c>
      <c r="N58" s="81">
        <v>1</v>
      </c>
      <c r="O58" s="81">
        <f t="shared" si="0"/>
        <v>1</v>
      </c>
      <c r="P58" s="248" t="b">
        <f>ISNUMBER(MATCH(TRIM('Pre-assessment'!B$9),_xlfn.TEXTSPLIT(TRIM(J58), ";"), 0))</f>
        <v>1</v>
      </c>
      <c r="Q58" s="248" t="b">
        <f>ISNUMBER(MATCH(TRIM('Pre-assessment'!D$9),_xlfn.TEXTSPLIT(TRIM(J58), ";"), 0))</f>
        <v>1</v>
      </c>
      <c r="R58" s="248" t="b">
        <f>ISNUMBER(MATCH(TRIM('Pre-assessment'!F$9),_xlfn.TEXTSPLIT(TRIM(J58), ";"), 0))</f>
        <v>1</v>
      </c>
      <c r="S58" s="248" t="b">
        <f>ISNUMBER(MATCH(TRIM('Pre-assessment'!H$9),_xlfn.TEXTSPLIT(TRIM(J58), ";"), 0))</f>
        <v>1</v>
      </c>
      <c r="T58" s="248" t="b">
        <f>ISNUMBER(MATCH(TRIM('Pre-assessment'!B$12),_xlfn.TEXTSPLIT(TRIM(K58), ";"), 0))</f>
        <v>1</v>
      </c>
      <c r="U58" s="248" t="b">
        <f>ISNUMBER(MATCH(TRIM('Pre-assessment'!D$12),_xlfn.TEXTSPLIT(TRIM(K58), ";"), 0))</f>
        <v>1</v>
      </c>
      <c r="V58" s="248" t="b">
        <f>ISNUMBER(MATCH(TRIM('Pre-assessment'!F$12),_xlfn.TEXTSPLIT(TRIM(K58), ";"), 0))</f>
        <v>1</v>
      </c>
      <c r="W58" s="248" t="b">
        <f t="shared" si="2"/>
        <v>1</v>
      </c>
      <c r="X58" s="120" t="str">
        <f t="shared" si="4"/>
        <v>N/A</v>
      </c>
    </row>
    <row r="59" spans="2:24" ht="47.1" customHeight="1" x14ac:dyDescent="0.3">
      <c r="B59" s="779"/>
      <c r="C59" s="782"/>
      <c r="D59" s="776"/>
      <c r="E59" s="207" t="s">
        <v>762</v>
      </c>
      <c r="F59" s="129"/>
      <c r="G59" s="207"/>
      <c r="H59" s="778"/>
      <c r="I59" s="286" t="s">
        <v>399</v>
      </c>
      <c r="J59" s="240" t="s">
        <v>386</v>
      </c>
      <c r="K59" s="240" t="s">
        <v>387</v>
      </c>
      <c r="L59" s="36"/>
      <c r="M59" s="81" t="str" cm="1">
        <f t="array" ref="M59">IFERROR(VALUE(_xlfn.IFS(F59="Yes","1",F59="No","0")),"N/A")</f>
        <v>N/A</v>
      </c>
      <c r="N59" s="81">
        <v>1</v>
      </c>
      <c r="O59" s="81">
        <f t="shared" si="0"/>
        <v>1</v>
      </c>
      <c r="P59" s="248" t="b">
        <f>ISNUMBER(MATCH(TRIM('Pre-assessment'!B$9),_xlfn.TEXTSPLIT(TRIM(J59), ";"), 0))</f>
        <v>1</v>
      </c>
      <c r="Q59" s="248" t="b">
        <f>ISNUMBER(MATCH(TRIM('Pre-assessment'!D$9),_xlfn.TEXTSPLIT(TRIM(J59), ";"), 0))</f>
        <v>1</v>
      </c>
      <c r="R59" s="248" t="b">
        <f>ISNUMBER(MATCH(TRIM('Pre-assessment'!F$9),_xlfn.TEXTSPLIT(TRIM(J59), ";"), 0))</f>
        <v>1</v>
      </c>
      <c r="S59" s="248" t="b">
        <f>ISNUMBER(MATCH(TRIM('Pre-assessment'!H$9),_xlfn.TEXTSPLIT(TRIM(J59), ";"), 0))</f>
        <v>1</v>
      </c>
      <c r="T59" s="248" t="b">
        <f>ISNUMBER(MATCH(TRIM('Pre-assessment'!B$12),_xlfn.TEXTSPLIT(TRIM(K59), ";"), 0))</f>
        <v>1</v>
      </c>
      <c r="U59" s="248" t="b">
        <f>ISNUMBER(MATCH(TRIM('Pre-assessment'!D$12),_xlfn.TEXTSPLIT(TRIM(K59), ";"), 0))</f>
        <v>1</v>
      </c>
      <c r="V59" s="248" t="b">
        <f>ISNUMBER(MATCH(TRIM('Pre-assessment'!F$12),_xlfn.TEXTSPLIT(TRIM(K59), ";"), 0))</f>
        <v>1</v>
      </c>
      <c r="W59" s="248" t="b">
        <f t="shared" si="2"/>
        <v>1</v>
      </c>
      <c r="X59" s="120" t="str">
        <f t="shared" si="4"/>
        <v>N/A</v>
      </c>
    </row>
    <row r="60" spans="2:24" ht="47.1" customHeight="1" x14ac:dyDescent="0.3">
      <c r="B60" s="779"/>
      <c r="C60" s="782"/>
      <c r="D60" s="776"/>
      <c r="E60" s="207" t="s">
        <v>763</v>
      </c>
      <c r="F60" s="129"/>
      <c r="G60" s="207"/>
      <c r="H60" s="778"/>
      <c r="I60" s="286" t="s">
        <v>399</v>
      </c>
      <c r="J60" s="240" t="s">
        <v>386</v>
      </c>
      <c r="K60" s="240" t="s">
        <v>387</v>
      </c>
      <c r="L60" s="36"/>
      <c r="M60" s="81" t="str" cm="1">
        <f t="array" ref="M60">IFERROR(VALUE(_xlfn.IFS(F60="Yes","1",F60="No","0")),"N/A")</f>
        <v>N/A</v>
      </c>
      <c r="N60" s="81">
        <v>1</v>
      </c>
      <c r="O60" s="81">
        <f t="shared" si="0"/>
        <v>1</v>
      </c>
      <c r="P60" s="248" t="b">
        <f>ISNUMBER(MATCH(TRIM('Pre-assessment'!B$9),_xlfn.TEXTSPLIT(TRIM(J60), ";"), 0))</f>
        <v>1</v>
      </c>
      <c r="Q60" s="248" t="b">
        <f>ISNUMBER(MATCH(TRIM('Pre-assessment'!D$9),_xlfn.TEXTSPLIT(TRIM(J60), ";"), 0))</f>
        <v>1</v>
      </c>
      <c r="R60" s="248" t="b">
        <f>ISNUMBER(MATCH(TRIM('Pre-assessment'!F$9),_xlfn.TEXTSPLIT(TRIM(J60), ";"), 0))</f>
        <v>1</v>
      </c>
      <c r="S60" s="248" t="b">
        <f>ISNUMBER(MATCH(TRIM('Pre-assessment'!H$9),_xlfn.TEXTSPLIT(TRIM(J60), ";"), 0))</f>
        <v>1</v>
      </c>
      <c r="T60" s="248" t="b">
        <f>ISNUMBER(MATCH(TRIM('Pre-assessment'!B$12),_xlfn.TEXTSPLIT(TRIM(K60), ";"), 0))</f>
        <v>1</v>
      </c>
      <c r="U60" s="248" t="b">
        <f>ISNUMBER(MATCH(TRIM('Pre-assessment'!D$12),_xlfn.TEXTSPLIT(TRIM(K60), ";"), 0))</f>
        <v>1</v>
      </c>
      <c r="V60" s="248" t="b">
        <f>ISNUMBER(MATCH(TRIM('Pre-assessment'!F$12),_xlfn.TEXTSPLIT(TRIM(K60), ";"), 0))</f>
        <v>1</v>
      </c>
      <c r="W60" s="248" t="b">
        <f t="shared" si="2"/>
        <v>1</v>
      </c>
      <c r="X60" s="120" t="str">
        <f t="shared" si="4"/>
        <v>N/A</v>
      </c>
    </row>
    <row r="61" spans="2:24" ht="47.1" customHeight="1" x14ac:dyDescent="0.3">
      <c r="B61" s="779"/>
      <c r="C61" s="782"/>
      <c r="D61" s="776"/>
      <c r="E61" s="207" t="s">
        <v>764</v>
      </c>
      <c r="F61" s="129"/>
      <c r="G61" s="207"/>
      <c r="H61" s="778"/>
      <c r="I61" s="286" t="s">
        <v>399</v>
      </c>
      <c r="J61" s="240" t="s">
        <v>386</v>
      </c>
      <c r="K61" s="240" t="s">
        <v>387</v>
      </c>
      <c r="L61" s="36"/>
      <c r="M61" s="81" t="str" cm="1">
        <f t="array" ref="M61">IFERROR(VALUE(_xlfn.IFS(F61="Yes","1",F61="No","0")),"N/A")</f>
        <v>N/A</v>
      </c>
      <c r="N61" s="81">
        <v>1</v>
      </c>
      <c r="O61" s="81">
        <f t="shared" si="0"/>
        <v>1</v>
      </c>
      <c r="P61" s="248" t="b">
        <f>ISNUMBER(MATCH(TRIM('Pre-assessment'!B$9),_xlfn.TEXTSPLIT(TRIM(J61), ";"), 0))</f>
        <v>1</v>
      </c>
      <c r="Q61" s="248" t="b">
        <f>ISNUMBER(MATCH(TRIM('Pre-assessment'!D$9),_xlfn.TEXTSPLIT(TRIM(J61), ";"), 0))</f>
        <v>1</v>
      </c>
      <c r="R61" s="248" t="b">
        <f>ISNUMBER(MATCH(TRIM('Pre-assessment'!F$9),_xlfn.TEXTSPLIT(TRIM(J61), ";"), 0))</f>
        <v>1</v>
      </c>
      <c r="S61" s="248" t="b">
        <f>ISNUMBER(MATCH(TRIM('Pre-assessment'!H$9),_xlfn.TEXTSPLIT(TRIM(J61), ";"), 0))</f>
        <v>1</v>
      </c>
      <c r="T61" s="248" t="b">
        <f>ISNUMBER(MATCH(TRIM('Pre-assessment'!B$12),_xlfn.TEXTSPLIT(TRIM(K61), ";"), 0))</f>
        <v>1</v>
      </c>
      <c r="U61" s="248" t="b">
        <f>ISNUMBER(MATCH(TRIM('Pre-assessment'!D$12),_xlfn.TEXTSPLIT(TRIM(K61), ";"), 0))</f>
        <v>1</v>
      </c>
      <c r="V61" s="248" t="b">
        <f>ISNUMBER(MATCH(TRIM('Pre-assessment'!F$12),_xlfn.TEXTSPLIT(TRIM(K61), ";"), 0))</f>
        <v>1</v>
      </c>
      <c r="W61" s="248" t="b">
        <f t="shared" si="2"/>
        <v>1</v>
      </c>
      <c r="X61" s="120" t="str">
        <f t="shared" si="4"/>
        <v>N/A</v>
      </c>
    </row>
    <row r="62" spans="2:24" ht="47.1" customHeight="1" x14ac:dyDescent="0.3">
      <c r="B62" s="779"/>
      <c r="C62" s="782"/>
      <c r="D62" s="776"/>
      <c r="E62" s="285" t="s">
        <v>765</v>
      </c>
      <c r="F62" s="129"/>
      <c r="G62" s="207"/>
      <c r="H62" s="778"/>
      <c r="I62" s="286" t="s">
        <v>399</v>
      </c>
      <c r="J62" s="240" t="s">
        <v>386</v>
      </c>
      <c r="K62" s="240" t="s">
        <v>387</v>
      </c>
      <c r="L62" s="36"/>
      <c r="M62" s="81" t="str" cm="1">
        <f t="array" ref="M62">IFERROR(VALUE(_xlfn.IFS(F62="Yes","1",F62="No","0")),"N/A")</f>
        <v>N/A</v>
      </c>
      <c r="N62" s="81">
        <v>1</v>
      </c>
      <c r="O62" s="81">
        <f t="shared" si="0"/>
        <v>1</v>
      </c>
      <c r="P62" s="248" t="b">
        <f>ISNUMBER(MATCH(TRIM('Pre-assessment'!B$9),_xlfn.TEXTSPLIT(TRIM(J62), ";"), 0))</f>
        <v>1</v>
      </c>
      <c r="Q62" s="248" t="b">
        <f>ISNUMBER(MATCH(TRIM('Pre-assessment'!D$9),_xlfn.TEXTSPLIT(TRIM(J62), ";"), 0))</f>
        <v>1</v>
      </c>
      <c r="R62" s="248" t="b">
        <f>ISNUMBER(MATCH(TRIM('Pre-assessment'!F$9),_xlfn.TEXTSPLIT(TRIM(J62), ";"), 0))</f>
        <v>1</v>
      </c>
      <c r="S62" s="248" t="b">
        <f>ISNUMBER(MATCH(TRIM('Pre-assessment'!H$9),_xlfn.TEXTSPLIT(TRIM(J62), ";"), 0))</f>
        <v>1</v>
      </c>
      <c r="T62" s="248" t="b">
        <f>ISNUMBER(MATCH(TRIM('Pre-assessment'!B$12),_xlfn.TEXTSPLIT(TRIM(K62), ";"), 0))</f>
        <v>1</v>
      </c>
      <c r="U62" s="248" t="b">
        <f>ISNUMBER(MATCH(TRIM('Pre-assessment'!D$12),_xlfn.TEXTSPLIT(TRIM(K62), ";"), 0))</f>
        <v>1</v>
      </c>
      <c r="V62" s="248" t="b">
        <f>ISNUMBER(MATCH(TRIM('Pre-assessment'!F$12),_xlfn.TEXTSPLIT(TRIM(K62), ";"), 0))</f>
        <v>1</v>
      </c>
      <c r="W62" s="248" t="b">
        <f t="shared" si="2"/>
        <v>1</v>
      </c>
      <c r="X62" s="120" t="str">
        <f t="shared" si="4"/>
        <v>N/A</v>
      </c>
    </row>
    <row r="63" spans="2:24" ht="47.1" customHeight="1" x14ac:dyDescent="0.3">
      <c r="B63" s="779"/>
      <c r="C63" s="782"/>
      <c r="D63" s="776"/>
      <c r="E63" s="285" t="s">
        <v>766</v>
      </c>
      <c r="F63" s="129"/>
      <c r="G63" s="207"/>
      <c r="H63" s="778"/>
      <c r="I63" s="286" t="s">
        <v>399</v>
      </c>
      <c r="J63" s="240" t="s">
        <v>386</v>
      </c>
      <c r="K63" s="240" t="s">
        <v>387</v>
      </c>
      <c r="L63" s="36"/>
      <c r="M63" s="81" t="str" cm="1">
        <f t="array" ref="M63">IFERROR(VALUE(_xlfn.IFS(F63="Yes","1",F63="No","0")),"N/A")</f>
        <v>N/A</v>
      </c>
      <c r="N63" s="81">
        <v>1</v>
      </c>
      <c r="O63" s="81">
        <f t="shared" si="0"/>
        <v>1</v>
      </c>
      <c r="P63" s="248" t="b">
        <f>ISNUMBER(MATCH(TRIM('Pre-assessment'!B$9),_xlfn.TEXTSPLIT(TRIM(J63), ";"), 0))</f>
        <v>1</v>
      </c>
      <c r="Q63" s="248" t="b">
        <f>ISNUMBER(MATCH(TRIM('Pre-assessment'!D$9),_xlfn.TEXTSPLIT(TRIM(J63), ";"), 0))</f>
        <v>1</v>
      </c>
      <c r="R63" s="248" t="b">
        <f>ISNUMBER(MATCH(TRIM('Pre-assessment'!F$9),_xlfn.TEXTSPLIT(TRIM(J63), ";"), 0))</f>
        <v>1</v>
      </c>
      <c r="S63" s="248" t="b">
        <f>ISNUMBER(MATCH(TRIM('Pre-assessment'!H$9),_xlfn.TEXTSPLIT(TRIM(J63), ";"), 0))</f>
        <v>1</v>
      </c>
      <c r="T63" s="248" t="b">
        <f>ISNUMBER(MATCH(TRIM('Pre-assessment'!B$12),_xlfn.TEXTSPLIT(TRIM(K63), ";"), 0))</f>
        <v>1</v>
      </c>
      <c r="U63" s="248" t="b">
        <f>ISNUMBER(MATCH(TRIM('Pre-assessment'!D$12),_xlfn.TEXTSPLIT(TRIM(K63), ";"), 0))</f>
        <v>1</v>
      </c>
      <c r="V63" s="248" t="b">
        <f>ISNUMBER(MATCH(TRIM('Pre-assessment'!F$12),_xlfn.TEXTSPLIT(TRIM(K63), ";"), 0))</f>
        <v>1</v>
      </c>
      <c r="W63" s="248" t="b">
        <f t="shared" ref="W63" si="5">AND(OR(P63:S63),OR(T63:V63))</f>
        <v>1</v>
      </c>
      <c r="X63" s="120" t="str">
        <f t="shared" si="4"/>
        <v>N/A</v>
      </c>
    </row>
    <row r="64" spans="2:24" ht="46.95" customHeight="1" x14ac:dyDescent="0.3">
      <c r="B64" s="779"/>
      <c r="C64" s="782"/>
      <c r="D64" s="776"/>
      <c r="E64" s="285" t="s">
        <v>767</v>
      </c>
      <c r="F64" s="129"/>
      <c r="G64" s="207"/>
      <c r="H64" s="778"/>
      <c r="I64" s="286" t="s">
        <v>415</v>
      </c>
      <c r="J64" s="240" t="s">
        <v>386</v>
      </c>
      <c r="K64" s="240" t="s">
        <v>387</v>
      </c>
      <c r="L64" s="36"/>
      <c r="M64" s="81" t="str" cm="1">
        <f t="array" ref="M64">IFERROR(VALUE(_xlfn.IFS(F64="Yes","1",F64="No","0")),"N/A")</f>
        <v>N/A</v>
      </c>
      <c r="N64" s="81">
        <v>1</v>
      </c>
      <c r="O64" s="81">
        <f t="shared" si="0"/>
        <v>1</v>
      </c>
      <c r="P64" s="248" t="b">
        <f>ISNUMBER(MATCH(TRIM('Pre-assessment'!B$9),_xlfn.TEXTSPLIT(TRIM(J64), ";"), 0))</f>
        <v>1</v>
      </c>
      <c r="Q64" s="248" t="b">
        <f>ISNUMBER(MATCH(TRIM('Pre-assessment'!D$9),_xlfn.TEXTSPLIT(TRIM(J64), ";"), 0))</f>
        <v>1</v>
      </c>
      <c r="R64" s="248" t="b">
        <f>ISNUMBER(MATCH(TRIM('Pre-assessment'!F$9),_xlfn.TEXTSPLIT(TRIM(J64), ";"), 0))</f>
        <v>1</v>
      </c>
      <c r="S64" s="248" t="b">
        <f>ISNUMBER(MATCH(TRIM('Pre-assessment'!H$9),_xlfn.TEXTSPLIT(TRIM(J64), ";"), 0))</f>
        <v>1</v>
      </c>
      <c r="T64" s="248" t="b">
        <f>ISNUMBER(MATCH(TRIM('Pre-assessment'!B$12),_xlfn.TEXTSPLIT(TRIM(K64), ";"), 0))</f>
        <v>1</v>
      </c>
      <c r="U64" s="248" t="b">
        <f>ISNUMBER(MATCH(TRIM('Pre-assessment'!D$12),_xlfn.TEXTSPLIT(TRIM(K64), ";"), 0))</f>
        <v>1</v>
      </c>
      <c r="V64" s="248" t="b">
        <f>ISNUMBER(MATCH(TRIM('Pre-assessment'!F$12),_xlfn.TEXTSPLIT(TRIM(K64), ";"), 0))</f>
        <v>1</v>
      </c>
      <c r="W64" s="248" t="b">
        <f t="shared" si="2"/>
        <v>1</v>
      </c>
      <c r="X64" s="120" t="str">
        <f t="shared" si="4"/>
        <v>N/A</v>
      </c>
    </row>
    <row r="65" spans="2:24" ht="47.1" customHeight="1" x14ac:dyDescent="0.3">
      <c r="B65" s="779"/>
      <c r="C65" s="782"/>
      <c r="D65" s="776"/>
      <c r="E65" s="285" t="s">
        <v>768</v>
      </c>
      <c r="F65" s="129"/>
      <c r="G65" s="207"/>
      <c r="H65" s="778"/>
      <c r="I65" s="286" t="s">
        <v>415</v>
      </c>
      <c r="J65" s="240" t="s">
        <v>386</v>
      </c>
      <c r="K65" s="240" t="s">
        <v>387</v>
      </c>
      <c r="L65" s="36"/>
      <c r="M65" s="81" t="str" cm="1">
        <f t="array" ref="M65">IFERROR(VALUE(_xlfn.IFS(F65="Yes","1",F65="No","0")),"N/A")</f>
        <v>N/A</v>
      </c>
      <c r="N65" s="81">
        <v>1</v>
      </c>
      <c r="O65" s="81">
        <f t="shared" si="0"/>
        <v>1</v>
      </c>
      <c r="P65" s="248" t="b">
        <f>ISNUMBER(MATCH(TRIM('Pre-assessment'!B$9),_xlfn.TEXTSPLIT(TRIM(J65), ";"), 0))</f>
        <v>1</v>
      </c>
      <c r="Q65" s="248" t="b">
        <f>ISNUMBER(MATCH(TRIM('Pre-assessment'!D$9),_xlfn.TEXTSPLIT(TRIM(J65), ";"), 0))</f>
        <v>1</v>
      </c>
      <c r="R65" s="248" t="b">
        <f>ISNUMBER(MATCH(TRIM('Pre-assessment'!F$9),_xlfn.TEXTSPLIT(TRIM(J65), ";"), 0))</f>
        <v>1</v>
      </c>
      <c r="S65" s="248" t="b">
        <f>ISNUMBER(MATCH(TRIM('Pre-assessment'!H$9),_xlfn.TEXTSPLIT(TRIM(J65), ";"), 0))</f>
        <v>1</v>
      </c>
      <c r="T65" s="248" t="b">
        <f>ISNUMBER(MATCH(TRIM('Pre-assessment'!B$12),_xlfn.TEXTSPLIT(TRIM(K65), ";"), 0))</f>
        <v>1</v>
      </c>
      <c r="U65" s="248" t="b">
        <f>ISNUMBER(MATCH(TRIM('Pre-assessment'!D$12),_xlfn.TEXTSPLIT(TRIM(K65), ";"), 0))</f>
        <v>1</v>
      </c>
      <c r="V65" s="248" t="b">
        <f>ISNUMBER(MATCH(TRIM('Pre-assessment'!F$12),_xlfn.TEXTSPLIT(TRIM(K65), ";"), 0))</f>
        <v>1</v>
      </c>
      <c r="W65" s="248" t="b">
        <f t="shared" si="2"/>
        <v>1</v>
      </c>
      <c r="X65" s="120" t="str">
        <f t="shared" si="4"/>
        <v>N/A</v>
      </c>
    </row>
    <row r="66" spans="2:24" ht="47.1" customHeight="1" x14ac:dyDescent="0.3">
      <c r="B66" s="779"/>
      <c r="C66" s="782"/>
      <c r="D66" s="776"/>
      <c r="E66" s="285" t="s">
        <v>769</v>
      </c>
      <c r="F66" s="129"/>
      <c r="G66" s="207"/>
      <c r="H66" s="778"/>
      <c r="I66" s="286" t="s">
        <v>415</v>
      </c>
      <c r="J66" s="240" t="s">
        <v>386</v>
      </c>
      <c r="K66" s="240" t="s">
        <v>387</v>
      </c>
      <c r="L66" s="36"/>
      <c r="M66" s="81" t="str" cm="1">
        <f t="array" ref="M66">IFERROR(VALUE(_xlfn.IFS(F66="Yes","1",F66="No","0")),"N/A")</f>
        <v>N/A</v>
      </c>
      <c r="N66" s="81">
        <v>1</v>
      </c>
      <c r="O66" s="81">
        <f t="shared" si="0"/>
        <v>1</v>
      </c>
      <c r="P66" s="248" t="b">
        <f>ISNUMBER(MATCH(TRIM('Pre-assessment'!B$9),_xlfn.TEXTSPLIT(TRIM(J66), ";"), 0))</f>
        <v>1</v>
      </c>
      <c r="Q66" s="248" t="b">
        <f>ISNUMBER(MATCH(TRIM('Pre-assessment'!D$9),_xlfn.TEXTSPLIT(TRIM(J66), ";"), 0))</f>
        <v>1</v>
      </c>
      <c r="R66" s="248" t="b">
        <f>ISNUMBER(MATCH(TRIM('Pre-assessment'!F$9),_xlfn.TEXTSPLIT(TRIM(J66), ";"), 0))</f>
        <v>1</v>
      </c>
      <c r="S66" s="248" t="b">
        <f>ISNUMBER(MATCH(TRIM('Pre-assessment'!H$9),_xlfn.TEXTSPLIT(TRIM(J66), ";"), 0))</f>
        <v>1</v>
      </c>
      <c r="T66" s="248" t="b">
        <f>ISNUMBER(MATCH(TRIM('Pre-assessment'!B$12),_xlfn.TEXTSPLIT(TRIM(K66), ";"), 0))</f>
        <v>1</v>
      </c>
      <c r="U66" s="248" t="b">
        <f>ISNUMBER(MATCH(TRIM('Pre-assessment'!D$12),_xlfn.TEXTSPLIT(TRIM(K66), ";"), 0))</f>
        <v>1</v>
      </c>
      <c r="V66" s="248" t="b">
        <f>ISNUMBER(MATCH(TRIM('Pre-assessment'!F$12),_xlfn.TEXTSPLIT(TRIM(K66), ";"), 0))</f>
        <v>1</v>
      </c>
      <c r="W66" s="248" t="b">
        <f t="shared" si="2"/>
        <v>1</v>
      </c>
      <c r="X66" s="120" t="str">
        <f t="shared" si="4"/>
        <v>N/A</v>
      </c>
    </row>
    <row r="67" spans="2:24" ht="47.1" customHeight="1" x14ac:dyDescent="0.3">
      <c r="B67" s="779"/>
      <c r="C67" s="782"/>
      <c r="D67" s="776"/>
      <c r="E67" s="288" t="s">
        <v>770</v>
      </c>
      <c r="F67" s="129"/>
      <c r="G67" s="207"/>
      <c r="H67" s="778"/>
      <c r="I67" s="286" t="s">
        <v>415</v>
      </c>
      <c r="J67" s="240" t="s">
        <v>386</v>
      </c>
      <c r="K67" s="240" t="s">
        <v>387</v>
      </c>
      <c r="L67" s="36"/>
      <c r="M67" s="81" t="str" cm="1">
        <f t="array" ref="M67">IFERROR(VALUE(_xlfn.IFS(F67="Yes","1",F67="No","0")),"N/A")</f>
        <v>N/A</v>
      </c>
      <c r="N67" s="81">
        <v>1</v>
      </c>
      <c r="O67" s="81">
        <f t="shared" si="0"/>
        <v>1</v>
      </c>
      <c r="P67" s="248" t="b">
        <f>ISNUMBER(MATCH(TRIM('Pre-assessment'!B$9),_xlfn.TEXTSPLIT(TRIM(J67), ";"), 0))</f>
        <v>1</v>
      </c>
      <c r="Q67" s="248" t="b">
        <f>ISNUMBER(MATCH(TRIM('Pre-assessment'!D$9),_xlfn.TEXTSPLIT(TRIM(J67), ";"), 0))</f>
        <v>1</v>
      </c>
      <c r="R67" s="248" t="b">
        <f>ISNUMBER(MATCH(TRIM('Pre-assessment'!F$9),_xlfn.TEXTSPLIT(TRIM(J67), ";"), 0))</f>
        <v>1</v>
      </c>
      <c r="S67" s="248" t="b">
        <f>ISNUMBER(MATCH(TRIM('Pre-assessment'!H$9),_xlfn.TEXTSPLIT(TRIM(J67), ";"), 0))</f>
        <v>1</v>
      </c>
      <c r="T67" s="248" t="b">
        <f>ISNUMBER(MATCH(TRIM('Pre-assessment'!B$12),_xlfn.TEXTSPLIT(TRIM(K67), ";"), 0))</f>
        <v>1</v>
      </c>
      <c r="U67" s="248" t="b">
        <f>ISNUMBER(MATCH(TRIM('Pre-assessment'!D$12),_xlfn.TEXTSPLIT(TRIM(K67), ";"), 0))</f>
        <v>1</v>
      </c>
      <c r="V67" s="248" t="b">
        <f>ISNUMBER(MATCH(TRIM('Pre-assessment'!F$12),_xlfn.TEXTSPLIT(TRIM(K67), ";"), 0))</f>
        <v>1</v>
      </c>
      <c r="W67" s="248" t="b">
        <f t="shared" si="2"/>
        <v>1</v>
      </c>
      <c r="X67" s="120" t="str">
        <f t="shared" si="4"/>
        <v>N/A</v>
      </c>
    </row>
    <row r="68" spans="2:24" ht="41.1" customHeight="1" x14ac:dyDescent="0.3">
      <c r="B68" s="723" t="s">
        <v>370</v>
      </c>
      <c r="C68" s="781" t="s">
        <v>771</v>
      </c>
      <c r="D68" s="769" t="s">
        <v>772</v>
      </c>
      <c r="E68" s="254" t="s">
        <v>773</v>
      </c>
      <c r="F68" s="129"/>
      <c r="G68" s="254"/>
      <c r="H68" s="771" t="s">
        <v>774</v>
      </c>
      <c r="I68" s="279" t="s">
        <v>397</v>
      </c>
      <c r="J68" s="240" t="s">
        <v>386</v>
      </c>
      <c r="K68" s="240" t="s">
        <v>387</v>
      </c>
      <c r="L68" s="36"/>
      <c r="M68" s="81" t="str" cm="1">
        <f t="array" ref="M68">IFERROR(VALUE(_xlfn.IFS(F68="Yes","1",F68="No","0")),"N/A")</f>
        <v>N/A</v>
      </c>
      <c r="N68" s="81">
        <v>1</v>
      </c>
      <c r="O68" s="81">
        <f t="shared" si="0"/>
        <v>1</v>
      </c>
      <c r="P68" s="248" t="b">
        <f>ISNUMBER(MATCH(TRIM('Pre-assessment'!B$9),_xlfn.TEXTSPLIT(TRIM(J68), ";"), 0))</f>
        <v>1</v>
      </c>
      <c r="Q68" s="248" t="b">
        <f>ISNUMBER(MATCH(TRIM('Pre-assessment'!D$9),_xlfn.TEXTSPLIT(TRIM(J68), ";"), 0))</f>
        <v>1</v>
      </c>
      <c r="R68" s="248" t="b">
        <f>ISNUMBER(MATCH(TRIM('Pre-assessment'!F$9),_xlfn.TEXTSPLIT(TRIM(J68), ";"), 0))</f>
        <v>1</v>
      </c>
      <c r="S68" s="248" t="b">
        <f>ISNUMBER(MATCH(TRIM('Pre-assessment'!H$9),_xlfn.TEXTSPLIT(TRIM(J68), ";"), 0))</f>
        <v>1</v>
      </c>
      <c r="T68" s="248" t="b">
        <f>ISNUMBER(MATCH(TRIM('Pre-assessment'!B$12),_xlfn.TEXTSPLIT(TRIM(K68), ";"), 0))</f>
        <v>1</v>
      </c>
      <c r="U68" s="248" t="b">
        <f>ISNUMBER(MATCH(TRIM('Pre-assessment'!D$12),_xlfn.TEXTSPLIT(TRIM(K68), ";"), 0))</f>
        <v>1</v>
      </c>
      <c r="V68" s="248" t="b">
        <f>ISNUMBER(MATCH(TRIM('Pre-assessment'!F$12),_xlfn.TEXTSPLIT(TRIM(K68), ";"), 0))</f>
        <v>1</v>
      </c>
      <c r="W68" s="248" t="b">
        <f t="shared" si="2"/>
        <v>1</v>
      </c>
      <c r="X68" s="120" t="str">
        <f t="shared" si="4"/>
        <v>N/A</v>
      </c>
    </row>
    <row r="69" spans="2:24" ht="41.1" customHeight="1" x14ac:dyDescent="0.3">
      <c r="B69" s="779"/>
      <c r="C69" s="782"/>
      <c r="D69" s="776"/>
      <c r="E69" s="254" t="s">
        <v>775</v>
      </c>
      <c r="F69" s="129"/>
      <c r="G69" s="254"/>
      <c r="H69" s="772"/>
      <c r="I69" s="279" t="s">
        <v>399</v>
      </c>
      <c r="J69" s="240" t="s">
        <v>386</v>
      </c>
      <c r="K69" s="240" t="s">
        <v>387</v>
      </c>
      <c r="L69" s="36"/>
      <c r="M69" s="81" t="str" cm="1">
        <f t="array" ref="M69">IFERROR(VALUE(_xlfn.IFS(F69="Yes","1",F69="No","0")),"N/A")</f>
        <v>N/A</v>
      </c>
      <c r="N69" s="81">
        <v>1</v>
      </c>
      <c r="O69" s="81">
        <f t="shared" si="0"/>
        <v>1</v>
      </c>
      <c r="P69" s="248" t="b">
        <f>ISNUMBER(MATCH(TRIM('Pre-assessment'!B$9),_xlfn.TEXTSPLIT(TRIM(J69), ";"), 0))</f>
        <v>1</v>
      </c>
      <c r="Q69" s="248" t="b">
        <f>ISNUMBER(MATCH(TRIM('Pre-assessment'!D$9),_xlfn.TEXTSPLIT(TRIM(J69), ";"), 0))</f>
        <v>1</v>
      </c>
      <c r="R69" s="248" t="b">
        <f>ISNUMBER(MATCH(TRIM('Pre-assessment'!F$9),_xlfn.TEXTSPLIT(TRIM(J69), ";"), 0))</f>
        <v>1</v>
      </c>
      <c r="S69" s="248" t="b">
        <f>ISNUMBER(MATCH(TRIM('Pre-assessment'!H$9),_xlfn.TEXTSPLIT(TRIM(J69), ";"), 0))</f>
        <v>1</v>
      </c>
      <c r="T69" s="248" t="b">
        <f>ISNUMBER(MATCH(TRIM('Pre-assessment'!B$12),_xlfn.TEXTSPLIT(TRIM(K69), ";"), 0))</f>
        <v>1</v>
      </c>
      <c r="U69" s="248" t="b">
        <f>ISNUMBER(MATCH(TRIM('Pre-assessment'!D$12),_xlfn.TEXTSPLIT(TRIM(K69), ";"), 0))</f>
        <v>1</v>
      </c>
      <c r="V69" s="248" t="b">
        <f>ISNUMBER(MATCH(TRIM('Pre-assessment'!F$12),_xlfn.TEXTSPLIT(TRIM(K69), ";"), 0))</f>
        <v>1</v>
      </c>
      <c r="W69" s="248" t="b">
        <f t="shared" si="2"/>
        <v>1</v>
      </c>
      <c r="X69" s="120" t="str">
        <f t="shared" si="4"/>
        <v>N/A</v>
      </c>
    </row>
    <row r="70" spans="2:24" ht="41.1" customHeight="1" x14ac:dyDescent="0.3">
      <c r="B70" s="779"/>
      <c r="C70" s="782"/>
      <c r="D70" s="776"/>
      <c r="E70" s="254" t="s">
        <v>776</v>
      </c>
      <c r="F70" s="129"/>
      <c r="G70" s="254"/>
      <c r="H70" s="772"/>
      <c r="I70" s="279" t="s">
        <v>399</v>
      </c>
      <c r="J70" s="240" t="s">
        <v>386</v>
      </c>
      <c r="K70" s="240" t="s">
        <v>387</v>
      </c>
      <c r="L70" s="36"/>
      <c r="M70" s="81" t="str" cm="1">
        <f t="array" ref="M70">IFERROR(VALUE(_xlfn.IFS(F70="Yes","1",F70="No","0")),"N/A")</f>
        <v>N/A</v>
      </c>
      <c r="N70" s="81">
        <v>1</v>
      </c>
      <c r="O70" s="81">
        <f t="shared" si="0"/>
        <v>1</v>
      </c>
      <c r="P70" s="248" t="b">
        <f>ISNUMBER(MATCH(TRIM('Pre-assessment'!B$9),_xlfn.TEXTSPLIT(TRIM(J70), ";"), 0))</f>
        <v>1</v>
      </c>
      <c r="Q70" s="248" t="b">
        <f>ISNUMBER(MATCH(TRIM('Pre-assessment'!D$9),_xlfn.TEXTSPLIT(TRIM(J70), ";"), 0))</f>
        <v>1</v>
      </c>
      <c r="R70" s="248" t="b">
        <f>ISNUMBER(MATCH(TRIM('Pre-assessment'!F$9),_xlfn.TEXTSPLIT(TRIM(J70), ";"), 0))</f>
        <v>1</v>
      </c>
      <c r="S70" s="248" t="b">
        <f>ISNUMBER(MATCH(TRIM('Pre-assessment'!H$9),_xlfn.TEXTSPLIT(TRIM(J70), ";"), 0))</f>
        <v>1</v>
      </c>
      <c r="T70" s="248" t="b">
        <f>ISNUMBER(MATCH(TRIM('Pre-assessment'!B$12),_xlfn.TEXTSPLIT(TRIM(K70), ";"), 0))</f>
        <v>1</v>
      </c>
      <c r="U70" s="248" t="b">
        <f>ISNUMBER(MATCH(TRIM('Pre-assessment'!D$12),_xlfn.TEXTSPLIT(TRIM(K70), ";"), 0))</f>
        <v>1</v>
      </c>
      <c r="V70" s="248" t="b">
        <f>ISNUMBER(MATCH(TRIM('Pre-assessment'!F$12),_xlfn.TEXTSPLIT(TRIM(K70), ";"), 0))</f>
        <v>1</v>
      </c>
      <c r="W70" s="248" t="b">
        <f t="shared" si="2"/>
        <v>1</v>
      </c>
      <c r="X70" s="120" t="str">
        <f t="shared" si="4"/>
        <v>N/A</v>
      </c>
    </row>
    <row r="71" spans="2:24" ht="41.1" customHeight="1" x14ac:dyDescent="0.3">
      <c r="B71" s="779"/>
      <c r="C71" s="782"/>
      <c r="D71" s="776"/>
      <c r="E71" s="269" t="s">
        <v>777</v>
      </c>
      <c r="F71" s="129"/>
      <c r="G71" s="254"/>
      <c r="H71" s="772"/>
      <c r="I71" s="279" t="s">
        <v>399</v>
      </c>
      <c r="J71" s="240" t="s">
        <v>386</v>
      </c>
      <c r="K71" s="240" t="s">
        <v>387</v>
      </c>
      <c r="L71" s="36"/>
      <c r="M71" s="81" t="str" cm="1">
        <f t="array" ref="M71">IFERROR(VALUE(_xlfn.IFS(F71="Yes","1",F71="No","0")),"N/A")</f>
        <v>N/A</v>
      </c>
      <c r="N71" s="81">
        <v>1</v>
      </c>
      <c r="O71" s="81">
        <f t="shared" ref="O71:O115" si="6">IF(W71=TRUE,N71,"N/A")</f>
        <v>1</v>
      </c>
      <c r="P71" s="248" t="b">
        <f>ISNUMBER(MATCH(TRIM('Pre-assessment'!B$9),_xlfn.TEXTSPLIT(TRIM(J71), ";"), 0))</f>
        <v>1</v>
      </c>
      <c r="Q71" s="248" t="b">
        <f>ISNUMBER(MATCH(TRIM('Pre-assessment'!D$9),_xlfn.TEXTSPLIT(TRIM(J71), ";"), 0))</f>
        <v>1</v>
      </c>
      <c r="R71" s="248" t="b">
        <f>ISNUMBER(MATCH(TRIM('Pre-assessment'!F$9),_xlfn.TEXTSPLIT(TRIM(J71), ";"), 0))</f>
        <v>1</v>
      </c>
      <c r="S71" s="248" t="b">
        <f>ISNUMBER(MATCH(TRIM('Pre-assessment'!H$9),_xlfn.TEXTSPLIT(TRIM(J71), ";"), 0))</f>
        <v>1</v>
      </c>
      <c r="T71" s="248" t="b">
        <f>ISNUMBER(MATCH(TRIM('Pre-assessment'!B$12),_xlfn.TEXTSPLIT(TRIM(K71), ";"), 0))</f>
        <v>1</v>
      </c>
      <c r="U71" s="248" t="b">
        <f>ISNUMBER(MATCH(TRIM('Pre-assessment'!D$12),_xlfn.TEXTSPLIT(TRIM(K71), ";"), 0))</f>
        <v>1</v>
      </c>
      <c r="V71" s="248" t="b">
        <f>ISNUMBER(MATCH(TRIM('Pre-assessment'!F$12),_xlfn.TEXTSPLIT(TRIM(K71), ";"), 0))</f>
        <v>1</v>
      </c>
      <c r="W71" s="248" t="b">
        <f t="shared" si="2"/>
        <v>1</v>
      </c>
      <c r="X71" s="120" t="str">
        <f t="shared" si="4"/>
        <v>N/A</v>
      </c>
    </row>
    <row r="72" spans="2:24" ht="41.1" customHeight="1" x14ac:dyDescent="0.3">
      <c r="B72" s="780"/>
      <c r="C72" s="786"/>
      <c r="D72" s="770"/>
      <c r="E72" s="254" t="s">
        <v>778</v>
      </c>
      <c r="F72" s="129"/>
      <c r="G72" s="269"/>
      <c r="H72" s="773"/>
      <c r="I72" s="279" t="s">
        <v>399</v>
      </c>
      <c r="J72" s="240" t="s">
        <v>386</v>
      </c>
      <c r="K72" s="240" t="s">
        <v>387</v>
      </c>
      <c r="L72" s="36"/>
      <c r="M72" s="81" t="str" cm="1">
        <f t="array" ref="M72">IFERROR(VALUE(_xlfn.IFS(F72="Yes","1",F72="No","0")),"N/A")</f>
        <v>N/A</v>
      </c>
      <c r="N72" s="81">
        <v>1</v>
      </c>
      <c r="O72" s="81">
        <f t="shared" si="6"/>
        <v>1</v>
      </c>
      <c r="P72" s="248" t="b">
        <f>ISNUMBER(MATCH(TRIM('Pre-assessment'!B$9),_xlfn.TEXTSPLIT(TRIM(J72), ";"), 0))</f>
        <v>1</v>
      </c>
      <c r="Q72" s="248" t="b">
        <f>ISNUMBER(MATCH(TRIM('Pre-assessment'!D$9),_xlfn.TEXTSPLIT(TRIM(J72), ";"), 0))</f>
        <v>1</v>
      </c>
      <c r="R72" s="248" t="b">
        <f>ISNUMBER(MATCH(TRIM('Pre-assessment'!F$9),_xlfn.TEXTSPLIT(TRIM(J72), ";"), 0))</f>
        <v>1</v>
      </c>
      <c r="S72" s="248" t="b">
        <f>ISNUMBER(MATCH(TRIM('Pre-assessment'!H$9),_xlfn.TEXTSPLIT(TRIM(J72), ";"), 0))</f>
        <v>1</v>
      </c>
      <c r="T72" s="248" t="b">
        <f>ISNUMBER(MATCH(TRIM('Pre-assessment'!B$12),_xlfn.TEXTSPLIT(TRIM(K72), ";"), 0))</f>
        <v>1</v>
      </c>
      <c r="U72" s="248" t="b">
        <f>ISNUMBER(MATCH(TRIM('Pre-assessment'!D$12),_xlfn.TEXTSPLIT(TRIM(K72), ";"), 0))</f>
        <v>1</v>
      </c>
      <c r="V72" s="248" t="b">
        <f>ISNUMBER(MATCH(TRIM('Pre-assessment'!F$12),_xlfn.TEXTSPLIT(TRIM(K72), ";"), 0))</f>
        <v>1</v>
      </c>
      <c r="W72" s="248" t="b">
        <f t="shared" ref="W72:W115" si="7">AND(OR(P72:S72),OR(T72:V72))</f>
        <v>1</v>
      </c>
      <c r="X72" s="120" t="str">
        <f t="shared" si="4"/>
        <v>N/A</v>
      </c>
    </row>
    <row r="73" spans="2:24" ht="41.1" customHeight="1" x14ac:dyDescent="0.3">
      <c r="B73" s="708" t="s">
        <v>370</v>
      </c>
      <c r="C73" s="760" t="s">
        <v>779</v>
      </c>
      <c r="D73" s="769" t="s">
        <v>780</v>
      </c>
      <c r="E73" s="269" t="s">
        <v>781</v>
      </c>
      <c r="F73" s="129"/>
      <c r="G73" s="108"/>
      <c r="H73" s="755"/>
      <c r="I73" s="92" t="s">
        <v>397</v>
      </c>
      <c r="J73" s="264" t="s">
        <v>386</v>
      </c>
      <c r="K73" s="259" t="s">
        <v>387</v>
      </c>
      <c r="L73" s="36"/>
      <c r="M73" s="81" t="str" cm="1">
        <f t="array" ref="M73">IFERROR(VALUE(_xlfn.IFS(F73="Yes","1",F73="No","0")),"N/A")</f>
        <v>N/A</v>
      </c>
      <c r="N73" s="81">
        <v>1</v>
      </c>
      <c r="O73" s="81">
        <f t="shared" si="6"/>
        <v>1</v>
      </c>
      <c r="P73" s="248" t="b">
        <f>ISNUMBER(MATCH(TRIM('Pre-assessment'!B$9),_xlfn.TEXTSPLIT(TRIM(J73), ";"), 0))</f>
        <v>1</v>
      </c>
      <c r="Q73" s="248" t="b">
        <f>ISNUMBER(MATCH(TRIM('Pre-assessment'!D$9),_xlfn.TEXTSPLIT(TRIM(J73), ";"), 0))</f>
        <v>1</v>
      </c>
      <c r="R73" s="248" t="b">
        <f>ISNUMBER(MATCH(TRIM('Pre-assessment'!F$9),_xlfn.TEXTSPLIT(TRIM(J73), ";"), 0))</f>
        <v>1</v>
      </c>
      <c r="S73" s="248" t="b">
        <f>ISNUMBER(MATCH(TRIM('Pre-assessment'!H$9),_xlfn.TEXTSPLIT(TRIM(J73), ";"), 0))</f>
        <v>1</v>
      </c>
      <c r="T73" s="248" t="b">
        <f>ISNUMBER(MATCH(TRIM('Pre-assessment'!B$12),_xlfn.TEXTSPLIT(TRIM(K73), ";"), 0))</f>
        <v>1</v>
      </c>
      <c r="U73" s="248" t="b">
        <f>ISNUMBER(MATCH(TRIM('Pre-assessment'!D$12),_xlfn.TEXTSPLIT(TRIM(K73), ";"), 0))</f>
        <v>1</v>
      </c>
      <c r="V73" s="248" t="b">
        <f>ISNUMBER(MATCH(TRIM('Pre-assessment'!F$12),_xlfn.TEXTSPLIT(TRIM(K73), ";"), 0))</f>
        <v>1</v>
      </c>
      <c r="W73" s="248" t="b">
        <f t="shared" si="7"/>
        <v>1</v>
      </c>
      <c r="X73" s="120" t="str">
        <f t="shared" si="4"/>
        <v>N/A</v>
      </c>
    </row>
    <row r="74" spans="2:24" ht="41.1" customHeight="1" x14ac:dyDescent="0.3">
      <c r="B74" s="709"/>
      <c r="C74" s="761"/>
      <c r="D74" s="776"/>
      <c r="E74" s="269" t="s">
        <v>782</v>
      </c>
      <c r="F74" s="129"/>
      <c r="G74" s="108"/>
      <c r="H74" s="695"/>
      <c r="I74" s="92" t="s">
        <v>399</v>
      </c>
      <c r="J74" s="240" t="s">
        <v>386</v>
      </c>
      <c r="K74" s="240" t="s">
        <v>387</v>
      </c>
      <c r="L74" s="36"/>
      <c r="M74" s="81" t="str" cm="1">
        <f t="array" ref="M74">IFERROR(VALUE(_xlfn.IFS(F74="Yes","1",F74="No","0")),"N/A")</f>
        <v>N/A</v>
      </c>
      <c r="N74" s="81">
        <v>1</v>
      </c>
      <c r="O74" s="81">
        <f t="shared" si="6"/>
        <v>1</v>
      </c>
      <c r="P74" s="248" t="b">
        <f>ISNUMBER(MATCH(TRIM('Pre-assessment'!B$9),_xlfn.TEXTSPLIT(TRIM(J74), ";"), 0))</f>
        <v>1</v>
      </c>
      <c r="Q74" s="248" t="b">
        <f>ISNUMBER(MATCH(TRIM('Pre-assessment'!D$9),_xlfn.TEXTSPLIT(TRIM(J74), ";"), 0))</f>
        <v>1</v>
      </c>
      <c r="R74" s="248" t="b">
        <f>ISNUMBER(MATCH(TRIM('Pre-assessment'!F$9),_xlfn.TEXTSPLIT(TRIM(J74), ";"), 0))</f>
        <v>1</v>
      </c>
      <c r="S74" s="248" t="b">
        <f>ISNUMBER(MATCH(TRIM('Pre-assessment'!H$9),_xlfn.TEXTSPLIT(TRIM(J74), ";"), 0))</f>
        <v>1</v>
      </c>
      <c r="T74" s="248" t="b">
        <f>ISNUMBER(MATCH(TRIM('Pre-assessment'!B$12),_xlfn.TEXTSPLIT(TRIM(K74), ";"), 0))</f>
        <v>1</v>
      </c>
      <c r="U74" s="248" t="b">
        <f>ISNUMBER(MATCH(TRIM('Pre-assessment'!D$12),_xlfn.TEXTSPLIT(TRIM(K74), ";"), 0))</f>
        <v>1</v>
      </c>
      <c r="V74" s="248" t="b">
        <f>ISNUMBER(MATCH(TRIM('Pre-assessment'!F$12),_xlfn.TEXTSPLIT(TRIM(K74), ";"), 0))</f>
        <v>1</v>
      </c>
      <c r="W74" s="248" t="b">
        <f t="shared" si="7"/>
        <v>1</v>
      </c>
      <c r="X74" s="120" t="str">
        <f t="shared" si="4"/>
        <v>N/A</v>
      </c>
    </row>
    <row r="75" spans="2:24" ht="49.35" customHeight="1" x14ac:dyDescent="0.3">
      <c r="B75" s="709"/>
      <c r="C75" s="761"/>
      <c r="D75" s="776"/>
      <c r="E75" s="269" t="s">
        <v>783</v>
      </c>
      <c r="F75" s="129"/>
      <c r="G75" s="108"/>
      <c r="H75" s="695"/>
      <c r="I75" s="92" t="s">
        <v>399</v>
      </c>
      <c r="J75" s="240" t="s">
        <v>386</v>
      </c>
      <c r="K75" s="240" t="s">
        <v>387</v>
      </c>
      <c r="L75" s="36"/>
      <c r="M75" s="81" t="str" cm="1">
        <f t="array" ref="M75">IFERROR(VALUE(_xlfn.IFS(F75="Yes","1",F75="No","0")),"N/A")</f>
        <v>N/A</v>
      </c>
      <c r="N75" s="81">
        <v>1</v>
      </c>
      <c r="O75" s="81">
        <f t="shared" si="6"/>
        <v>1</v>
      </c>
      <c r="P75" s="248" t="b">
        <f>ISNUMBER(MATCH(TRIM('Pre-assessment'!B$9),_xlfn.TEXTSPLIT(TRIM(J75), ";"), 0))</f>
        <v>1</v>
      </c>
      <c r="Q75" s="248" t="b">
        <f>ISNUMBER(MATCH(TRIM('Pre-assessment'!D$9),_xlfn.TEXTSPLIT(TRIM(J75), ";"), 0))</f>
        <v>1</v>
      </c>
      <c r="R75" s="248" t="b">
        <f>ISNUMBER(MATCH(TRIM('Pre-assessment'!F$9),_xlfn.TEXTSPLIT(TRIM(J75), ";"), 0))</f>
        <v>1</v>
      </c>
      <c r="S75" s="248" t="b">
        <f>ISNUMBER(MATCH(TRIM('Pre-assessment'!H$9),_xlfn.TEXTSPLIT(TRIM(J75), ";"), 0))</f>
        <v>1</v>
      </c>
      <c r="T75" s="248" t="b">
        <f>ISNUMBER(MATCH(TRIM('Pre-assessment'!B$12),_xlfn.TEXTSPLIT(TRIM(K75), ";"), 0))</f>
        <v>1</v>
      </c>
      <c r="U75" s="248" t="b">
        <f>ISNUMBER(MATCH(TRIM('Pre-assessment'!D$12),_xlfn.TEXTSPLIT(TRIM(K75), ";"), 0))</f>
        <v>1</v>
      </c>
      <c r="V75" s="248" t="b">
        <f>ISNUMBER(MATCH(TRIM('Pre-assessment'!F$12),_xlfn.TEXTSPLIT(TRIM(K75), ";"), 0))</f>
        <v>1</v>
      </c>
      <c r="W75" s="248" t="b">
        <f t="shared" si="7"/>
        <v>1</v>
      </c>
      <c r="X75" s="120" t="str">
        <f t="shared" si="4"/>
        <v>N/A</v>
      </c>
    </row>
    <row r="76" spans="2:24" ht="48" customHeight="1" x14ac:dyDescent="0.3">
      <c r="B76" s="709"/>
      <c r="C76" s="761"/>
      <c r="D76" s="776"/>
      <c r="E76" s="269" t="s">
        <v>784</v>
      </c>
      <c r="F76" s="129"/>
      <c r="G76" s="108"/>
      <c r="H76" s="695"/>
      <c r="I76" s="92" t="s">
        <v>399</v>
      </c>
      <c r="J76" s="240" t="s">
        <v>386</v>
      </c>
      <c r="K76" s="240" t="s">
        <v>387</v>
      </c>
      <c r="L76" s="36"/>
      <c r="M76" s="81" t="str" cm="1">
        <f t="array" ref="M76">IFERROR(VALUE(_xlfn.IFS(F76="Yes","1",F76="No","0")),"N/A")</f>
        <v>N/A</v>
      </c>
      <c r="N76" s="81">
        <v>1</v>
      </c>
      <c r="O76" s="81">
        <f t="shared" si="6"/>
        <v>1</v>
      </c>
      <c r="P76" s="248" t="b">
        <f>ISNUMBER(MATCH(TRIM('Pre-assessment'!B$9),_xlfn.TEXTSPLIT(TRIM(J76), ";"), 0))</f>
        <v>1</v>
      </c>
      <c r="Q76" s="248" t="b">
        <f>ISNUMBER(MATCH(TRIM('Pre-assessment'!D$9),_xlfn.TEXTSPLIT(TRIM(J76), ";"), 0))</f>
        <v>1</v>
      </c>
      <c r="R76" s="248" t="b">
        <f>ISNUMBER(MATCH(TRIM('Pre-assessment'!F$9),_xlfn.TEXTSPLIT(TRIM(J76), ";"), 0))</f>
        <v>1</v>
      </c>
      <c r="S76" s="248" t="b">
        <f>ISNUMBER(MATCH(TRIM('Pre-assessment'!H$9),_xlfn.TEXTSPLIT(TRIM(J76), ";"), 0))</f>
        <v>1</v>
      </c>
      <c r="T76" s="248" t="b">
        <f>ISNUMBER(MATCH(TRIM('Pre-assessment'!B$12),_xlfn.TEXTSPLIT(TRIM(K76), ";"), 0))</f>
        <v>1</v>
      </c>
      <c r="U76" s="248" t="b">
        <f>ISNUMBER(MATCH(TRIM('Pre-assessment'!D$12),_xlfn.TEXTSPLIT(TRIM(K76), ";"), 0))</f>
        <v>1</v>
      </c>
      <c r="V76" s="248" t="b">
        <f>ISNUMBER(MATCH(TRIM('Pre-assessment'!F$12),_xlfn.TEXTSPLIT(TRIM(K76), ";"), 0))</f>
        <v>1</v>
      </c>
      <c r="W76" s="248" t="b">
        <f t="shared" si="7"/>
        <v>1</v>
      </c>
      <c r="X76" s="120" t="str">
        <f t="shared" si="4"/>
        <v>N/A</v>
      </c>
    </row>
    <row r="77" spans="2:24" ht="39" customHeight="1" x14ac:dyDescent="0.3">
      <c r="B77" s="709"/>
      <c r="C77" s="761"/>
      <c r="D77" s="776"/>
      <c r="E77" s="269" t="s">
        <v>785</v>
      </c>
      <c r="F77" s="129"/>
      <c r="G77" s="108"/>
      <c r="H77" s="695"/>
      <c r="I77" s="92" t="s">
        <v>399</v>
      </c>
      <c r="J77" s="240" t="s">
        <v>386</v>
      </c>
      <c r="K77" s="240" t="s">
        <v>387</v>
      </c>
      <c r="L77" s="36"/>
      <c r="M77" s="81" t="str" cm="1">
        <f t="array" ref="M77">IFERROR(VALUE(_xlfn.IFS(F77="Yes","1",F77="No","0")),"N/A")</f>
        <v>N/A</v>
      </c>
      <c r="N77" s="81">
        <v>1</v>
      </c>
      <c r="O77" s="81">
        <f t="shared" si="6"/>
        <v>1</v>
      </c>
      <c r="P77" s="248" t="b">
        <f>ISNUMBER(MATCH(TRIM('Pre-assessment'!B$9),_xlfn.TEXTSPLIT(TRIM(J77), ";"), 0))</f>
        <v>1</v>
      </c>
      <c r="Q77" s="248" t="b">
        <f>ISNUMBER(MATCH(TRIM('Pre-assessment'!D$9),_xlfn.TEXTSPLIT(TRIM(J77), ";"), 0))</f>
        <v>1</v>
      </c>
      <c r="R77" s="248" t="b">
        <f>ISNUMBER(MATCH(TRIM('Pre-assessment'!F$9),_xlfn.TEXTSPLIT(TRIM(J77), ";"), 0))</f>
        <v>1</v>
      </c>
      <c r="S77" s="248" t="b">
        <f>ISNUMBER(MATCH(TRIM('Pre-assessment'!H$9),_xlfn.TEXTSPLIT(TRIM(J77), ";"), 0))</f>
        <v>1</v>
      </c>
      <c r="T77" s="248" t="b">
        <f>ISNUMBER(MATCH(TRIM('Pre-assessment'!B$12),_xlfn.TEXTSPLIT(TRIM(K77), ";"), 0))</f>
        <v>1</v>
      </c>
      <c r="U77" s="248" t="b">
        <f>ISNUMBER(MATCH(TRIM('Pre-assessment'!D$12),_xlfn.TEXTSPLIT(TRIM(K77), ";"), 0))</f>
        <v>1</v>
      </c>
      <c r="V77" s="248" t="b">
        <f>ISNUMBER(MATCH(TRIM('Pre-assessment'!F$12),_xlfn.TEXTSPLIT(TRIM(K77), ";"), 0))</f>
        <v>1</v>
      </c>
      <c r="W77" s="248" t="b">
        <f t="shared" si="7"/>
        <v>1</v>
      </c>
      <c r="X77" s="120" t="str">
        <f t="shared" si="4"/>
        <v>N/A</v>
      </c>
    </row>
    <row r="78" spans="2:24" ht="37.5" customHeight="1" x14ac:dyDescent="0.3">
      <c r="B78" s="709"/>
      <c r="C78" s="761"/>
      <c r="D78" s="776"/>
      <c r="E78" s="269" t="s">
        <v>786</v>
      </c>
      <c r="F78" s="129"/>
      <c r="G78" s="108"/>
      <c r="H78" s="695"/>
      <c r="I78" s="92" t="s">
        <v>415</v>
      </c>
      <c r="J78" s="240" t="s">
        <v>386</v>
      </c>
      <c r="K78" s="240" t="s">
        <v>387</v>
      </c>
      <c r="L78" s="36"/>
      <c r="M78" s="81" t="str" cm="1">
        <f t="array" ref="M78">IFERROR(VALUE(_xlfn.IFS(F78="Yes","1",F78="No","0")),"N/A")</f>
        <v>N/A</v>
      </c>
      <c r="N78" s="81">
        <v>1</v>
      </c>
      <c r="O78" s="81">
        <f t="shared" si="6"/>
        <v>1</v>
      </c>
      <c r="P78" s="248" t="b">
        <f>ISNUMBER(MATCH(TRIM('Pre-assessment'!B$9),_xlfn.TEXTSPLIT(TRIM(J78), ";"), 0))</f>
        <v>1</v>
      </c>
      <c r="Q78" s="248" t="b">
        <f>ISNUMBER(MATCH(TRIM('Pre-assessment'!D$9),_xlfn.TEXTSPLIT(TRIM(J78), ";"), 0))</f>
        <v>1</v>
      </c>
      <c r="R78" s="248" t="b">
        <f>ISNUMBER(MATCH(TRIM('Pre-assessment'!F$9),_xlfn.TEXTSPLIT(TRIM(J78), ";"), 0))</f>
        <v>1</v>
      </c>
      <c r="S78" s="248" t="b">
        <f>ISNUMBER(MATCH(TRIM('Pre-assessment'!H$9),_xlfn.TEXTSPLIT(TRIM(J78), ";"), 0))</f>
        <v>1</v>
      </c>
      <c r="T78" s="248" t="b">
        <f>ISNUMBER(MATCH(TRIM('Pre-assessment'!B$12),_xlfn.TEXTSPLIT(TRIM(K78), ";"), 0))</f>
        <v>1</v>
      </c>
      <c r="U78" s="248" t="b">
        <f>ISNUMBER(MATCH(TRIM('Pre-assessment'!D$12),_xlfn.TEXTSPLIT(TRIM(K78), ";"), 0))</f>
        <v>1</v>
      </c>
      <c r="V78" s="248" t="b">
        <f>ISNUMBER(MATCH(TRIM('Pre-assessment'!F$12),_xlfn.TEXTSPLIT(TRIM(K78), ";"), 0))</f>
        <v>1</v>
      </c>
      <c r="W78" s="248" t="b">
        <f t="shared" si="7"/>
        <v>1</v>
      </c>
      <c r="X78" s="120" t="str">
        <f t="shared" si="4"/>
        <v>N/A</v>
      </c>
    </row>
    <row r="79" spans="2:24" ht="37.5" customHeight="1" x14ac:dyDescent="0.3">
      <c r="B79" s="710"/>
      <c r="C79" s="774"/>
      <c r="D79" s="770"/>
      <c r="E79" s="269" t="s">
        <v>787</v>
      </c>
      <c r="F79" s="129"/>
      <c r="G79" s="108"/>
      <c r="H79" s="756"/>
      <c r="I79" s="92" t="s">
        <v>415</v>
      </c>
      <c r="J79" s="240" t="s">
        <v>386</v>
      </c>
      <c r="K79" s="240" t="s">
        <v>387</v>
      </c>
      <c r="L79" s="36"/>
      <c r="M79" s="81" t="str" cm="1">
        <f t="array" ref="M79">IFERROR(VALUE(_xlfn.IFS(F79="Yes","1",F79="No","0")),"N/A")</f>
        <v>N/A</v>
      </c>
      <c r="N79" s="81">
        <v>1</v>
      </c>
      <c r="O79" s="81">
        <f t="shared" si="6"/>
        <v>1</v>
      </c>
      <c r="P79" s="248" t="b">
        <f>ISNUMBER(MATCH(TRIM('Pre-assessment'!B$9),_xlfn.TEXTSPLIT(TRIM(J79), ";"), 0))</f>
        <v>1</v>
      </c>
      <c r="Q79" s="248" t="b">
        <f>ISNUMBER(MATCH(TRIM('Pre-assessment'!D$9),_xlfn.TEXTSPLIT(TRIM(J79), ";"), 0))</f>
        <v>1</v>
      </c>
      <c r="R79" s="248" t="b">
        <f>ISNUMBER(MATCH(TRIM('Pre-assessment'!F$9),_xlfn.TEXTSPLIT(TRIM(J79), ";"), 0))</f>
        <v>1</v>
      </c>
      <c r="S79" s="248" t="b">
        <f>ISNUMBER(MATCH(TRIM('Pre-assessment'!H$9),_xlfn.TEXTSPLIT(TRIM(J79), ";"), 0))</f>
        <v>1</v>
      </c>
      <c r="T79" s="248" t="b">
        <f>ISNUMBER(MATCH(TRIM('Pre-assessment'!B$12),_xlfn.TEXTSPLIT(TRIM(K79), ";"), 0))</f>
        <v>1</v>
      </c>
      <c r="U79" s="248" t="b">
        <f>ISNUMBER(MATCH(TRIM('Pre-assessment'!D$12),_xlfn.TEXTSPLIT(TRIM(K79), ";"), 0))</f>
        <v>1</v>
      </c>
      <c r="V79" s="248" t="b">
        <f>ISNUMBER(MATCH(TRIM('Pre-assessment'!F$12),_xlfn.TEXTSPLIT(TRIM(K79), ";"), 0))</f>
        <v>1</v>
      </c>
      <c r="W79" s="248" t="b">
        <f t="shared" si="7"/>
        <v>1</v>
      </c>
      <c r="X79" s="120" t="str">
        <f t="shared" si="4"/>
        <v>N/A</v>
      </c>
    </row>
    <row r="80" spans="2:24" ht="32.1" customHeight="1" x14ac:dyDescent="0.3">
      <c r="B80" s="790" t="s">
        <v>370</v>
      </c>
      <c r="C80" s="775" t="s">
        <v>788</v>
      </c>
      <c r="D80" s="769" t="s">
        <v>789</v>
      </c>
      <c r="E80" s="269" t="s">
        <v>790</v>
      </c>
      <c r="F80" s="129"/>
      <c r="G80" s="108"/>
      <c r="H80" s="755" t="s">
        <v>791</v>
      </c>
      <c r="I80" s="92" t="s">
        <v>397</v>
      </c>
      <c r="J80" s="264" t="s">
        <v>386</v>
      </c>
      <c r="K80" s="259" t="s">
        <v>387</v>
      </c>
      <c r="L80" s="36"/>
      <c r="M80" s="81" t="str" cm="1">
        <f t="array" ref="M80">IFERROR(VALUE(_xlfn.IFS(F80="Yes","1",F80="No","0")),"N/A")</f>
        <v>N/A</v>
      </c>
      <c r="N80" s="81">
        <v>1</v>
      </c>
      <c r="O80" s="81">
        <f t="shared" si="6"/>
        <v>1</v>
      </c>
      <c r="P80" s="248" t="b">
        <f>ISNUMBER(MATCH(TRIM('Pre-assessment'!B$9),_xlfn.TEXTSPLIT(TRIM(J80), ";"), 0))</f>
        <v>1</v>
      </c>
      <c r="Q80" s="248" t="b">
        <f>ISNUMBER(MATCH(TRIM('Pre-assessment'!D$9),_xlfn.TEXTSPLIT(TRIM(J80), ";"), 0))</f>
        <v>1</v>
      </c>
      <c r="R80" s="248" t="b">
        <f>ISNUMBER(MATCH(TRIM('Pre-assessment'!F$9),_xlfn.TEXTSPLIT(TRIM(J80), ";"), 0))</f>
        <v>1</v>
      </c>
      <c r="S80" s="248" t="b">
        <f>ISNUMBER(MATCH(TRIM('Pre-assessment'!H$9),_xlfn.TEXTSPLIT(TRIM(J80), ";"), 0))</f>
        <v>1</v>
      </c>
      <c r="T80" s="248" t="b">
        <f>ISNUMBER(MATCH(TRIM('Pre-assessment'!B$12),_xlfn.TEXTSPLIT(TRIM(K80), ";"), 0))</f>
        <v>1</v>
      </c>
      <c r="U80" s="248" t="b">
        <f>ISNUMBER(MATCH(TRIM('Pre-assessment'!D$12),_xlfn.TEXTSPLIT(TRIM(K80), ";"), 0))</f>
        <v>1</v>
      </c>
      <c r="V80" s="248" t="b">
        <f>ISNUMBER(MATCH(TRIM('Pre-assessment'!F$12),_xlfn.TEXTSPLIT(TRIM(K80), ";"), 0))</f>
        <v>1</v>
      </c>
      <c r="W80" s="248" t="b">
        <f t="shared" si="7"/>
        <v>1</v>
      </c>
      <c r="X80" s="120" t="str">
        <f t="shared" si="4"/>
        <v>N/A</v>
      </c>
    </row>
    <row r="81" spans="2:24" ht="33.6" customHeight="1" x14ac:dyDescent="0.3">
      <c r="B81" s="709"/>
      <c r="C81" s="761"/>
      <c r="D81" s="776"/>
      <c r="E81" s="269" t="s">
        <v>792</v>
      </c>
      <c r="F81" s="129"/>
      <c r="G81" s="108"/>
      <c r="H81" s="695"/>
      <c r="I81" s="92" t="s">
        <v>397</v>
      </c>
      <c r="J81" s="264" t="s">
        <v>386</v>
      </c>
      <c r="K81" s="259" t="s">
        <v>387</v>
      </c>
      <c r="L81" s="36"/>
      <c r="M81" s="81" t="str" cm="1">
        <f t="array" ref="M81">IFERROR(VALUE(_xlfn.IFS(F81="Yes","1",F81="No","0")),"N/A")</f>
        <v>N/A</v>
      </c>
      <c r="N81" s="81">
        <v>1</v>
      </c>
      <c r="O81" s="81">
        <f t="shared" si="6"/>
        <v>1</v>
      </c>
      <c r="P81" s="248" t="b">
        <f>ISNUMBER(MATCH(TRIM('Pre-assessment'!B$9),_xlfn.TEXTSPLIT(TRIM(J81), ";"), 0))</f>
        <v>1</v>
      </c>
      <c r="Q81" s="248" t="b">
        <f>ISNUMBER(MATCH(TRIM('Pre-assessment'!D$9),_xlfn.TEXTSPLIT(TRIM(J81), ";"), 0))</f>
        <v>1</v>
      </c>
      <c r="R81" s="248" t="b">
        <f>ISNUMBER(MATCH(TRIM('Pre-assessment'!F$9),_xlfn.TEXTSPLIT(TRIM(J81), ";"), 0))</f>
        <v>1</v>
      </c>
      <c r="S81" s="248" t="b">
        <f>ISNUMBER(MATCH(TRIM('Pre-assessment'!H$9),_xlfn.TEXTSPLIT(TRIM(J81), ";"), 0))</f>
        <v>1</v>
      </c>
      <c r="T81" s="248" t="b">
        <f>ISNUMBER(MATCH(TRIM('Pre-assessment'!B$12),_xlfn.TEXTSPLIT(TRIM(K81), ";"), 0))</f>
        <v>1</v>
      </c>
      <c r="U81" s="248" t="b">
        <f>ISNUMBER(MATCH(TRIM('Pre-assessment'!D$12),_xlfn.TEXTSPLIT(TRIM(K81), ";"), 0))</f>
        <v>1</v>
      </c>
      <c r="V81" s="248" t="b">
        <f>ISNUMBER(MATCH(TRIM('Pre-assessment'!F$12),_xlfn.TEXTSPLIT(TRIM(K81), ";"), 0))</f>
        <v>1</v>
      </c>
      <c r="W81" s="248" t="b">
        <f t="shared" si="7"/>
        <v>1</v>
      </c>
      <c r="X81" s="120" t="str">
        <f t="shared" si="4"/>
        <v>N/A</v>
      </c>
    </row>
    <row r="82" spans="2:24" ht="41.1" customHeight="1" x14ac:dyDescent="0.3">
      <c r="B82" s="791"/>
      <c r="C82" s="762"/>
      <c r="D82" s="770"/>
      <c r="E82" s="254" t="s">
        <v>793</v>
      </c>
      <c r="F82" s="129"/>
      <c r="G82" s="188"/>
      <c r="H82" s="756"/>
      <c r="I82" s="194" t="s">
        <v>397</v>
      </c>
      <c r="J82" s="264" t="s">
        <v>386</v>
      </c>
      <c r="K82" s="259" t="s">
        <v>387</v>
      </c>
      <c r="L82" s="36"/>
      <c r="M82" s="81" t="str" cm="1">
        <f t="array" ref="M82">IFERROR(VALUE(_xlfn.IFS(F82="Yes","1",F82="No","0")),"N/A")</f>
        <v>N/A</v>
      </c>
      <c r="N82" s="81">
        <v>1</v>
      </c>
      <c r="O82" s="81">
        <f t="shared" si="6"/>
        <v>1</v>
      </c>
      <c r="P82" s="248" t="b">
        <f>ISNUMBER(MATCH(TRIM('Pre-assessment'!B$9),_xlfn.TEXTSPLIT(TRIM(J82), ";"), 0))</f>
        <v>1</v>
      </c>
      <c r="Q82" s="248" t="b">
        <f>ISNUMBER(MATCH(TRIM('Pre-assessment'!D$9),_xlfn.TEXTSPLIT(TRIM(J82), ";"), 0))</f>
        <v>1</v>
      </c>
      <c r="R82" s="248" t="b">
        <f>ISNUMBER(MATCH(TRIM('Pre-assessment'!F$9),_xlfn.TEXTSPLIT(TRIM(J82), ";"), 0))</f>
        <v>1</v>
      </c>
      <c r="S82" s="248" t="b">
        <f>ISNUMBER(MATCH(TRIM('Pre-assessment'!H$9),_xlfn.TEXTSPLIT(TRIM(J82), ";"), 0))</f>
        <v>1</v>
      </c>
      <c r="T82" s="248" t="b">
        <f>ISNUMBER(MATCH(TRIM('Pre-assessment'!B$12),_xlfn.TEXTSPLIT(TRIM(K82), ";"), 0))</f>
        <v>1</v>
      </c>
      <c r="U82" s="248" t="b">
        <f>ISNUMBER(MATCH(TRIM('Pre-assessment'!D$12),_xlfn.TEXTSPLIT(TRIM(K82), ";"), 0))</f>
        <v>1</v>
      </c>
      <c r="V82" s="248" t="b">
        <f>ISNUMBER(MATCH(TRIM('Pre-assessment'!F$12),_xlfn.TEXTSPLIT(TRIM(K82), ";"), 0))</f>
        <v>1</v>
      </c>
      <c r="W82" s="248" t="b">
        <f t="shared" si="7"/>
        <v>1</v>
      </c>
      <c r="X82" s="120" t="str">
        <f t="shared" si="4"/>
        <v>N/A</v>
      </c>
    </row>
    <row r="83" spans="2:24" ht="51" customHeight="1" x14ac:dyDescent="0.3">
      <c r="B83" s="708" t="s">
        <v>370</v>
      </c>
      <c r="C83" s="760" t="s">
        <v>794</v>
      </c>
      <c r="D83" s="784" t="s">
        <v>795</v>
      </c>
      <c r="E83" s="208" t="s">
        <v>796</v>
      </c>
      <c r="F83" s="129"/>
      <c r="G83" s="108"/>
      <c r="H83" s="755" t="s">
        <v>797</v>
      </c>
      <c r="I83" s="198" t="s">
        <v>397</v>
      </c>
      <c r="J83" s="264" t="s">
        <v>386</v>
      </c>
      <c r="K83" s="259" t="s">
        <v>387</v>
      </c>
      <c r="L83" s="36"/>
      <c r="M83" s="81" t="str" cm="1">
        <f t="array" ref="M83">IFERROR(VALUE(_xlfn.IFS(F83="Yes","1",F83="No","0")),"N/A")</f>
        <v>N/A</v>
      </c>
      <c r="N83" s="81">
        <v>1</v>
      </c>
      <c r="O83" s="81">
        <f t="shared" si="6"/>
        <v>1</v>
      </c>
      <c r="P83" s="248" t="b">
        <f>ISNUMBER(MATCH(TRIM('Pre-assessment'!B$9),_xlfn.TEXTSPLIT(TRIM(J83), ";"), 0))</f>
        <v>1</v>
      </c>
      <c r="Q83" s="248" t="b">
        <f>ISNUMBER(MATCH(TRIM('Pre-assessment'!D$9),_xlfn.TEXTSPLIT(TRIM(J83), ";"), 0))</f>
        <v>1</v>
      </c>
      <c r="R83" s="248" t="b">
        <f>ISNUMBER(MATCH(TRIM('Pre-assessment'!F$9),_xlfn.TEXTSPLIT(TRIM(J83), ";"), 0))</f>
        <v>1</v>
      </c>
      <c r="S83" s="248" t="b">
        <f>ISNUMBER(MATCH(TRIM('Pre-assessment'!H$9),_xlfn.TEXTSPLIT(TRIM(J83), ";"), 0))</f>
        <v>1</v>
      </c>
      <c r="T83" s="248" t="b">
        <f>ISNUMBER(MATCH(TRIM('Pre-assessment'!B$12),_xlfn.TEXTSPLIT(TRIM(K83), ";"), 0))</f>
        <v>1</v>
      </c>
      <c r="U83" s="248" t="b">
        <f>ISNUMBER(MATCH(TRIM('Pre-assessment'!D$12),_xlfn.TEXTSPLIT(TRIM(K83), ";"), 0))</f>
        <v>1</v>
      </c>
      <c r="V83" s="248" t="b">
        <f>ISNUMBER(MATCH(TRIM('Pre-assessment'!F$12),_xlfn.TEXTSPLIT(TRIM(K83), ";"), 0))</f>
        <v>1</v>
      </c>
      <c r="W83" s="248" t="b">
        <f t="shared" si="7"/>
        <v>1</v>
      </c>
      <c r="X83" s="120" t="str">
        <f t="shared" si="4"/>
        <v>N/A</v>
      </c>
    </row>
    <row r="84" spans="2:24" ht="51" customHeight="1" x14ac:dyDescent="0.3">
      <c r="B84" s="709"/>
      <c r="C84" s="761"/>
      <c r="D84" s="785"/>
      <c r="E84" s="197" t="s">
        <v>798</v>
      </c>
      <c r="F84" s="129"/>
      <c r="G84" s="108"/>
      <c r="H84" s="695"/>
      <c r="I84" s="252" t="s">
        <v>399</v>
      </c>
      <c r="J84" s="264" t="s">
        <v>386</v>
      </c>
      <c r="K84" s="259" t="s">
        <v>387</v>
      </c>
      <c r="L84" s="36"/>
      <c r="M84" s="81" t="str" cm="1">
        <f t="array" ref="M84">IFERROR(VALUE(_xlfn.IFS(F84="Yes","1",F84="No","0")),"N/A")</f>
        <v>N/A</v>
      </c>
      <c r="N84" s="81">
        <v>1</v>
      </c>
      <c r="O84" s="81">
        <f t="shared" si="6"/>
        <v>1</v>
      </c>
      <c r="P84" s="248" t="b">
        <f>ISNUMBER(MATCH(TRIM('Pre-assessment'!B$9),_xlfn.TEXTSPLIT(TRIM(J84), ";"), 0))</f>
        <v>1</v>
      </c>
      <c r="Q84" s="248" t="b">
        <f>ISNUMBER(MATCH(TRIM('Pre-assessment'!D$9),_xlfn.TEXTSPLIT(TRIM(J84), ";"), 0))</f>
        <v>1</v>
      </c>
      <c r="R84" s="248" t="b">
        <f>ISNUMBER(MATCH(TRIM('Pre-assessment'!F$9),_xlfn.TEXTSPLIT(TRIM(J84), ";"), 0))</f>
        <v>1</v>
      </c>
      <c r="S84" s="248" t="b">
        <f>ISNUMBER(MATCH(TRIM('Pre-assessment'!H$9),_xlfn.TEXTSPLIT(TRIM(J84), ";"), 0))</f>
        <v>1</v>
      </c>
      <c r="T84" s="248" t="b">
        <f>ISNUMBER(MATCH(TRIM('Pre-assessment'!B$12),_xlfn.TEXTSPLIT(TRIM(K84), ";"), 0))</f>
        <v>1</v>
      </c>
      <c r="U84" s="248" t="b">
        <f>ISNUMBER(MATCH(TRIM('Pre-assessment'!D$12),_xlfn.TEXTSPLIT(TRIM(K84), ";"), 0))</f>
        <v>1</v>
      </c>
      <c r="V84" s="248" t="b">
        <f>ISNUMBER(MATCH(TRIM('Pre-assessment'!F$12),_xlfn.TEXTSPLIT(TRIM(K84), ";"), 0))</f>
        <v>1</v>
      </c>
      <c r="W84" s="248" t="b">
        <f t="shared" si="7"/>
        <v>1</v>
      </c>
      <c r="X84" s="120" t="str">
        <f t="shared" si="4"/>
        <v>N/A</v>
      </c>
    </row>
    <row r="85" spans="2:24" ht="51" customHeight="1" x14ac:dyDescent="0.3">
      <c r="B85" s="709"/>
      <c r="C85" s="761"/>
      <c r="D85" s="785"/>
      <c r="E85" s="197" t="s">
        <v>799</v>
      </c>
      <c r="F85" s="129"/>
      <c r="G85" s="108"/>
      <c r="H85" s="695"/>
      <c r="I85" s="252" t="s">
        <v>399</v>
      </c>
      <c r="J85" s="264" t="s">
        <v>386</v>
      </c>
      <c r="K85" s="259" t="s">
        <v>387</v>
      </c>
      <c r="L85" s="36"/>
      <c r="M85" s="81" t="str" cm="1">
        <f t="array" ref="M85">IFERROR(VALUE(_xlfn.IFS(F85="Yes","1",F85="No","0")),"N/A")</f>
        <v>N/A</v>
      </c>
      <c r="N85" s="81">
        <v>1</v>
      </c>
      <c r="O85" s="81">
        <f t="shared" si="6"/>
        <v>1</v>
      </c>
      <c r="P85" s="248" t="b">
        <f>ISNUMBER(MATCH(TRIM('Pre-assessment'!B$9),_xlfn.TEXTSPLIT(TRIM(J85), ";"), 0))</f>
        <v>1</v>
      </c>
      <c r="Q85" s="248" t="b">
        <f>ISNUMBER(MATCH(TRIM('Pre-assessment'!D$9),_xlfn.TEXTSPLIT(TRIM(J85), ";"), 0))</f>
        <v>1</v>
      </c>
      <c r="R85" s="248" t="b">
        <f>ISNUMBER(MATCH(TRIM('Pre-assessment'!F$9),_xlfn.TEXTSPLIT(TRIM(J85), ";"), 0))</f>
        <v>1</v>
      </c>
      <c r="S85" s="248" t="b">
        <f>ISNUMBER(MATCH(TRIM('Pre-assessment'!H$9),_xlfn.TEXTSPLIT(TRIM(J85), ";"), 0))</f>
        <v>1</v>
      </c>
      <c r="T85" s="248" t="b">
        <f>ISNUMBER(MATCH(TRIM('Pre-assessment'!B$12),_xlfn.TEXTSPLIT(TRIM(K85), ";"), 0))</f>
        <v>1</v>
      </c>
      <c r="U85" s="248" t="b">
        <f>ISNUMBER(MATCH(TRIM('Pre-assessment'!D$12),_xlfn.TEXTSPLIT(TRIM(K85), ";"), 0))</f>
        <v>1</v>
      </c>
      <c r="V85" s="248" t="b">
        <f>ISNUMBER(MATCH(TRIM('Pre-assessment'!F$12),_xlfn.TEXTSPLIT(TRIM(K85), ";"), 0))</f>
        <v>1</v>
      </c>
      <c r="W85" s="248" t="b">
        <f t="shared" si="7"/>
        <v>1</v>
      </c>
      <c r="X85" s="120" t="str">
        <f t="shared" si="4"/>
        <v>N/A</v>
      </c>
    </row>
    <row r="86" spans="2:24" ht="51" customHeight="1" x14ac:dyDescent="0.3">
      <c r="B86" s="709"/>
      <c r="C86" s="761"/>
      <c r="D86" s="785"/>
      <c r="E86" s="314" t="s">
        <v>800</v>
      </c>
      <c r="F86" s="129"/>
      <c r="G86" s="108"/>
      <c r="H86" s="695"/>
      <c r="I86" s="252" t="s">
        <v>399</v>
      </c>
      <c r="J86" s="264" t="s">
        <v>386</v>
      </c>
      <c r="K86" s="259" t="s">
        <v>387</v>
      </c>
      <c r="L86" s="36"/>
      <c r="M86" s="81" t="str" cm="1">
        <f t="array" ref="M86">IFERROR(VALUE(_xlfn.IFS(F86="Yes","1",F86="No","0")),"N/A")</f>
        <v>N/A</v>
      </c>
      <c r="N86" s="81">
        <v>1</v>
      </c>
      <c r="O86" s="81">
        <f t="shared" si="6"/>
        <v>1</v>
      </c>
      <c r="P86" s="248" t="b">
        <f>ISNUMBER(MATCH(TRIM('Pre-assessment'!B$9),_xlfn.TEXTSPLIT(TRIM(J86), ";"), 0))</f>
        <v>1</v>
      </c>
      <c r="Q86" s="248" t="b">
        <f>ISNUMBER(MATCH(TRIM('Pre-assessment'!D$9),_xlfn.TEXTSPLIT(TRIM(J86), ";"), 0))</f>
        <v>1</v>
      </c>
      <c r="R86" s="248" t="b">
        <f>ISNUMBER(MATCH(TRIM('Pre-assessment'!F$9),_xlfn.TEXTSPLIT(TRIM(J86), ";"), 0))</f>
        <v>1</v>
      </c>
      <c r="S86" s="248" t="b">
        <f>ISNUMBER(MATCH(TRIM('Pre-assessment'!H$9),_xlfn.TEXTSPLIT(TRIM(J86), ";"), 0))</f>
        <v>1</v>
      </c>
      <c r="T86" s="248" t="b">
        <f>ISNUMBER(MATCH(TRIM('Pre-assessment'!B$12),_xlfn.TEXTSPLIT(TRIM(K86), ";"), 0))</f>
        <v>1</v>
      </c>
      <c r="U86" s="248" t="b">
        <f>ISNUMBER(MATCH(TRIM('Pre-assessment'!D$12),_xlfn.TEXTSPLIT(TRIM(K86), ";"), 0))</f>
        <v>1</v>
      </c>
      <c r="V86" s="248" t="b">
        <f>ISNUMBER(MATCH(TRIM('Pre-assessment'!F$12),_xlfn.TEXTSPLIT(TRIM(K86), ";"), 0))</f>
        <v>1</v>
      </c>
      <c r="W86" s="248" t="b">
        <f t="shared" si="7"/>
        <v>1</v>
      </c>
      <c r="X86" s="120" t="str">
        <f t="shared" si="4"/>
        <v>N/A</v>
      </c>
    </row>
    <row r="87" spans="2:24" ht="51" customHeight="1" x14ac:dyDescent="0.3">
      <c r="B87" s="709"/>
      <c r="C87" s="761"/>
      <c r="D87" s="785"/>
      <c r="E87" s="197" t="s">
        <v>801</v>
      </c>
      <c r="F87" s="129"/>
      <c r="G87" s="108"/>
      <c r="H87" s="695"/>
      <c r="I87" s="252" t="s">
        <v>399</v>
      </c>
      <c r="J87" s="264" t="s">
        <v>386</v>
      </c>
      <c r="K87" s="259" t="s">
        <v>387</v>
      </c>
      <c r="L87" s="36"/>
      <c r="M87" s="81" t="str" cm="1">
        <f t="array" ref="M87">IFERROR(VALUE(_xlfn.IFS(F87="Yes","1",F87="No","0")),"N/A")</f>
        <v>N/A</v>
      </c>
      <c r="N87" s="81">
        <v>1</v>
      </c>
      <c r="O87" s="81">
        <f t="shared" si="6"/>
        <v>1</v>
      </c>
      <c r="P87" s="248" t="b">
        <f>ISNUMBER(MATCH(TRIM('Pre-assessment'!B$9),_xlfn.TEXTSPLIT(TRIM(J87), ";"), 0))</f>
        <v>1</v>
      </c>
      <c r="Q87" s="248" t="b">
        <f>ISNUMBER(MATCH(TRIM('Pre-assessment'!D$9),_xlfn.TEXTSPLIT(TRIM(J87), ";"), 0))</f>
        <v>1</v>
      </c>
      <c r="R87" s="248" t="b">
        <f>ISNUMBER(MATCH(TRIM('Pre-assessment'!F$9),_xlfn.TEXTSPLIT(TRIM(J87), ";"), 0))</f>
        <v>1</v>
      </c>
      <c r="S87" s="248" t="b">
        <f>ISNUMBER(MATCH(TRIM('Pre-assessment'!H$9),_xlfn.TEXTSPLIT(TRIM(J87), ";"), 0))</f>
        <v>1</v>
      </c>
      <c r="T87" s="248" t="b">
        <f>ISNUMBER(MATCH(TRIM('Pre-assessment'!B$12),_xlfn.TEXTSPLIT(TRIM(K87), ";"), 0))</f>
        <v>1</v>
      </c>
      <c r="U87" s="248" t="b">
        <f>ISNUMBER(MATCH(TRIM('Pre-assessment'!D$12),_xlfn.TEXTSPLIT(TRIM(K87), ";"), 0))</f>
        <v>1</v>
      </c>
      <c r="V87" s="248" t="b">
        <f>ISNUMBER(MATCH(TRIM('Pre-assessment'!F$12),_xlfn.TEXTSPLIT(TRIM(K87), ";"), 0))</f>
        <v>1</v>
      </c>
      <c r="W87" s="248" t="b">
        <f t="shared" si="7"/>
        <v>1</v>
      </c>
      <c r="X87" s="120" t="str">
        <f t="shared" si="4"/>
        <v>N/A</v>
      </c>
    </row>
    <row r="88" spans="2:24" ht="51" customHeight="1" x14ac:dyDescent="0.3">
      <c r="B88" s="709"/>
      <c r="C88" s="761"/>
      <c r="D88" s="785"/>
      <c r="E88" s="197" t="s">
        <v>802</v>
      </c>
      <c r="F88" s="129"/>
      <c r="G88" s="108"/>
      <c r="H88" s="695"/>
      <c r="I88" s="252" t="s">
        <v>399</v>
      </c>
      <c r="J88" s="264" t="s">
        <v>386</v>
      </c>
      <c r="K88" s="259" t="s">
        <v>387</v>
      </c>
      <c r="L88" s="36"/>
      <c r="M88" s="81" t="str" cm="1">
        <f t="array" ref="M88">IFERROR(VALUE(_xlfn.IFS(F88="Yes","1",F88="No","0")),"N/A")</f>
        <v>N/A</v>
      </c>
      <c r="N88" s="81">
        <v>1</v>
      </c>
      <c r="O88" s="81">
        <f t="shared" si="6"/>
        <v>1</v>
      </c>
      <c r="P88" s="248" t="b">
        <f>ISNUMBER(MATCH(TRIM('Pre-assessment'!B$9),_xlfn.TEXTSPLIT(TRIM(J88), ";"), 0))</f>
        <v>1</v>
      </c>
      <c r="Q88" s="248" t="b">
        <f>ISNUMBER(MATCH(TRIM('Pre-assessment'!D$9),_xlfn.TEXTSPLIT(TRIM(J88), ";"), 0))</f>
        <v>1</v>
      </c>
      <c r="R88" s="248" t="b">
        <f>ISNUMBER(MATCH(TRIM('Pre-assessment'!F$9),_xlfn.TEXTSPLIT(TRIM(J88), ";"), 0))</f>
        <v>1</v>
      </c>
      <c r="S88" s="248" t="b">
        <f>ISNUMBER(MATCH(TRIM('Pre-assessment'!H$9),_xlfn.TEXTSPLIT(TRIM(J88), ";"), 0))</f>
        <v>1</v>
      </c>
      <c r="T88" s="248" t="b">
        <f>ISNUMBER(MATCH(TRIM('Pre-assessment'!B$12),_xlfn.TEXTSPLIT(TRIM(K88), ";"), 0))</f>
        <v>1</v>
      </c>
      <c r="U88" s="248" t="b">
        <f>ISNUMBER(MATCH(TRIM('Pre-assessment'!D$12),_xlfn.TEXTSPLIT(TRIM(K88), ";"), 0))</f>
        <v>1</v>
      </c>
      <c r="V88" s="248" t="b">
        <f>ISNUMBER(MATCH(TRIM('Pre-assessment'!F$12),_xlfn.TEXTSPLIT(TRIM(K88), ";"), 0))</f>
        <v>1</v>
      </c>
      <c r="W88" s="248" t="b">
        <f t="shared" si="7"/>
        <v>1</v>
      </c>
      <c r="X88" s="120" t="str">
        <f t="shared" si="4"/>
        <v>N/A</v>
      </c>
    </row>
    <row r="89" spans="2:24" ht="51" customHeight="1" x14ac:dyDescent="0.3">
      <c r="B89" s="709"/>
      <c r="C89" s="761"/>
      <c r="D89" s="785"/>
      <c r="E89" s="289" t="s">
        <v>803</v>
      </c>
      <c r="F89" s="129"/>
      <c r="G89" s="108"/>
      <c r="H89" s="695"/>
      <c r="I89" s="252" t="s">
        <v>415</v>
      </c>
      <c r="J89" s="264" t="s">
        <v>386</v>
      </c>
      <c r="K89" s="259" t="s">
        <v>387</v>
      </c>
      <c r="L89" s="36"/>
      <c r="M89" s="81" t="str" cm="1">
        <f t="array" ref="M89">IFERROR(VALUE(_xlfn.IFS(F89="Yes","1",F89="No","0")),"N/A")</f>
        <v>N/A</v>
      </c>
      <c r="N89" s="81">
        <v>1</v>
      </c>
      <c r="O89" s="81">
        <f t="shared" si="6"/>
        <v>1</v>
      </c>
      <c r="P89" s="248" t="b">
        <f>ISNUMBER(MATCH(TRIM('Pre-assessment'!B$9),_xlfn.TEXTSPLIT(TRIM(J89), ";"), 0))</f>
        <v>1</v>
      </c>
      <c r="Q89" s="248" t="b">
        <f>ISNUMBER(MATCH(TRIM('Pre-assessment'!D$9),_xlfn.TEXTSPLIT(TRIM(J89), ";"), 0))</f>
        <v>1</v>
      </c>
      <c r="R89" s="248" t="b">
        <f>ISNUMBER(MATCH(TRIM('Pre-assessment'!F$9),_xlfn.TEXTSPLIT(TRIM(J89), ";"), 0))</f>
        <v>1</v>
      </c>
      <c r="S89" s="248" t="b">
        <f>ISNUMBER(MATCH(TRIM('Pre-assessment'!H$9),_xlfn.TEXTSPLIT(TRIM(J89), ";"), 0))</f>
        <v>1</v>
      </c>
      <c r="T89" s="248" t="b">
        <f>ISNUMBER(MATCH(TRIM('Pre-assessment'!B$12),_xlfn.TEXTSPLIT(TRIM(K89), ";"), 0))</f>
        <v>1</v>
      </c>
      <c r="U89" s="248" t="b">
        <f>ISNUMBER(MATCH(TRIM('Pre-assessment'!D$12),_xlfn.TEXTSPLIT(TRIM(K89), ";"), 0))</f>
        <v>1</v>
      </c>
      <c r="V89" s="248" t="b">
        <f>ISNUMBER(MATCH(TRIM('Pre-assessment'!F$12),_xlfn.TEXTSPLIT(TRIM(K89), ";"), 0))</f>
        <v>1</v>
      </c>
      <c r="W89" s="248" t="b">
        <f t="shared" si="7"/>
        <v>1</v>
      </c>
      <c r="X89" s="120" t="str">
        <f t="shared" si="4"/>
        <v>N/A</v>
      </c>
    </row>
    <row r="90" spans="2:24" s="90" customFormat="1" ht="51" customHeight="1" x14ac:dyDescent="0.3">
      <c r="B90" s="714" t="s">
        <v>370</v>
      </c>
      <c r="C90" s="767" t="s">
        <v>804</v>
      </c>
      <c r="D90" s="812" t="s">
        <v>805</v>
      </c>
      <c r="E90" s="307" t="s">
        <v>806</v>
      </c>
      <c r="F90" s="129"/>
      <c r="G90" s="108"/>
      <c r="H90" s="783" t="s">
        <v>807</v>
      </c>
      <c r="I90" s="252" t="s">
        <v>399</v>
      </c>
      <c r="J90" s="264" t="s">
        <v>386</v>
      </c>
      <c r="K90" s="259" t="s">
        <v>387</v>
      </c>
      <c r="L90" s="36"/>
      <c r="M90" s="81" t="str" cm="1">
        <f t="array" ref="M90">IFERROR(VALUE(_xlfn.IFS(F90="Yes","1",F90="No","0")),"N/A")</f>
        <v>N/A</v>
      </c>
      <c r="N90" s="81">
        <v>1</v>
      </c>
      <c r="O90" s="81">
        <f t="shared" si="6"/>
        <v>1</v>
      </c>
      <c r="P90" s="248" t="b">
        <f>ISNUMBER(MATCH(TRIM('Pre-assessment'!B$9),_xlfn.TEXTSPLIT(TRIM(J90), ";"), 0))</f>
        <v>1</v>
      </c>
      <c r="Q90" s="248" t="b">
        <f>ISNUMBER(MATCH(TRIM('Pre-assessment'!D$9),_xlfn.TEXTSPLIT(TRIM(J90), ";"), 0))</f>
        <v>1</v>
      </c>
      <c r="R90" s="248" t="b">
        <f>ISNUMBER(MATCH(TRIM('Pre-assessment'!F$9),_xlfn.TEXTSPLIT(TRIM(J90), ";"), 0))</f>
        <v>1</v>
      </c>
      <c r="S90" s="248" t="b">
        <f>ISNUMBER(MATCH(TRIM('Pre-assessment'!H$9),_xlfn.TEXTSPLIT(TRIM(J90), ";"), 0))</f>
        <v>1</v>
      </c>
      <c r="T90" s="248" t="b">
        <f>ISNUMBER(MATCH(TRIM('Pre-assessment'!B$12),_xlfn.TEXTSPLIT(TRIM(K90), ";"), 0))</f>
        <v>1</v>
      </c>
      <c r="U90" s="248" t="b">
        <f>ISNUMBER(MATCH(TRIM('Pre-assessment'!D$12),_xlfn.TEXTSPLIT(TRIM(K90), ";"), 0))</f>
        <v>1</v>
      </c>
      <c r="V90" s="248" t="b">
        <f>ISNUMBER(MATCH(TRIM('Pre-assessment'!F$12),_xlfn.TEXTSPLIT(TRIM(K90), ";"), 0))</f>
        <v>1</v>
      </c>
      <c r="W90" s="248" t="b">
        <f t="shared" ref="W90:W91" si="8">AND(OR(P90:S90),OR(T90:V90))</f>
        <v>1</v>
      </c>
      <c r="X90" s="120" t="str">
        <f t="shared" si="4"/>
        <v>N/A</v>
      </c>
    </row>
    <row r="91" spans="2:24" s="90" customFormat="1" ht="91.5" customHeight="1" x14ac:dyDescent="0.3">
      <c r="B91" s="714"/>
      <c r="C91" s="815"/>
      <c r="D91" s="813"/>
      <c r="E91" s="120" t="s">
        <v>808</v>
      </c>
      <c r="F91" s="129"/>
      <c r="G91" s="108"/>
      <c r="H91" s="783"/>
      <c r="I91" s="252" t="s">
        <v>399</v>
      </c>
      <c r="J91" s="264" t="s">
        <v>386</v>
      </c>
      <c r="K91" s="259" t="s">
        <v>387</v>
      </c>
      <c r="L91" s="36"/>
      <c r="M91" s="81" t="str" cm="1">
        <f t="array" ref="M91">IFERROR(VALUE(_xlfn.IFS(F91="Yes","1",F91="No","0")),"N/A")</f>
        <v>N/A</v>
      </c>
      <c r="N91" s="81">
        <v>1</v>
      </c>
      <c r="O91" s="81">
        <f t="shared" si="6"/>
        <v>1</v>
      </c>
      <c r="P91" s="248" t="b">
        <f>ISNUMBER(MATCH(TRIM('Pre-assessment'!B$9),_xlfn.TEXTSPLIT(TRIM(J91), ";"), 0))</f>
        <v>1</v>
      </c>
      <c r="Q91" s="248" t="b">
        <f>ISNUMBER(MATCH(TRIM('Pre-assessment'!D$9),_xlfn.TEXTSPLIT(TRIM(J91), ";"), 0))</f>
        <v>1</v>
      </c>
      <c r="R91" s="248" t="b">
        <f>ISNUMBER(MATCH(TRIM('Pre-assessment'!F$9),_xlfn.TEXTSPLIT(TRIM(J91), ";"), 0))</f>
        <v>1</v>
      </c>
      <c r="S91" s="248" t="b">
        <f>ISNUMBER(MATCH(TRIM('Pre-assessment'!H$9),_xlfn.TEXTSPLIT(TRIM(J91), ";"), 0))</f>
        <v>1</v>
      </c>
      <c r="T91" s="248" t="b">
        <f>ISNUMBER(MATCH(TRIM('Pre-assessment'!B$12),_xlfn.TEXTSPLIT(TRIM(K91), ";"), 0))</f>
        <v>1</v>
      </c>
      <c r="U91" s="248" t="b">
        <f>ISNUMBER(MATCH(TRIM('Pre-assessment'!D$12),_xlfn.TEXTSPLIT(TRIM(K91), ";"), 0))</f>
        <v>1</v>
      </c>
      <c r="V91" s="248" t="b">
        <f>ISNUMBER(MATCH(TRIM('Pre-assessment'!F$12),_xlfn.TEXTSPLIT(TRIM(K91), ";"), 0))</f>
        <v>1</v>
      </c>
      <c r="W91" s="248" t="b">
        <f t="shared" si="8"/>
        <v>1</v>
      </c>
      <c r="X91" s="120" t="str">
        <f t="shared" si="4"/>
        <v>N/A</v>
      </c>
    </row>
    <row r="92" spans="2:24" s="90" customFormat="1" ht="51" customHeight="1" x14ac:dyDescent="0.3">
      <c r="B92" s="714" t="s">
        <v>371</v>
      </c>
      <c r="C92" s="766" t="s">
        <v>809</v>
      </c>
      <c r="D92" s="715" t="s">
        <v>810</v>
      </c>
      <c r="E92" s="306" t="s">
        <v>811</v>
      </c>
      <c r="F92" s="129"/>
      <c r="G92" s="108"/>
      <c r="H92" s="715" t="s">
        <v>812</v>
      </c>
      <c r="I92" s="83" t="s">
        <v>397</v>
      </c>
      <c r="J92" s="264" t="s">
        <v>386</v>
      </c>
      <c r="K92" s="259" t="s">
        <v>387</v>
      </c>
      <c r="L92" s="36"/>
      <c r="M92" s="81" t="str" cm="1">
        <f t="array" ref="M92">IFERROR(VALUE(_xlfn.IFS(F92="Yes","1",F92="No","0")),"N/A")</f>
        <v>N/A</v>
      </c>
      <c r="N92" s="81">
        <v>1</v>
      </c>
      <c r="O92" s="81">
        <f t="shared" si="6"/>
        <v>1</v>
      </c>
      <c r="P92" s="248" t="b">
        <f>ISNUMBER(MATCH(TRIM('Pre-assessment'!B$9),_xlfn.TEXTSPLIT(TRIM(J92), ";"), 0))</f>
        <v>1</v>
      </c>
      <c r="Q92" s="248" t="b">
        <f>ISNUMBER(MATCH(TRIM('Pre-assessment'!D$9),_xlfn.TEXTSPLIT(TRIM(J92), ";"), 0))</f>
        <v>1</v>
      </c>
      <c r="R92" s="248" t="b">
        <f>ISNUMBER(MATCH(TRIM('Pre-assessment'!F$9),_xlfn.TEXTSPLIT(TRIM(J92), ";"), 0))</f>
        <v>1</v>
      </c>
      <c r="S92" s="248" t="b">
        <f>ISNUMBER(MATCH(TRIM('Pre-assessment'!H$9),_xlfn.TEXTSPLIT(TRIM(J92), ";"), 0))</f>
        <v>1</v>
      </c>
      <c r="T92" s="248" t="b">
        <f>ISNUMBER(MATCH(TRIM('Pre-assessment'!B$12),_xlfn.TEXTSPLIT(TRIM(K92), ";"), 0))</f>
        <v>1</v>
      </c>
      <c r="U92" s="248" t="b">
        <f>ISNUMBER(MATCH(TRIM('Pre-assessment'!D$12),_xlfn.TEXTSPLIT(TRIM(K92), ";"), 0))</f>
        <v>1</v>
      </c>
      <c r="V92" s="248" t="b">
        <f>ISNUMBER(MATCH(TRIM('Pre-assessment'!F$12),_xlfn.TEXTSPLIT(TRIM(K92), ";"), 0))</f>
        <v>1</v>
      </c>
      <c r="W92" s="248" t="b">
        <f t="shared" ref="W92" si="9">AND(OR(P92:S92),OR(T92:V92))</f>
        <v>1</v>
      </c>
      <c r="X92" s="120" t="str">
        <f t="shared" ref="X92:X113" si="10">IF(M92="N/A","N/A","Wellbeing of the local community")</f>
        <v>N/A</v>
      </c>
    </row>
    <row r="93" spans="2:24" ht="52.5" customHeight="1" x14ac:dyDescent="0.3">
      <c r="B93" s="714"/>
      <c r="C93" s="766"/>
      <c r="D93" s="715"/>
      <c r="E93" s="310" t="s">
        <v>813</v>
      </c>
      <c r="F93" s="129"/>
      <c r="G93" s="84"/>
      <c r="H93" s="715"/>
      <c r="I93" s="83" t="s">
        <v>397</v>
      </c>
      <c r="J93" s="262" t="s">
        <v>386</v>
      </c>
      <c r="K93" s="273" t="s">
        <v>387</v>
      </c>
      <c r="L93" s="82"/>
      <c r="M93" s="81" t="str" cm="1">
        <f t="array" ref="M93">IFERROR(VALUE(_xlfn.IFS(F93="Yes","1",F93="No","0")),"N/A")</f>
        <v>N/A</v>
      </c>
      <c r="N93" s="81">
        <v>1</v>
      </c>
      <c r="O93" s="81">
        <f t="shared" si="6"/>
        <v>1</v>
      </c>
      <c r="P93" s="248" t="b">
        <f>ISNUMBER(MATCH(TRIM('Pre-assessment'!B$9),_xlfn.TEXTSPLIT(TRIM(J93), ";"), 0))</f>
        <v>1</v>
      </c>
      <c r="Q93" s="248" t="b">
        <f>ISNUMBER(MATCH(TRIM('Pre-assessment'!D$9),_xlfn.TEXTSPLIT(TRIM(J93), ";"), 0))</f>
        <v>1</v>
      </c>
      <c r="R93" s="248" t="b">
        <f>ISNUMBER(MATCH(TRIM('Pre-assessment'!F$9),_xlfn.TEXTSPLIT(TRIM(J93), ";"), 0))</f>
        <v>1</v>
      </c>
      <c r="S93" s="248" t="b">
        <f>ISNUMBER(MATCH(TRIM('Pre-assessment'!H$9),_xlfn.TEXTSPLIT(TRIM(J93), ";"), 0))</f>
        <v>1</v>
      </c>
      <c r="T93" s="248" t="b">
        <f>ISNUMBER(MATCH(TRIM('Pre-assessment'!B$12),_xlfn.TEXTSPLIT(TRIM(K93), ";"), 0))</f>
        <v>1</v>
      </c>
      <c r="U93" s="248" t="b">
        <f>ISNUMBER(MATCH(TRIM('Pre-assessment'!D$12),_xlfn.TEXTSPLIT(TRIM(K93), ";"), 0))</f>
        <v>1</v>
      </c>
      <c r="V93" s="248" t="b">
        <f>ISNUMBER(MATCH(TRIM('Pre-assessment'!F$12),_xlfn.TEXTSPLIT(TRIM(K93), ";"), 0))</f>
        <v>1</v>
      </c>
      <c r="W93" s="248" t="b">
        <f t="shared" si="7"/>
        <v>1</v>
      </c>
      <c r="X93" s="120" t="str">
        <f t="shared" si="10"/>
        <v>N/A</v>
      </c>
    </row>
    <row r="94" spans="2:24" ht="52.5" customHeight="1" x14ac:dyDescent="0.3">
      <c r="B94" s="714"/>
      <c r="C94" s="766"/>
      <c r="D94" s="715"/>
      <c r="E94" s="310" t="s">
        <v>814</v>
      </c>
      <c r="F94" s="129"/>
      <c r="G94" s="84"/>
      <c r="H94" s="715"/>
      <c r="I94" s="83" t="s">
        <v>397</v>
      </c>
      <c r="J94" s="264" t="s">
        <v>386</v>
      </c>
      <c r="K94" s="259" t="s">
        <v>387</v>
      </c>
      <c r="L94" s="82"/>
      <c r="M94" s="81" t="str" cm="1">
        <f t="array" ref="M94">IFERROR(VALUE(_xlfn.IFS(F94="Yes","1",F94="No","0")),"N/A")</f>
        <v>N/A</v>
      </c>
      <c r="N94" s="81">
        <v>1</v>
      </c>
      <c r="O94" s="81">
        <f t="shared" si="6"/>
        <v>1</v>
      </c>
      <c r="P94" s="248" t="b">
        <f>ISNUMBER(MATCH(TRIM('Pre-assessment'!B$9),_xlfn.TEXTSPLIT(TRIM(J94), ";"), 0))</f>
        <v>1</v>
      </c>
      <c r="Q94" s="248" t="b">
        <f>ISNUMBER(MATCH(TRIM('Pre-assessment'!D$9),_xlfn.TEXTSPLIT(TRIM(J94), ";"), 0))</f>
        <v>1</v>
      </c>
      <c r="R94" s="248" t="b">
        <f>ISNUMBER(MATCH(TRIM('Pre-assessment'!F$9),_xlfn.TEXTSPLIT(TRIM(J94), ";"), 0))</f>
        <v>1</v>
      </c>
      <c r="S94" s="248" t="b">
        <f>ISNUMBER(MATCH(TRIM('Pre-assessment'!H$9),_xlfn.TEXTSPLIT(TRIM(J94), ";"), 0))</f>
        <v>1</v>
      </c>
      <c r="T94" s="248" t="b">
        <f>ISNUMBER(MATCH(TRIM('Pre-assessment'!B$12),_xlfn.TEXTSPLIT(TRIM(K94), ";"), 0))</f>
        <v>1</v>
      </c>
      <c r="U94" s="248" t="b">
        <f>ISNUMBER(MATCH(TRIM('Pre-assessment'!D$12),_xlfn.TEXTSPLIT(TRIM(K94), ";"), 0))</f>
        <v>1</v>
      </c>
      <c r="V94" s="248" t="b">
        <f>ISNUMBER(MATCH(TRIM('Pre-assessment'!F$12),_xlfn.TEXTSPLIT(TRIM(K94), ";"), 0))</f>
        <v>1</v>
      </c>
      <c r="W94" s="248" t="b">
        <f t="shared" si="7"/>
        <v>1</v>
      </c>
      <c r="X94" s="120" t="str">
        <f t="shared" si="10"/>
        <v>N/A</v>
      </c>
    </row>
    <row r="95" spans="2:24" ht="166.35" customHeight="1" x14ac:dyDescent="0.3">
      <c r="B95" s="714"/>
      <c r="C95" s="766"/>
      <c r="D95" s="715"/>
      <c r="E95" s="310" t="s">
        <v>815</v>
      </c>
      <c r="F95" s="129"/>
      <c r="G95" s="84"/>
      <c r="H95" s="715"/>
      <c r="I95" s="83" t="s">
        <v>399</v>
      </c>
      <c r="J95" s="264" t="s">
        <v>386</v>
      </c>
      <c r="K95" s="259" t="s">
        <v>387</v>
      </c>
      <c r="L95" s="82"/>
      <c r="M95" s="81" t="str" cm="1">
        <f t="array" ref="M95">IFERROR(VALUE(_xlfn.IFS(F95="Yes","1",F95="No","0")),"N/A")</f>
        <v>N/A</v>
      </c>
      <c r="N95" s="81">
        <v>1</v>
      </c>
      <c r="O95" s="81">
        <f t="shared" si="6"/>
        <v>1</v>
      </c>
      <c r="P95" s="248" t="b">
        <f>ISNUMBER(MATCH(TRIM('Pre-assessment'!B$9),_xlfn.TEXTSPLIT(TRIM(J95), ";"), 0))</f>
        <v>1</v>
      </c>
      <c r="Q95" s="248" t="b">
        <f>ISNUMBER(MATCH(TRIM('Pre-assessment'!D$9),_xlfn.TEXTSPLIT(TRIM(J95), ";"), 0))</f>
        <v>1</v>
      </c>
      <c r="R95" s="248" t="b">
        <f>ISNUMBER(MATCH(TRIM('Pre-assessment'!F$9),_xlfn.TEXTSPLIT(TRIM(J95), ";"), 0))</f>
        <v>1</v>
      </c>
      <c r="S95" s="248" t="b">
        <f>ISNUMBER(MATCH(TRIM('Pre-assessment'!H$9),_xlfn.TEXTSPLIT(TRIM(J95), ";"), 0))</f>
        <v>1</v>
      </c>
      <c r="T95" s="248" t="b">
        <f>ISNUMBER(MATCH(TRIM('Pre-assessment'!B$12),_xlfn.TEXTSPLIT(TRIM(K95), ";"), 0))</f>
        <v>1</v>
      </c>
      <c r="U95" s="248" t="b">
        <f>ISNUMBER(MATCH(TRIM('Pre-assessment'!D$12),_xlfn.TEXTSPLIT(TRIM(K95), ";"), 0))</f>
        <v>1</v>
      </c>
      <c r="V95" s="248" t="b">
        <f>ISNUMBER(MATCH(TRIM('Pre-assessment'!F$12),_xlfn.TEXTSPLIT(TRIM(K95), ";"), 0))</f>
        <v>1</v>
      </c>
      <c r="W95" s="248" t="b">
        <f t="shared" si="7"/>
        <v>1</v>
      </c>
      <c r="X95" s="120" t="str">
        <f t="shared" si="10"/>
        <v>N/A</v>
      </c>
    </row>
    <row r="96" spans="2:24" ht="52.35" customHeight="1" x14ac:dyDescent="0.3">
      <c r="B96" s="714" t="s">
        <v>371</v>
      </c>
      <c r="C96" s="767" t="s">
        <v>816</v>
      </c>
      <c r="D96" s="706" t="s">
        <v>817</v>
      </c>
      <c r="E96" s="185" t="s">
        <v>818</v>
      </c>
      <c r="F96" s="129"/>
      <c r="G96" s="84"/>
      <c r="H96" s="814" t="s">
        <v>819</v>
      </c>
      <c r="I96" s="83" t="s">
        <v>397</v>
      </c>
      <c r="J96" s="272" t="s">
        <v>386</v>
      </c>
      <c r="K96" s="86" t="s">
        <v>387</v>
      </c>
      <c r="L96" s="82"/>
      <c r="M96" s="81" t="str" cm="1">
        <f t="array" ref="M96">IFERROR(VALUE(_xlfn.IFS(F96="Yes","1",F96="No","0")),"N/A")</f>
        <v>N/A</v>
      </c>
      <c r="N96" s="81">
        <v>1</v>
      </c>
      <c r="O96" s="81">
        <f t="shared" si="6"/>
        <v>1</v>
      </c>
      <c r="P96" s="248" t="b">
        <f>ISNUMBER(MATCH(TRIM('Pre-assessment'!B$9),_xlfn.TEXTSPLIT(TRIM(J96), ";"), 0))</f>
        <v>1</v>
      </c>
      <c r="Q96" s="248" t="b">
        <f>ISNUMBER(MATCH(TRIM('Pre-assessment'!D$9),_xlfn.TEXTSPLIT(TRIM(J96), ";"), 0))</f>
        <v>1</v>
      </c>
      <c r="R96" s="248" t="b">
        <f>ISNUMBER(MATCH(TRIM('Pre-assessment'!F$9),_xlfn.TEXTSPLIT(TRIM(J96), ";"), 0))</f>
        <v>1</v>
      </c>
      <c r="S96" s="248" t="b">
        <f>ISNUMBER(MATCH(TRIM('Pre-assessment'!H$9),_xlfn.TEXTSPLIT(TRIM(J96), ";"), 0))</f>
        <v>1</v>
      </c>
      <c r="T96" s="248" t="b">
        <f>ISNUMBER(MATCH(TRIM('Pre-assessment'!B$12),_xlfn.TEXTSPLIT(TRIM(K96), ";"), 0))</f>
        <v>1</v>
      </c>
      <c r="U96" s="248" t="b">
        <f>ISNUMBER(MATCH(TRIM('Pre-assessment'!D$12),_xlfn.TEXTSPLIT(TRIM(K96), ";"), 0))</f>
        <v>1</v>
      </c>
      <c r="V96" s="248" t="b">
        <f>ISNUMBER(MATCH(TRIM('Pre-assessment'!F$12),_xlfn.TEXTSPLIT(TRIM(K96), ";"), 0))</f>
        <v>1</v>
      </c>
      <c r="W96" s="248" t="b">
        <f t="shared" si="7"/>
        <v>1</v>
      </c>
      <c r="X96" s="120" t="str">
        <f t="shared" si="10"/>
        <v>N/A</v>
      </c>
    </row>
    <row r="97" spans="2:24" ht="47.85" customHeight="1" x14ac:dyDescent="0.3">
      <c r="B97" s="714"/>
      <c r="C97" s="815"/>
      <c r="D97" s="698"/>
      <c r="E97" s="185" t="s">
        <v>820</v>
      </c>
      <c r="F97" s="129"/>
      <c r="G97" s="124"/>
      <c r="H97" s="814"/>
      <c r="I97" s="174" t="s">
        <v>397</v>
      </c>
      <c r="J97" s="264" t="s">
        <v>386</v>
      </c>
      <c r="K97" s="259" t="s">
        <v>387</v>
      </c>
      <c r="L97" s="82"/>
      <c r="M97" s="81" t="str" cm="1">
        <f t="array" ref="M97">IFERROR(VALUE(_xlfn.IFS(F97="Yes","1",F97="No","0")),"N/A")</f>
        <v>N/A</v>
      </c>
      <c r="N97" s="81">
        <v>1</v>
      </c>
      <c r="O97" s="81">
        <f t="shared" si="6"/>
        <v>1</v>
      </c>
      <c r="P97" s="248" t="b">
        <f>ISNUMBER(MATCH(TRIM('Pre-assessment'!B$9),_xlfn.TEXTSPLIT(TRIM(J97), ";"), 0))</f>
        <v>1</v>
      </c>
      <c r="Q97" s="248" t="b">
        <f>ISNUMBER(MATCH(TRIM('Pre-assessment'!D$9),_xlfn.TEXTSPLIT(TRIM(J97), ";"), 0))</f>
        <v>1</v>
      </c>
      <c r="R97" s="248" t="b">
        <f>ISNUMBER(MATCH(TRIM('Pre-assessment'!F$9),_xlfn.TEXTSPLIT(TRIM(J97), ";"), 0))</f>
        <v>1</v>
      </c>
      <c r="S97" s="248" t="b">
        <f>ISNUMBER(MATCH(TRIM('Pre-assessment'!H$9),_xlfn.TEXTSPLIT(TRIM(J97), ";"), 0))</f>
        <v>1</v>
      </c>
      <c r="T97" s="248" t="b">
        <f>ISNUMBER(MATCH(TRIM('Pre-assessment'!B$12),_xlfn.TEXTSPLIT(TRIM(K97), ";"), 0))</f>
        <v>1</v>
      </c>
      <c r="U97" s="248" t="b">
        <f>ISNUMBER(MATCH(TRIM('Pre-assessment'!D$12),_xlfn.TEXTSPLIT(TRIM(K97), ";"), 0))</f>
        <v>1</v>
      </c>
      <c r="V97" s="248" t="b">
        <f>ISNUMBER(MATCH(TRIM('Pre-assessment'!F$12),_xlfn.TEXTSPLIT(TRIM(K97), ";"), 0))</f>
        <v>1</v>
      </c>
      <c r="W97" s="248" t="b">
        <f t="shared" si="7"/>
        <v>1</v>
      </c>
      <c r="X97" s="120" t="str">
        <f t="shared" si="10"/>
        <v>N/A</v>
      </c>
    </row>
    <row r="98" spans="2:24" ht="47.85" customHeight="1" x14ac:dyDescent="0.3">
      <c r="B98" s="714"/>
      <c r="C98" s="815"/>
      <c r="D98" s="698"/>
      <c r="E98" s="185" t="s">
        <v>821</v>
      </c>
      <c r="F98" s="129"/>
      <c r="G98" s="124"/>
      <c r="H98" s="814"/>
      <c r="I98" s="174" t="s">
        <v>399</v>
      </c>
      <c r="J98" s="264" t="s">
        <v>386</v>
      </c>
      <c r="K98" s="259" t="s">
        <v>387</v>
      </c>
      <c r="L98" s="82"/>
      <c r="M98" s="81" t="str" cm="1">
        <f t="array" ref="M98">IFERROR(VALUE(_xlfn.IFS(F98="Yes","1",F98="No","0")),"N/A")</f>
        <v>N/A</v>
      </c>
      <c r="N98" s="81">
        <v>1</v>
      </c>
      <c r="O98" s="81">
        <f t="shared" si="6"/>
        <v>1</v>
      </c>
      <c r="P98" s="248" t="b">
        <f>ISNUMBER(MATCH(TRIM('Pre-assessment'!B$9),_xlfn.TEXTSPLIT(TRIM(J98), ";"), 0))</f>
        <v>1</v>
      </c>
      <c r="Q98" s="248" t="b">
        <f>ISNUMBER(MATCH(TRIM('Pre-assessment'!D$9),_xlfn.TEXTSPLIT(TRIM(J98), ";"), 0))</f>
        <v>1</v>
      </c>
      <c r="R98" s="248" t="b">
        <f>ISNUMBER(MATCH(TRIM('Pre-assessment'!F$9),_xlfn.TEXTSPLIT(TRIM(J98), ";"), 0))</f>
        <v>1</v>
      </c>
      <c r="S98" s="248" t="b">
        <f>ISNUMBER(MATCH(TRIM('Pre-assessment'!H$9),_xlfn.TEXTSPLIT(TRIM(J98), ";"), 0))</f>
        <v>1</v>
      </c>
      <c r="T98" s="248" t="b">
        <f>ISNUMBER(MATCH(TRIM('Pre-assessment'!B$12),_xlfn.TEXTSPLIT(TRIM(K98), ";"), 0))</f>
        <v>1</v>
      </c>
      <c r="U98" s="248" t="b">
        <f>ISNUMBER(MATCH(TRIM('Pre-assessment'!D$12),_xlfn.TEXTSPLIT(TRIM(K98), ";"), 0))</f>
        <v>1</v>
      </c>
      <c r="V98" s="248" t="b">
        <f>ISNUMBER(MATCH(TRIM('Pre-assessment'!F$12),_xlfn.TEXTSPLIT(TRIM(K98), ";"), 0))</f>
        <v>1</v>
      </c>
      <c r="W98" s="248" t="b">
        <f t="shared" si="7"/>
        <v>1</v>
      </c>
      <c r="X98" s="120" t="str">
        <f t="shared" si="10"/>
        <v>N/A</v>
      </c>
    </row>
    <row r="99" spans="2:24" ht="32.1" customHeight="1" x14ac:dyDescent="0.3">
      <c r="B99" s="714"/>
      <c r="C99" s="815"/>
      <c r="D99" s="698"/>
      <c r="E99" s="185" t="s">
        <v>822</v>
      </c>
      <c r="F99" s="129"/>
      <c r="G99" s="84"/>
      <c r="H99" s="814"/>
      <c r="I99" s="83" t="s">
        <v>399</v>
      </c>
      <c r="J99" s="264" t="s">
        <v>386</v>
      </c>
      <c r="K99" s="259" t="s">
        <v>387</v>
      </c>
      <c r="L99" s="82"/>
      <c r="M99" s="81" t="str" cm="1">
        <f t="array" ref="M99">IFERROR(VALUE(_xlfn.IFS(F99="Yes","1",F99="No","0")),"N/A")</f>
        <v>N/A</v>
      </c>
      <c r="N99" s="81">
        <v>1</v>
      </c>
      <c r="O99" s="81">
        <f t="shared" si="6"/>
        <v>1</v>
      </c>
      <c r="P99" s="248" t="b">
        <f>ISNUMBER(MATCH(TRIM('Pre-assessment'!B$9),_xlfn.TEXTSPLIT(TRIM(J99), ";"), 0))</f>
        <v>1</v>
      </c>
      <c r="Q99" s="248" t="b">
        <f>ISNUMBER(MATCH(TRIM('Pre-assessment'!D$9),_xlfn.TEXTSPLIT(TRIM(J99), ";"), 0))</f>
        <v>1</v>
      </c>
      <c r="R99" s="248" t="b">
        <f>ISNUMBER(MATCH(TRIM('Pre-assessment'!F$9),_xlfn.TEXTSPLIT(TRIM(J99), ";"), 0))</f>
        <v>1</v>
      </c>
      <c r="S99" s="248" t="b">
        <f>ISNUMBER(MATCH(TRIM('Pre-assessment'!H$9),_xlfn.TEXTSPLIT(TRIM(J99), ";"), 0))</f>
        <v>1</v>
      </c>
      <c r="T99" s="248" t="b">
        <f>ISNUMBER(MATCH(TRIM('Pre-assessment'!B$12),_xlfn.TEXTSPLIT(TRIM(K99), ";"), 0))</f>
        <v>1</v>
      </c>
      <c r="U99" s="248" t="b">
        <f>ISNUMBER(MATCH(TRIM('Pre-assessment'!D$12),_xlfn.TEXTSPLIT(TRIM(K99), ";"), 0))</f>
        <v>1</v>
      </c>
      <c r="V99" s="248" t="b">
        <f>ISNUMBER(MATCH(TRIM('Pre-assessment'!F$12),_xlfn.TEXTSPLIT(TRIM(K99), ";"), 0))</f>
        <v>1</v>
      </c>
      <c r="W99" s="248" t="b">
        <f t="shared" si="7"/>
        <v>1</v>
      </c>
      <c r="X99" s="120" t="str">
        <f t="shared" si="10"/>
        <v>N/A</v>
      </c>
    </row>
    <row r="100" spans="2:24" ht="48" customHeight="1" x14ac:dyDescent="0.3">
      <c r="B100" s="708" t="s">
        <v>371</v>
      </c>
      <c r="C100" s="767" t="s">
        <v>823</v>
      </c>
      <c r="D100" s="706" t="s">
        <v>824</v>
      </c>
      <c r="E100" s="185" t="s">
        <v>825</v>
      </c>
      <c r="F100" s="129"/>
      <c r="G100" s="84"/>
      <c r="H100" s="700" t="s">
        <v>819</v>
      </c>
      <c r="I100" s="83" t="s">
        <v>397</v>
      </c>
      <c r="J100" s="275" t="s">
        <v>386</v>
      </c>
      <c r="K100" s="273" t="s">
        <v>387</v>
      </c>
      <c r="L100" s="82"/>
      <c r="M100" s="81" t="str" cm="1">
        <f t="array" ref="M100">IFERROR(VALUE(_xlfn.IFS(F100="Yes","1",F100="No","0")),"N/A")</f>
        <v>N/A</v>
      </c>
      <c r="N100" s="81">
        <v>1</v>
      </c>
      <c r="O100" s="81">
        <f t="shared" si="6"/>
        <v>1</v>
      </c>
      <c r="P100" s="248" t="b">
        <f>ISNUMBER(MATCH(TRIM('Pre-assessment'!B$9),_xlfn.TEXTSPLIT(TRIM(J100), ";"), 0))</f>
        <v>1</v>
      </c>
      <c r="Q100" s="248" t="b">
        <f>ISNUMBER(MATCH(TRIM('Pre-assessment'!D$9),_xlfn.TEXTSPLIT(TRIM(J100), ";"), 0))</f>
        <v>1</v>
      </c>
      <c r="R100" s="248" t="b">
        <f>ISNUMBER(MATCH(TRIM('Pre-assessment'!F$9),_xlfn.TEXTSPLIT(TRIM(J100), ";"), 0))</f>
        <v>1</v>
      </c>
      <c r="S100" s="248" t="b">
        <f>ISNUMBER(MATCH(TRIM('Pre-assessment'!H$9),_xlfn.TEXTSPLIT(TRIM(J100), ";"), 0))</f>
        <v>1</v>
      </c>
      <c r="T100" s="248" t="b">
        <f>ISNUMBER(MATCH(TRIM('Pre-assessment'!B$12),_xlfn.TEXTSPLIT(TRIM(K100), ";"), 0))</f>
        <v>1</v>
      </c>
      <c r="U100" s="248" t="b">
        <f>ISNUMBER(MATCH(TRIM('Pre-assessment'!D$12),_xlfn.TEXTSPLIT(TRIM(K100), ";"), 0))</f>
        <v>1</v>
      </c>
      <c r="V100" s="248" t="b">
        <f>ISNUMBER(MATCH(TRIM('Pre-assessment'!F$12),_xlfn.TEXTSPLIT(TRIM(K100), ";"), 0))</f>
        <v>1</v>
      </c>
      <c r="W100" s="248" t="b">
        <f t="shared" si="7"/>
        <v>1</v>
      </c>
      <c r="X100" s="120" t="str">
        <f t="shared" si="10"/>
        <v>N/A</v>
      </c>
    </row>
    <row r="101" spans="2:24" ht="46.5" customHeight="1" x14ac:dyDescent="0.3">
      <c r="B101" s="709"/>
      <c r="C101" s="815"/>
      <c r="D101" s="698"/>
      <c r="E101" s="185" t="s">
        <v>826</v>
      </c>
      <c r="F101" s="129"/>
      <c r="G101" s="84"/>
      <c r="H101" s="692"/>
      <c r="I101" s="83" t="s">
        <v>397</v>
      </c>
      <c r="J101" s="264" t="s">
        <v>386</v>
      </c>
      <c r="K101" s="259" t="s">
        <v>387</v>
      </c>
      <c r="L101" s="82"/>
      <c r="M101" s="81" t="str" cm="1">
        <f t="array" ref="M101">IFERROR(VALUE(_xlfn.IFS(F101="Yes","1",F101="No","0")),"N/A")</f>
        <v>N/A</v>
      </c>
      <c r="N101" s="81">
        <v>1</v>
      </c>
      <c r="O101" s="81">
        <f t="shared" si="6"/>
        <v>1</v>
      </c>
      <c r="P101" s="248" t="b">
        <f>ISNUMBER(MATCH(TRIM('Pre-assessment'!B$9),_xlfn.TEXTSPLIT(TRIM(J101), ";"), 0))</f>
        <v>1</v>
      </c>
      <c r="Q101" s="248" t="b">
        <f>ISNUMBER(MATCH(TRIM('Pre-assessment'!D$9),_xlfn.TEXTSPLIT(TRIM(J101), ";"), 0))</f>
        <v>1</v>
      </c>
      <c r="R101" s="248" t="b">
        <f>ISNUMBER(MATCH(TRIM('Pre-assessment'!F$9),_xlfn.TEXTSPLIT(TRIM(J101), ";"), 0))</f>
        <v>1</v>
      </c>
      <c r="S101" s="248" t="b">
        <f>ISNUMBER(MATCH(TRIM('Pre-assessment'!H$9),_xlfn.TEXTSPLIT(TRIM(J101), ";"), 0))</f>
        <v>1</v>
      </c>
      <c r="T101" s="248" t="b">
        <f>ISNUMBER(MATCH(TRIM('Pre-assessment'!B$12),_xlfn.TEXTSPLIT(TRIM(K101), ";"), 0))</f>
        <v>1</v>
      </c>
      <c r="U101" s="248" t="b">
        <f>ISNUMBER(MATCH(TRIM('Pre-assessment'!D$12),_xlfn.TEXTSPLIT(TRIM(K101), ";"), 0))</f>
        <v>1</v>
      </c>
      <c r="V101" s="248" t="b">
        <f>ISNUMBER(MATCH(TRIM('Pre-assessment'!F$12),_xlfn.TEXTSPLIT(TRIM(K101), ";"), 0))</f>
        <v>1</v>
      </c>
      <c r="W101" s="248" t="b">
        <f t="shared" si="7"/>
        <v>1</v>
      </c>
      <c r="X101" s="120" t="str">
        <f t="shared" si="10"/>
        <v>N/A</v>
      </c>
    </row>
    <row r="102" spans="2:24" ht="46.5" customHeight="1" x14ac:dyDescent="0.3">
      <c r="B102" s="710"/>
      <c r="C102" s="816"/>
      <c r="D102" s="707"/>
      <c r="E102" s="185" t="s">
        <v>827</v>
      </c>
      <c r="F102" s="129"/>
      <c r="G102" s="84"/>
      <c r="H102" s="692"/>
      <c r="I102" s="83" t="s">
        <v>399</v>
      </c>
      <c r="J102" s="264" t="s">
        <v>386</v>
      </c>
      <c r="K102" s="259" t="s">
        <v>387</v>
      </c>
      <c r="L102" s="82"/>
      <c r="M102" s="81" t="str" cm="1">
        <f t="array" ref="M102">IFERROR(VALUE(_xlfn.IFS(F102="Yes","1",F102="No","0")),"N/A")</f>
        <v>N/A</v>
      </c>
      <c r="N102" s="81">
        <v>1</v>
      </c>
      <c r="O102" s="81">
        <f t="shared" si="6"/>
        <v>1</v>
      </c>
      <c r="P102" s="248" t="b">
        <f>ISNUMBER(MATCH(TRIM('Pre-assessment'!B$9),_xlfn.TEXTSPLIT(TRIM(J102), ";"), 0))</f>
        <v>1</v>
      </c>
      <c r="Q102" s="248" t="b">
        <f>ISNUMBER(MATCH(TRIM('Pre-assessment'!D$9),_xlfn.TEXTSPLIT(TRIM(J102), ";"), 0))</f>
        <v>1</v>
      </c>
      <c r="R102" s="248" t="b">
        <f>ISNUMBER(MATCH(TRIM('Pre-assessment'!F$9),_xlfn.TEXTSPLIT(TRIM(J102), ";"), 0))</f>
        <v>1</v>
      </c>
      <c r="S102" s="248" t="b">
        <f>ISNUMBER(MATCH(TRIM('Pre-assessment'!H$9),_xlfn.TEXTSPLIT(TRIM(J102), ";"), 0))</f>
        <v>1</v>
      </c>
      <c r="T102" s="248" t="b">
        <f>ISNUMBER(MATCH(TRIM('Pre-assessment'!B$12),_xlfn.TEXTSPLIT(TRIM(K102), ";"), 0))</f>
        <v>1</v>
      </c>
      <c r="U102" s="248" t="b">
        <f>ISNUMBER(MATCH(TRIM('Pre-assessment'!D$12),_xlfn.TEXTSPLIT(TRIM(K102), ";"), 0))</f>
        <v>1</v>
      </c>
      <c r="V102" s="248" t="b">
        <f>ISNUMBER(MATCH(TRIM('Pre-assessment'!F$12),_xlfn.TEXTSPLIT(TRIM(K102), ";"), 0))</f>
        <v>1</v>
      </c>
      <c r="W102" s="248" t="b">
        <f t="shared" si="7"/>
        <v>1</v>
      </c>
      <c r="X102" s="120" t="str">
        <f t="shared" si="10"/>
        <v>N/A</v>
      </c>
    </row>
    <row r="103" spans="2:24" ht="52.35" customHeight="1" x14ac:dyDescent="0.3">
      <c r="B103" s="708" t="s">
        <v>371</v>
      </c>
      <c r="C103" s="817" t="s">
        <v>828</v>
      </c>
      <c r="D103" s="783" t="s">
        <v>829</v>
      </c>
      <c r="E103" s="176" t="s">
        <v>830</v>
      </c>
      <c r="F103" s="129"/>
      <c r="G103" s="108"/>
      <c r="H103" s="819" t="s">
        <v>831</v>
      </c>
      <c r="I103" s="92" t="s">
        <v>397</v>
      </c>
      <c r="J103" s="86" t="s">
        <v>345</v>
      </c>
      <c r="K103" s="86" t="s">
        <v>387</v>
      </c>
      <c r="L103" s="92"/>
      <c r="M103" s="81" t="str" cm="1">
        <f t="array" ref="M103">IFERROR(VALUE(_xlfn.IFS(F103="Yes","1",F103="No","0")),"N/A")</f>
        <v>N/A</v>
      </c>
      <c r="N103" s="81">
        <v>1</v>
      </c>
      <c r="O103" s="81">
        <f t="shared" si="6"/>
        <v>1</v>
      </c>
      <c r="P103" s="248" t="b">
        <f>ISNUMBER(MATCH(TRIM('Pre-assessment'!B$9),_xlfn.TEXTSPLIT(TRIM(J103), ";"), 0))</f>
        <v>1</v>
      </c>
      <c r="Q103" s="248" t="b">
        <f>ISNUMBER(MATCH(TRIM('Pre-assessment'!D$9),_xlfn.TEXTSPLIT(TRIM(J103), ";"), 0))</f>
        <v>0</v>
      </c>
      <c r="R103" s="248" t="b">
        <f>ISNUMBER(MATCH(TRIM('Pre-assessment'!F$9),_xlfn.TEXTSPLIT(TRIM(J103), ";"), 0))</f>
        <v>0</v>
      </c>
      <c r="S103" s="248" t="b">
        <f>ISNUMBER(MATCH(TRIM('Pre-assessment'!H$9),_xlfn.TEXTSPLIT(TRIM(J103), ";"), 0))</f>
        <v>0</v>
      </c>
      <c r="T103" s="248" t="b">
        <f>ISNUMBER(MATCH(TRIM('Pre-assessment'!B$12),_xlfn.TEXTSPLIT(TRIM(K103), ";"), 0))</f>
        <v>1</v>
      </c>
      <c r="U103" s="248" t="b">
        <f>ISNUMBER(MATCH(TRIM('Pre-assessment'!D$12),_xlfn.TEXTSPLIT(TRIM(K103), ";"), 0))</f>
        <v>1</v>
      </c>
      <c r="V103" s="248" t="b">
        <f>ISNUMBER(MATCH(TRIM('Pre-assessment'!F$12),_xlfn.TEXTSPLIT(TRIM(K103), ";"), 0))</f>
        <v>1</v>
      </c>
      <c r="W103" s="248" t="b">
        <f t="shared" si="7"/>
        <v>1</v>
      </c>
      <c r="X103" s="120" t="str">
        <f t="shared" si="10"/>
        <v>N/A</v>
      </c>
    </row>
    <row r="104" spans="2:24" ht="77.849999999999994" customHeight="1" x14ac:dyDescent="0.3">
      <c r="B104" s="709"/>
      <c r="C104" s="818"/>
      <c r="D104" s="783"/>
      <c r="E104" s="163" t="s">
        <v>832</v>
      </c>
      <c r="F104" s="129"/>
      <c r="G104" s="108"/>
      <c r="H104" s="803"/>
      <c r="I104" s="92" t="s">
        <v>397</v>
      </c>
      <c r="J104" s="86" t="s">
        <v>345</v>
      </c>
      <c r="K104" s="86" t="s">
        <v>387</v>
      </c>
      <c r="L104" s="92"/>
      <c r="M104" s="81" t="str" cm="1">
        <f t="array" ref="M104">IFERROR(VALUE(_xlfn.IFS(F104="Yes","1",F104="No","0")),"N/A")</f>
        <v>N/A</v>
      </c>
      <c r="N104" s="81">
        <v>1</v>
      </c>
      <c r="O104" s="81">
        <f t="shared" si="6"/>
        <v>1</v>
      </c>
      <c r="P104" s="248" t="b">
        <f>ISNUMBER(MATCH(TRIM('Pre-assessment'!B$9),_xlfn.TEXTSPLIT(TRIM(J104), ";"), 0))</f>
        <v>1</v>
      </c>
      <c r="Q104" s="248" t="b">
        <f>ISNUMBER(MATCH(TRIM('Pre-assessment'!D$9),_xlfn.TEXTSPLIT(TRIM(J104), ";"), 0))</f>
        <v>0</v>
      </c>
      <c r="R104" s="248" t="b">
        <f>ISNUMBER(MATCH(TRIM('Pre-assessment'!F$9),_xlfn.TEXTSPLIT(TRIM(J104), ";"), 0))</f>
        <v>0</v>
      </c>
      <c r="S104" s="248" t="b">
        <f>ISNUMBER(MATCH(TRIM('Pre-assessment'!H$9),_xlfn.TEXTSPLIT(TRIM(J104), ";"), 0))</f>
        <v>0</v>
      </c>
      <c r="T104" s="248" t="b">
        <f>ISNUMBER(MATCH(TRIM('Pre-assessment'!B$12),_xlfn.TEXTSPLIT(TRIM(K104), ";"), 0))</f>
        <v>1</v>
      </c>
      <c r="U104" s="248" t="b">
        <f>ISNUMBER(MATCH(TRIM('Pre-assessment'!D$12),_xlfn.TEXTSPLIT(TRIM(K104), ";"), 0))</f>
        <v>1</v>
      </c>
      <c r="V104" s="248" t="b">
        <f>ISNUMBER(MATCH(TRIM('Pre-assessment'!F$12),_xlfn.TEXTSPLIT(TRIM(K104), ";"), 0))</f>
        <v>1</v>
      </c>
      <c r="W104" s="248" t="b">
        <f t="shared" si="7"/>
        <v>1</v>
      </c>
      <c r="X104" s="120" t="str">
        <f t="shared" si="10"/>
        <v>N/A</v>
      </c>
    </row>
    <row r="105" spans="2:24" ht="56.1" customHeight="1" x14ac:dyDescent="0.3">
      <c r="B105" s="709"/>
      <c r="C105" s="818"/>
      <c r="D105" s="783"/>
      <c r="E105" s="311" t="s">
        <v>833</v>
      </c>
      <c r="F105" s="129"/>
      <c r="G105" s="108"/>
      <c r="H105" s="803"/>
      <c r="I105" s="92" t="s">
        <v>397</v>
      </c>
      <c r="J105" s="86" t="s">
        <v>345</v>
      </c>
      <c r="K105" s="86" t="s">
        <v>387</v>
      </c>
      <c r="L105" s="92"/>
      <c r="M105" s="81" t="str" cm="1">
        <f t="array" ref="M105">IFERROR(VALUE(_xlfn.IFS(F105="Yes","1",F105="No","0")),"N/A")</f>
        <v>N/A</v>
      </c>
      <c r="N105" s="81">
        <v>1</v>
      </c>
      <c r="O105" s="81">
        <f t="shared" si="6"/>
        <v>1</v>
      </c>
      <c r="P105" s="248" t="b">
        <f>ISNUMBER(MATCH(TRIM('Pre-assessment'!B$9),_xlfn.TEXTSPLIT(TRIM(J105), ";"), 0))</f>
        <v>1</v>
      </c>
      <c r="Q105" s="248" t="b">
        <f>ISNUMBER(MATCH(TRIM('Pre-assessment'!D$9),_xlfn.TEXTSPLIT(TRIM(J105), ";"), 0))</f>
        <v>0</v>
      </c>
      <c r="R105" s="248" t="b">
        <f>ISNUMBER(MATCH(TRIM('Pre-assessment'!F$9),_xlfn.TEXTSPLIT(TRIM(J105), ";"), 0))</f>
        <v>0</v>
      </c>
      <c r="S105" s="248" t="b">
        <f>ISNUMBER(MATCH(TRIM('Pre-assessment'!H$9),_xlfn.TEXTSPLIT(TRIM(J105), ";"), 0))</f>
        <v>0</v>
      </c>
      <c r="T105" s="248" t="b">
        <f>ISNUMBER(MATCH(TRIM('Pre-assessment'!B$12),_xlfn.TEXTSPLIT(TRIM(K105), ";"), 0))</f>
        <v>1</v>
      </c>
      <c r="U105" s="248" t="b">
        <f>ISNUMBER(MATCH(TRIM('Pre-assessment'!D$12),_xlfn.TEXTSPLIT(TRIM(K105), ";"), 0))</f>
        <v>1</v>
      </c>
      <c r="V105" s="248" t="b">
        <f>ISNUMBER(MATCH(TRIM('Pre-assessment'!F$12),_xlfn.TEXTSPLIT(TRIM(K105), ";"), 0))</f>
        <v>1</v>
      </c>
      <c r="W105" s="248" t="b">
        <f t="shared" si="7"/>
        <v>1</v>
      </c>
      <c r="X105" s="120" t="str">
        <f t="shared" si="10"/>
        <v>N/A</v>
      </c>
    </row>
    <row r="106" spans="2:24" ht="56.1" customHeight="1" x14ac:dyDescent="0.3">
      <c r="B106" s="709"/>
      <c r="C106" s="818"/>
      <c r="D106" s="783"/>
      <c r="E106" s="311" t="s">
        <v>834</v>
      </c>
      <c r="F106" s="129"/>
      <c r="G106" s="108"/>
      <c r="H106" s="803"/>
      <c r="I106" s="92" t="s">
        <v>397</v>
      </c>
      <c r="J106" s="86" t="s">
        <v>345</v>
      </c>
      <c r="K106" s="86" t="s">
        <v>387</v>
      </c>
      <c r="L106" s="92"/>
      <c r="M106" s="81" t="str" cm="1">
        <f t="array" ref="M106">IFERROR(VALUE(_xlfn.IFS(F106="Yes","1",F106="No","0")),"N/A")</f>
        <v>N/A</v>
      </c>
      <c r="N106" s="81">
        <v>1</v>
      </c>
      <c r="O106" s="81">
        <f t="shared" si="6"/>
        <v>1</v>
      </c>
      <c r="P106" s="248" t="b">
        <f>ISNUMBER(MATCH(TRIM('Pre-assessment'!B$9),_xlfn.TEXTSPLIT(TRIM(J106), ";"), 0))</f>
        <v>1</v>
      </c>
      <c r="Q106" s="248" t="b">
        <f>ISNUMBER(MATCH(TRIM('Pre-assessment'!D$9),_xlfn.TEXTSPLIT(TRIM(J106), ";"), 0))</f>
        <v>0</v>
      </c>
      <c r="R106" s="248" t="b">
        <f>ISNUMBER(MATCH(TRIM('Pre-assessment'!F$9),_xlfn.TEXTSPLIT(TRIM(J106), ";"), 0))</f>
        <v>0</v>
      </c>
      <c r="S106" s="248" t="b">
        <f>ISNUMBER(MATCH(TRIM('Pre-assessment'!H$9),_xlfn.TEXTSPLIT(TRIM(J106), ";"), 0))</f>
        <v>0</v>
      </c>
      <c r="T106" s="248" t="b">
        <f>ISNUMBER(MATCH(TRIM('Pre-assessment'!B$12),_xlfn.TEXTSPLIT(TRIM(K106), ";"), 0))</f>
        <v>1</v>
      </c>
      <c r="U106" s="248" t="b">
        <f>ISNUMBER(MATCH(TRIM('Pre-assessment'!D$12),_xlfn.TEXTSPLIT(TRIM(K106), ";"), 0))</f>
        <v>1</v>
      </c>
      <c r="V106" s="248" t="b">
        <f>ISNUMBER(MATCH(TRIM('Pre-assessment'!F$12),_xlfn.TEXTSPLIT(TRIM(K106), ";"), 0))</f>
        <v>1</v>
      </c>
      <c r="W106" s="248" t="b">
        <f t="shared" si="7"/>
        <v>1</v>
      </c>
      <c r="X106" s="120" t="str">
        <f t="shared" si="10"/>
        <v>N/A</v>
      </c>
    </row>
    <row r="107" spans="2:24" ht="58.5" customHeight="1" x14ac:dyDescent="0.3">
      <c r="B107" s="708" t="s">
        <v>371</v>
      </c>
      <c r="C107" s="820" t="s">
        <v>835</v>
      </c>
      <c r="D107" s="706" t="s">
        <v>836</v>
      </c>
      <c r="E107" s="186" t="s">
        <v>837</v>
      </c>
      <c r="F107" s="129"/>
      <c r="G107" s="84"/>
      <c r="H107" s="700" t="s">
        <v>838</v>
      </c>
      <c r="I107" s="83" t="s">
        <v>397</v>
      </c>
      <c r="J107" s="86" t="s">
        <v>459</v>
      </c>
      <c r="K107" s="86" t="s">
        <v>387</v>
      </c>
      <c r="L107" s="166"/>
      <c r="M107" s="81" t="str" cm="1">
        <f t="array" ref="M107">IFERROR(VALUE(_xlfn.IFS(F107="Yes","1",F107="No","0")),"N/A")</f>
        <v>N/A</v>
      </c>
      <c r="N107" s="81">
        <v>1</v>
      </c>
      <c r="O107" s="81">
        <f t="shared" si="6"/>
        <v>1</v>
      </c>
      <c r="P107" s="248" t="b">
        <f>ISNUMBER(MATCH(TRIM('Pre-assessment'!B$9),_xlfn.TEXTSPLIT(TRIM(J107), ";"), 0))</f>
        <v>1</v>
      </c>
      <c r="Q107" s="248" t="b">
        <f>ISNUMBER(MATCH(TRIM('Pre-assessment'!D$9),_xlfn.TEXTSPLIT(TRIM(J107), ";"), 0))</f>
        <v>1</v>
      </c>
      <c r="R107" s="248" t="b">
        <f>ISNUMBER(MATCH(TRIM('Pre-assessment'!F$9),_xlfn.TEXTSPLIT(TRIM(J107), ";"), 0))</f>
        <v>0</v>
      </c>
      <c r="S107" s="248" t="b">
        <f>ISNUMBER(MATCH(TRIM('Pre-assessment'!H$9),_xlfn.TEXTSPLIT(TRIM(J107), ";"), 0))</f>
        <v>0</v>
      </c>
      <c r="T107" s="248" t="b">
        <f>ISNUMBER(MATCH(TRIM('Pre-assessment'!B$12),_xlfn.TEXTSPLIT(TRIM(K107), ";"), 0))</f>
        <v>1</v>
      </c>
      <c r="U107" s="248" t="b">
        <f>ISNUMBER(MATCH(TRIM('Pre-assessment'!D$12),_xlfn.TEXTSPLIT(TRIM(K107), ";"), 0))</f>
        <v>1</v>
      </c>
      <c r="V107" s="248" t="b">
        <f>ISNUMBER(MATCH(TRIM('Pre-assessment'!F$12),_xlfn.TEXTSPLIT(TRIM(K107), ";"), 0))</f>
        <v>1</v>
      </c>
      <c r="W107" s="248" t="b">
        <f t="shared" si="7"/>
        <v>1</v>
      </c>
      <c r="X107" s="120" t="str">
        <f t="shared" si="10"/>
        <v>N/A</v>
      </c>
    </row>
    <row r="108" spans="2:24" ht="60" customHeight="1" x14ac:dyDescent="0.3">
      <c r="B108" s="709"/>
      <c r="C108" s="815"/>
      <c r="D108" s="698"/>
      <c r="E108" s="163" t="s">
        <v>839</v>
      </c>
      <c r="F108" s="129"/>
      <c r="G108" s="84"/>
      <c r="H108" s="692"/>
      <c r="I108" s="83" t="s">
        <v>397</v>
      </c>
      <c r="J108" s="86" t="s">
        <v>459</v>
      </c>
      <c r="K108" s="86" t="s">
        <v>387</v>
      </c>
      <c r="L108" s="166"/>
      <c r="M108" s="81" t="str" cm="1">
        <f t="array" ref="M108">IFERROR(VALUE(_xlfn.IFS(F108="Yes","1",F108="No","0")),"N/A")</f>
        <v>N/A</v>
      </c>
      <c r="N108" s="81">
        <v>1</v>
      </c>
      <c r="O108" s="81">
        <f t="shared" si="6"/>
        <v>1</v>
      </c>
      <c r="P108" s="248" t="b">
        <f>ISNUMBER(MATCH(TRIM('Pre-assessment'!B$9),_xlfn.TEXTSPLIT(TRIM(J108), ";"), 0))</f>
        <v>1</v>
      </c>
      <c r="Q108" s="248" t="b">
        <f>ISNUMBER(MATCH(TRIM('Pre-assessment'!D$9),_xlfn.TEXTSPLIT(TRIM(J108), ";"), 0))</f>
        <v>1</v>
      </c>
      <c r="R108" s="248" t="b">
        <f>ISNUMBER(MATCH(TRIM('Pre-assessment'!F$9),_xlfn.TEXTSPLIT(TRIM(J108), ";"), 0))</f>
        <v>0</v>
      </c>
      <c r="S108" s="248" t="b">
        <f>ISNUMBER(MATCH(TRIM('Pre-assessment'!H$9),_xlfn.TEXTSPLIT(TRIM(J108), ";"), 0))</f>
        <v>0</v>
      </c>
      <c r="T108" s="248" t="b">
        <f>ISNUMBER(MATCH(TRIM('Pre-assessment'!B$12),_xlfn.TEXTSPLIT(TRIM(K108), ";"), 0))</f>
        <v>1</v>
      </c>
      <c r="U108" s="248" t="b">
        <f>ISNUMBER(MATCH(TRIM('Pre-assessment'!D$12),_xlfn.TEXTSPLIT(TRIM(K108), ";"), 0))</f>
        <v>1</v>
      </c>
      <c r="V108" s="248" t="b">
        <f>ISNUMBER(MATCH(TRIM('Pre-assessment'!F$12),_xlfn.TEXTSPLIT(TRIM(K108), ";"), 0))</f>
        <v>1</v>
      </c>
      <c r="W108" s="248" t="b">
        <f>AND(OR(P108:S108),OR(T108:V108))</f>
        <v>1</v>
      </c>
      <c r="X108" s="120" t="str">
        <f t="shared" si="10"/>
        <v>N/A</v>
      </c>
    </row>
    <row r="109" spans="2:24" ht="41.1" customHeight="1" x14ac:dyDescent="0.3">
      <c r="B109" s="709"/>
      <c r="C109" s="815"/>
      <c r="D109" s="698"/>
      <c r="E109" s="163" t="s">
        <v>840</v>
      </c>
      <c r="F109" s="129"/>
      <c r="G109" s="84"/>
      <c r="H109" s="692"/>
      <c r="I109" s="83" t="s">
        <v>399</v>
      </c>
      <c r="J109" s="86" t="s">
        <v>459</v>
      </c>
      <c r="K109" s="86" t="s">
        <v>387</v>
      </c>
      <c r="L109" s="166"/>
      <c r="M109" s="81" t="str" cm="1">
        <f t="array" ref="M109">IFERROR(VALUE(_xlfn.IFS(F109="Yes","1",F109="No","0")),"N/A")</f>
        <v>N/A</v>
      </c>
      <c r="N109" s="81">
        <v>1</v>
      </c>
      <c r="O109" s="81">
        <f t="shared" si="6"/>
        <v>1</v>
      </c>
      <c r="P109" s="248" t="b">
        <f>ISNUMBER(MATCH(TRIM('Pre-assessment'!B$9),_xlfn.TEXTSPLIT(TRIM(J109), ";"), 0))</f>
        <v>1</v>
      </c>
      <c r="Q109" s="248" t="b">
        <f>ISNUMBER(MATCH(TRIM('Pre-assessment'!D$9),_xlfn.TEXTSPLIT(TRIM(J109), ";"), 0))</f>
        <v>1</v>
      </c>
      <c r="R109" s="248" t="b">
        <f>ISNUMBER(MATCH(TRIM('Pre-assessment'!F$9),_xlfn.TEXTSPLIT(TRIM(J109), ";"), 0))</f>
        <v>0</v>
      </c>
      <c r="S109" s="248" t="b">
        <f>ISNUMBER(MATCH(TRIM('Pre-assessment'!H$9),_xlfn.TEXTSPLIT(TRIM(J109), ";"), 0))</f>
        <v>0</v>
      </c>
      <c r="T109" s="248" t="b">
        <f>ISNUMBER(MATCH(TRIM('Pre-assessment'!B$12),_xlfn.TEXTSPLIT(TRIM(K109), ";"), 0))</f>
        <v>1</v>
      </c>
      <c r="U109" s="248" t="b">
        <f>ISNUMBER(MATCH(TRIM('Pre-assessment'!D$12),_xlfn.TEXTSPLIT(TRIM(K109), ";"), 0))</f>
        <v>1</v>
      </c>
      <c r="V109" s="248" t="b">
        <f>ISNUMBER(MATCH(TRIM('Pre-assessment'!F$12),_xlfn.TEXTSPLIT(TRIM(K109), ";"), 0))</f>
        <v>1</v>
      </c>
      <c r="W109" s="248" t="b">
        <f t="shared" si="7"/>
        <v>1</v>
      </c>
      <c r="X109" s="120" t="str">
        <f t="shared" si="10"/>
        <v>N/A</v>
      </c>
    </row>
    <row r="110" spans="2:24" ht="41.1" customHeight="1" x14ac:dyDescent="0.3">
      <c r="B110" s="709"/>
      <c r="C110" s="815"/>
      <c r="D110" s="698"/>
      <c r="E110" s="163" t="s">
        <v>841</v>
      </c>
      <c r="F110" s="129"/>
      <c r="G110" s="84"/>
      <c r="H110" s="692"/>
      <c r="I110" s="92" t="s">
        <v>397</v>
      </c>
      <c r="J110" s="86" t="s">
        <v>459</v>
      </c>
      <c r="K110" s="86" t="s">
        <v>387</v>
      </c>
      <c r="L110" s="166"/>
      <c r="M110" s="81" t="str" cm="1">
        <f t="array" ref="M110">IFERROR(VALUE(_xlfn.IFS(F110="Yes","1",F110="No","0")),"N/A")</f>
        <v>N/A</v>
      </c>
      <c r="N110" s="81">
        <v>1</v>
      </c>
      <c r="O110" s="81">
        <f t="shared" si="6"/>
        <v>1</v>
      </c>
      <c r="P110" s="248" t="b">
        <f>ISNUMBER(MATCH(TRIM('Pre-assessment'!B$9),_xlfn.TEXTSPLIT(TRIM(J110), ";"), 0))</f>
        <v>1</v>
      </c>
      <c r="Q110" s="248" t="b">
        <f>ISNUMBER(MATCH(TRIM('Pre-assessment'!D$9),_xlfn.TEXTSPLIT(TRIM(J110), ";"), 0))</f>
        <v>1</v>
      </c>
      <c r="R110" s="248" t="b">
        <f>ISNUMBER(MATCH(TRIM('Pre-assessment'!F$9),_xlfn.TEXTSPLIT(TRIM(J110), ";"), 0))</f>
        <v>0</v>
      </c>
      <c r="S110" s="248" t="b">
        <f>ISNUMBER(MATCH(TRIM('Pre-assessment'!H$9),_xlfn.TEXTSPLIT(TRIM(J110), ";"), 0))</f>
        <v>0</v>
      </c>
      <c r="T110" s="248" t="b">
        <f>ISNUMBER(MATCH(TRIM('Pre-assessment'!B$12),_xlfn.TEXTSPLIT(TRIM(K110), ";"), 0))</f>
        <v>1</v>
      </c>
      <c r="U110" s="248" t="b">
        <f>ISNUMBER(MATCH(TRIM('Pre-assessment'!D$12),_xlfn.TEXTSPLIT(TRIM(K110), ";"), 0))</f>
        <v>1</v>
      </c>
      <c r="V110" s="248" t="b">
        <f>ISNUMBER(MATCH(TRIM('Pre-assessment'!F$12),_xlfn.TEXTSPLIT(TRIM(K110), ";"), 0))</f>
        <v>1</v>
      </c>
      <c r="W110" s="248" t="b">
        <f t="shared" si="7"/>
        <v>1</v>
      </c>
      <c r="X110" s="120" t="str">
        <f t="shared" si="10"/>
        <v>N/A</v>
      </c>
    </row>
    <row r="111" spans="2:24" ht="71.849999999999994" customHeight="1" x14ac:dyDescent="0.3">
      <c r="B111" s="708" t="s">
        <v>371</v>
      </c>
      <c r="C111" s="767" t="s">
        <v>842</v>
      </c>
      <c r="D111" s="706" t="s">
        <v>843</v>
      </c>
      <c r="E111" s="241" t="s">
        <v>844</v>
      </c>
      <c r="F111" s="129"/>
      <c r="G111" s="84"/>
      <c r="H111" s="690" t="s">
        <v>845</v>
      </c>
      <c r="I111" s="83" t="s">
        <v>399</v>
      </c>
      <c r="J111" s="264" t="s">
        <v>386</v>
      </c>
      <c r="K111" s="273" t="s">
        <v>387</v>
      </c>
      <c r="L111" s="82"/>
      <c r="M111" s="81" t="str" cm="1">
        <f t="array" ref="M111">IFERROR(VALUE(_xlfn.IFS(F111="Yes","1",F111="No","0")),"N/A")</f>
        <v>N/A</v>
      </c>
      <c r="N111" s="81">
        <v>1</v>
      </c>
      <c r="O111" s="81">
        <f t="shared" si="6"/>
        <v>1</v>
      </c>
      <c r="P111" s="248" t="b">
        <f>ISNUMBER(MATCH(TRIM('Pre-assessment'!B$9),_xlfn.TEXTSPLIT(TRIM(J111), ";"), 0))</f>
        <v>1</v>
      </c>
      <c r="Q111" s="248" t="b">
        <f>ISNUMBER(MATCH(TRIM('Pre-assessment'!D$9),_xlfn.TEXTSPLIT(TRIM(J111), ";"), 0))</f>
        <v>1</v>
      </c>
      <c r="R111" s="248" t="b">
        <f>ISNUMBER(MATCH(TRIM('Pre-assessment'!F$9),_xlfn.TEXTSPLIT(TRIM(J111), ";"), 0))</f>
        <v>1</v>
      </c>
      <c r="S111" s="248" t="b">
        <f>ISNUMBER(MATCH(TRIM('Pre-assessment'!H$9),_xlfn.TEXTSPLIT(TRIM(J111), ";"), 0))</f>
        <v>1</v>
      </c>
      <c r="T111" s="248" t="b">
        <f>ISNUMBER(MATCH(TRIM('Pre-assessment'!B$12),_xlfn.TEXTSPLIT(TRIM(K111), ";"), 0))</f>
        <v>1</v>
      </c>
      <c r="U111" s="248" t="b">
        <f>ISNUMBER(MATCH(TRIM('Pre-assessment'!D$12),_xlfn.TEXTSPLIT(TRIM(K111), ";"), 0))</f>
        <v>1</v>
      </c>
      <c r="V111" s="248" t="b">
        <f>ISNUMBER(MATCH(TRIM('Pre-assessment'!F$12),_xlfn.TEXTSPLIT(TRIM(K111), ";"), 0))</f>
        <v>1</v>
      </c>
      <c r="W111" s="248" t="b">
        <f t="shared" si="7"/>
        <v>1</v>
      </c>
      <c r="X111" s="120" t="str">
        <f t="shared" si="10"/>
        <v>N/A</v>
      </c>
    </row>
    <row r="112" spans="2:24" ht="68.099999999999994" customHeight="1" x14ac:dyDescent="0.3">
      <c r="B112" s="709"/>
      <c r="C112" s="815"/>
      <c r="D112" s="698"/>
      <c r="E112" s="241" t="s">
        <v>846</v>
      </c>
      <c r="F112" s="129"/>
      <c r="G112" s="84"/>
      <c r="H112" s="692"/>
      <c r="I112" s="83" t="s">
        <v>399</v>
      </c>
      <c r="J112" s="264" t="s">
        <v>386</v>
      </c>
      <c r="K112" s="273" t="s">
        <v>387</v>
      </c>
      <c r="L112" s="82"/>
      <c r="M112" s="81" t="str" cm="1">
        <f t="array" ref="M112">IFERROR(VALUE(_xlfn.IFS(F112="Yes","1",F112="No","0")),"N/A")</f>
        <v>N/A</v>
      </c>
      <c r="N112" s="81">
        <v>1</v>
      </c>
      <c r="O112" s="81">
        <f t="shared" si="6"/>
        <v>1</v>
      </c>
      <c r="P112" s="248" t="b">
        <f>ISNUMBER(MATCH(TRIM('Pre-assessment'!B$9),_xlfn.TEXTSPLIT(TRIM(J112), ";"), 0))</f>
        <v>1</v>
      </c>
      <c r="Q112" s="248" t="b">
        <f>ISNUMBER(MATCH(TRIM('Pre-assessment'!D$9),_xlfn.TEXTSPLIT(TRIM(J112), ";"), 0))</f>
        <v>1</v>
      </c>
      <c r="R112" s="248" t="b">
        <f>ISNUMBER(MATCH(TRIM('Pre-assessment'!F$9),_xlfn.TEXTSPLIT(TRIM(J112), ";"), 0))</f>
        <v>1</v>
      </c>
      <c r="S112" s="248" t="b">
        <f>ISNUMBER(MATCH(TRIM('Pre-assessment'!H$9),_xlfn.TEXTSPLIT(TRIM(J112), ";"), 0))</f>
        <v>1</v>
      </c>
      <c r="T112" s="248" t="b">
        <f>ISNUMBER(MATCH(TRIM('Pre-assessment'!B$12),_xlfn.TEXTSPLIT(TRIM(K112), ";"), 0))</f>
        <v>1</v>
      </c>
      <c r="U112" s="248" t="b">
        <f>ISNUMBER(MATCH(TRIM('Pre-assessment'!D$12),_xlfn.TEXTSPLIT(TRIM(K112), ";"), 0))</f>
        <v>1</v>
      </c>
      <c r="V112" s="248" t="b">
        <f>ISNUMBER(MATCH(TRIM('Pre-assessment'!F$12),_xlfn.TEXTSPLIT(TRIM(K112), ";"), 0))</f>
        <v>1</v>
      </c>
      <c r="W112" s="248" t="b">
        <f t="shared" si="7"/>
        <v>1</v>
      </c>
      <c r="X112" s="120" t="str">
        <f t="shared" si="10"/>
        <v>N/A</v>
      </c>
    </row>
    <row r="113" spans="2:24" ht="68.099999999999994" customHeight="1" x14ac:dyDescent="0.3">
      <c r="B113" s="710"/>
      <c r="C113" s="816"/>
      <c r="D113" s="707"/>
      <c r="E113" s="186" t="s">
        <v>847</v>
      </c>
      <c r="F113" s="129"/>
      <c r="G113" s="84"/>
      <c r="H113" s="691"/>
      <c r="I113" s="83" t="s">
        <v>415</v>
      </c>
      <c r="J113" s="264" t="s">
        <v>386</v>
      </c>
      <c r="K113" s="273" t="s">
        <v>387</v>
      </c>
      <c r="L113" s="82"/>
      <c r="M113" s="81" t="str" cm="1">
        <f t="array" ref="M113">IFERROR(VALUE(_xlfn.IFS(F113="Yes","1",F113="No","0")),"N/A")</f>
        <v>N/A</v>
      </c>
      <c r="N113" s="81">
        <v>1</v>
      </c>
      <c r="O113" s="81">
        <f t="shared" si="6"/>
        <v>1</v>
      </c>
      <c r="P113" s="248" t="b">
        <f>ISNUMBER(MATCH(TRIM('Pre-assessment'!B$9),_xlfn.TEXTSPLIT(TRIM(J113), ";"), 0))</f>
        <v>1</v>
      </c>
      <c r="Q113" s="248" t="b">
        <f>ISNUMBER(MATCH(TRIM('Pre-assessment'!D$9),_xlfn.TEXTSPLIT(TRIM(J113), ";"), 0))</f>
        <v>1</v>
      </c>
      <c r="R113" s="248" t="b">
        <f>ISNUMBER(MATCH(TRIM('Pre-assessment'!F$9),_xlfn.TEXTSPLIT(TRIM(J113), ";"), 0))</f>
        <v>1</v>
      </c>
      <c r="S113" s="248" t="b">
        <f>ISNUMBER(MATCH(TRIM('Pre-assessment'!H$9),_xlfn.TEXTSPLIT(TRIM(J113), ";"), 0))</f>
        <v>1</v>
      </c>
      <c r="T113" s="248" t="b">
        <f>ISNUMBER(MATCH(TRIM('Pre-assessment'!B$12),_xlfn.TEXTSPLIT(TRIM(K113), ";"), 0))</f>
        <v>1</v>
      </c>
      <c r="U113" s="248" t="b">
        <f>ISNUMBER(MATCH(TRIM('Pre-assessment'!D$12),_xlfn.TEXTSPLIT(TRIM(K113), ";"), 0))</f>
        <v>1</v>
      </c>
      <c r="V113" s="248" t="b">
        <f>ISNUMBER(MATCH(TRIM('Pre-assessment'!F$12),_xlfn.TEXTSPLIT(TRIM(K113), ";"), 0))</f>
        <v>1</v>
      </c>
      <c r="W113" s="248" t="b">
        <f t="shared" si="7"/>
        <v>1</v>
      </c>
      <c r="X113" s="120" t="str">
        <f t="shared" si="10"/>
        <v>N/A</v>
      </c>
    </row>
    <row r="114" spans="2:24" ht="76.5" customHeight="1" x14ac:dyDescent="0.3">
      <c r="B114" s="271" t="s">
        <v>372</v>
      </c>
      <c r="C114" s="81" t="s">
        <v>848</v>
      </c>
      <c r="D114" s="279" t="s">
        <v>849</v>
      </c>
      <c r="E114" s="279" t="s">
        <v>850</v>
      </c>
      <c r="F114" s="129"/>
      <c r="G114" s="108"/>
      <c r="H114" s="130" t="s">
        <v>851</v>
      </c>
      <c r="I114" s="92" t="s">
        <v>399</v>
      </c>
      <c r="J114" s="240" t="s">
        <v>386</v>
      </c>
      <c r="K114" s="86" t="s">
        <v>354</v>
      </c>
      <c r="L114" s="36"/>
      <c r="M114" s="81" t="str" cm="1">
        <f t="array" ref="M114">IFERROR(VALUE(_xlfn.IFS(F114="Yes","1",F114="No","0")),"N/A")</f>
        <v>N/A</v>
      </c>
      <c r="N114" s="81">
        <v>1</v>
      </c>
      <c r="O114" s="81">
        <f t="shared" si="6"/>
        <v>1</v>
      </c>
      <c r="P114" s="248" t="b">
        <f>ISNUMBER(MATCH(TRIM('Pre-assessment'!B$9),_xlfn.TEXTSPLIT(TRIM(J114), ";"), 0))</f>
        <v>1</v>
      </c>
      <c r="Q114" s="248" t="b">
        <f>ISNUMBER(MATCH(TRIM('Pre-assessment'!D$9),_xlfn.TEXTSPLIT(TRIM(J114), ";"), 0))</f>
        <v>1</v>
      </c>
      <c r="R114" s="248" t="b">
        <f>ISNUMBER(MATCH(TRIM('Pre-assessment'!F$9),_xlfn.TEXTSPLIT(TRIM(J114), ";"), 0))</f>
        <v>1</v>
      </c>
      <c r="S114" s="248" t="b">
        <f>ISNUMBER(MATCH(TRIM('Pre-assessment'!H$9),_xlfn.TEXTSPLIT(TRIM(J114), ";"), 0))</f>
        <v>1</v>
      </c>
      <c r="T114" s="248" t="b">
        <f>ISNUMBER(MATCH(TRIM('Pre-assessment'!B$12),_xlfn.TEXTSPLIT(TRIM(K114), ";"), 0))</f>
        <v>0</v>
      </c>
      <c r="U114" s="248" t="b">
        <f>ISNUMBER(MATCH(TRIM('Pre-assessment'!D$12),_xlfn.TEXTSPLIT(TRIM(K114), ";"), 0))</f>
        <v>0</v>
      </c>
      <c r="V114" s="248" t="b">
        <f>ISNUMBER(MATCH(TRIM('Pre-assessment'!F$12),_xlfn.TEXTSPLIT(TRIM(K114), ";"), 0))</f>
        <v>1</v>
      </c>
      <c r="W114" s="248" t="b">
        <f t="shared" si="7"/>
        <v>1</v>
      </c>
      <c r="X114" s="120" t="str">
        <f>IF(M114="N/A","N/A","Wellbeing of consumers")</f>
        <v>N/A</v>
      </c>
    </row>
    <row r="115" spans="2:24" ht="87" customHeight="1" x14ac:dyDescent="0.3">
      <c r="B115" s="271" t="s">
        <v>372</v>
      </c>
      <c r="C115" s="81" t="s">
        <v>852</v>
      </c>
      <c r="D115" s="128" t="s">
        <v>853</v>
      </c>
      <c r="E115" s="279" t="s">
        <v>854</v>
      </c>
      <c r="F115" s="129"/>
      <c r="G115" s="108"/>
      <c r="H115" s="81"/>
      <c r="I115" s="92" t="s">
        <v>415</v>
      </c>
      <c r="J115" s="81" t="s">
        <v>386</v>
      </c>
      <c r="K115" s="81" t="s">
        <v>354</v>
      </c>
      <c r="L115" s="36"/>
      <c r="M115" s="81" t="str" cm="1">
        <f t="array" ref="M115">IFERROR(VALUE(_xlfn.IFS(F115="Yes","1",F115="No","0")),"N/A")</f>
        <v>N/A</v>
      </c>
      <c r="N115" s="81">
        <v>1</v>
      </c>
      <c r="O115" s="81">
        <f t="shared" si="6"/>
        <v>1</v>
      </c>
      <c r="P115" s="248" t="b">
        <f>ISNUMBER(MATCH(TRIM('Pre-assessment'!B$9),_xlfn.TEXTSPLIT(TRIM(J115), ";"), 0))</f>
        <v>1</v>
      </c>
      <c r="Q115" s="248" t="b">
        <f>ISNUMBER(MATCH(TRIM('Pre-assessment'!D$9),_xlfn.TEXTSPLIT(TRIM(J115), ";"), 0))</f>
        <v>1</v>
      </c>
      <c r="R115" s="248" t="b">
        <f>ISNUMBER(MATCH(TRIM('Pre-assessment'!F$9),_xlfn.TEXTSPLIT(TRIM(J115), ";"), 0))</f>
        <v>1</v>
      </c>
      <c r="S115" s="248" t="b">
        <f>ISNUMBER(MATCH(TRIM('Pre-assessment'!H$9),_xlfn.TEXTSPLIT(TRIM(J115), ";"), 0))</f>
        <v>1</v>
      </c>
      <c r="T115" s="248" t="b">
        <f>ISNUMBER(MATCH(TRIM('Pre-assessment'!B$12),_xlfn.TEXTSPLIT(TRIM(K115), ";"), 0))</f>
        <v>0</v>
      </c>
      <c r="U115" s="248" t="b">
        <f>ISNUMBER(MATCH(TRIM('Pre-assessment'!D$12),_xlfn.TEXTSPLIT(TRIM(K115), ";"), 0))</f>
        <v>0</v>
      </c>
      <c r="V115" s="248" t="b">
        <f>ISNUMBER(MATCH(TRIM('Pre-assessment'!F$12),_xlfn.TEXTSPLIT(TRIM(K115), ";"), 0))</f>
        <v>1</v>
      </c>
      <c r="W115" s="248" t="b">
        <f t="shared" si="7"/>
        <v>1</v>
      </c>
      <c r="X115" s="120" t="str">
        <f>IF(M115="N/A","N/A","Wellbeing of consumers")</f>
        <v>N/A</v>
      </c>
    </row>
    <row r="116" spans="2:24" ht="15" customHeight="1" x14ac:dyDescent="0.3">
      <c r="P116" s="299"/>
      <c r="Q116" s="299"/>
      <c r="R116" s="299"/>
      <c r="S116" s="299"/>
      <c r="T116" s="299"/>
      <c r="U116" s="299"/>
      <c r="V116" s="299"/>
      <c r="W116" s="299"/>
    </row>
    <row r="121" spans="2:24" ht="14.4" x14ac:dyDescent="0.3"/>
    <row r="122" spans="2:24" ht="14.4" x14ac:dyDescent="0.3"/>
    <row r="123" spans="2:24" ht="14.4" x14ac:dyDescent="0.3"/>
    <row r="124" spans="2:24" ht="14.4" x14ac:dyDescent="0.3"/>
    <row r="125" spans="2:24" ht="14.4" x14ac:dyDescent="0.3"/>
    <row r="126" spans="2:24" ht="14.4" x14ac:dyDescent="0.3"/>
    <row r="127" spans="2:24" ht="14.4" x14ac:dyDescent="0.3"/>
    <row r="128" spans="2:24" ht="14.4" x14ac:dyDescent="0.3"/>
  </sheetData>
  <sheetProtection selectLockedCells="1"/>
  <autoFilter ref="B5:W115" xr:uid="{06D156ED-64B1-4259-8145-982C9004DBFE}"/>
  <mergeCells count="127">
    <mergeCell ref="B96:B99"/>
    <mergeCell ref="D90:D91"/>
    <mergeCell ref="B90:B91"/>
    <mergeCell ref="B100:B102"/>
    <mergeCell ref="H96:H99"/>
    <mergeCell ref="C90:C91"/>
    <mergeCell ref="B111:B113"/>
    <mergeCell ref="C111:C113"/>
    <mergeCell ref="D111:D113"/>
    <mergeCell ref="H111:H113"/>
    <mergeCell ref="B103:B106"/>
    <mergeCell ref="C103:C106"/>
    <mergeCell ref="D103:D106"/>
    <mergeCell ref="H103:H106"/>
    <mergeCell ref="B107:B110"/>
    <mergeCell ref="C107:C110"/>
    <mergeCell ref="D107:D110"/>
    <mergeCell ref="H107:H110"/>
    <mergeCell ref="C100:C102"/>
    <mergeCell ref="D100:D102"/>
    <mergeCell ref="H100:H102"/>
    <mergeCell ref="C96:C99"/>
    <mergeCell ref="D96:D99"/>
    <mergeCell ref="D92:D95"/>
    <mergeCell ref="B7:B8"/>
    <mergeCell ref="B5:B6"/>
    <mergeCell ref="C5:C6"/>
    <mergeCell ref="C27:C31"/>
    <mergeCell ref="D7:D8"/>
    <mergeCell ref="C7:C8"/>
    <mergeCell ref="B22:B26"/>
    <mergeCell ref="H22:H26"/>
    <mergeCell ref="D5:D6"/>
    <mergeCell ref="E5:E6"/>
    <mergeCell ref="H5:H6"/>
    <mergeCell ref="F5:F6"/>
    <mergeCell ref="B9:B14"/>
    <mergeCell ref="B15:B18"/>
    <mergeCell ref="D15:D18"/>
    <mergeCell ref="H27:H31"/>
    <mergeCell ref="B20:B21"/>
    <mergeCell ref="C9:C14"/>
    <mergeCell ref="D9:D14"/>
    <mergeCell ref="H9:H14"/>
    <mergeCell ref="C20:C21"/>
    <mergeCell ref="D20:D21"/>
    <mergeCell ref="D22:D26"/>
    <mergeCell ref="C22:C26"/>
    <mergeCell ref="X5:X6"/>
    <mergeCell ref="K5:K6"/>
    <mergeCell ref="J5:J6"/>
    <mergeCell ref="H7:H8"/>
    <mergeCell ref="L5:L6"/>
    <mergeCell ref="M5:M6"/>
    <mergeCell ref="I5:I6"/>
    <mergeCell ref="G5:G6"/>
    <mergeCell ref="P5:P6"/>
    <mergeCell ref="V5:V6"/>
    <mergeCell ref="Q5:Q6"/>
    <mergeCell ref="R5:R6"/>
    <mergeCell ref="S5:S6"/>
    <mergeCell ref="U5:U6"/>
    <mergeCell ref="W5:W6"/>
    <mergeCell ref="T5:T6"/>
    <mergeCell ref="O5:O6"/>
    <mergeCell ref="N5:N6"/>
    <mergeCell ref="C15:C18"/>
    <mergeCell ref="H15:H18"/>
    <mergeCell ref="H20:H21"/>
    <mergeCell ref="C44:C45"/>
    <mergeCell ref="H44:H45"/>
    <mergeCell ref="H46:H47"/>
    <mergeCell ref="C32:C33"/>
    <mergeCell ref="B80:B82"/>
    <mergeCell ref="H32:H33"/>
    <mergeCell ref="D32:D33"/>
    <mergeCell ref="D27:D31"/>
    <mergeCell ref="B32:B33"/>
    <mergeCell ref="B27:B31"/>
    <mergeCell ref="D48:D49"/>
    <mergeCell ref="H38:H39"/>
    <mergeCell ref="D38:D39"/>
    <mergeCell ref="H34:H37"/>
    <mergeCell ref="H48:H49"/>
    <mergeCell ref="D68:D72"/>
    <mergeCell ref="H51:H55"/>
    <mergeCell ref="D51:D55"/>
    <mergeCell ref="B83:B89"/>
    <mergeCell ref="H56:H67"/>
    <mergeCell ref="B68:B72"/>
    <mergeCell ref="B56:B67"/>
    <mergeCell ref="C56:C67"/>
    <mergeCell ref="D56:D67"/>
    <mergeCell ref="H90:H91"/>
    <mergeCell ref="H80:H82"/>
    <mergeCell ref="C73:C79"/>
    <mergeCell ref="C80:C82"/>
    <mergeCell ref="C83:C89"/>
    <mergeCell ref="D83:D89"/>
    <mergeCell ref="H83:H89"/>
    <mergeCell ref="D73:D79"/>
    <mergeCell ref="C68:C72"/>
    <mergeCell ref="D80:D82"/>
    <mergeCell ref="B92:B95"/>
    <mergeCell ref="H92:H95"/>
    <mergeCell ref="B34:B37"/>
    <mergeCell ref="H73:H79"/>
    <mergeCell ref="B38:B39"/>
    <mergeCell ref="B40:B42"/>
    <mergeCell ref="B46:B47"/>
    <mergeCell ref="B48:B49"/>
    <mergeCell ref="B51:B55"/>
    <mergeCell ref="C34:C37"/>
    <mergeCell ref="D34:D37"/>
    <mergeCell ref="B44:B45"/>
    <mergeCell ref="B73:B79"/>
    <mergeCell ref="C92:C95"/>
    <mergeCell ref="C38:C39"/>
    <mergeCell ref="D44:D45"/>
    <mergeCell ref="H68:H72"/>
    <mergeCell ref="C48:C49"/>
    <mergeCell ref="C51:C55"/>
    <mergeCell ref="C40:C42"/>
    <mergeCell ref="D40:D42"/>
    <mergeCell ref="H40:H42"/>
    <mergeCell ref="C46:C47"/>
    <mergeCell ref="D46:D47"/>
  </mergeCells>
  <conditionalFormatting sqref="B15:E18 G15:O18 X15:X18">
    <cfRule type="expression" dxfId="79" priority="20">
      <formula>$W$15=FALSE</formula>
    </cfRule>
  </conditionalFormatting>
  <conditionalFormatting sqref="B19:E19 G19:O19 X19">
    <cfRule type="expression" dxfId="76" priority="21">
      <formula>$W$19=FALSE</formula>
    </cfRule>
  </conditionalFormatting>
  <conditionalFormatting sqref="B20:E21 G20:O21 X20:X21">
    <cfRule type="expression" dxfId="74" priority="22">
      <formula>$W$20=FALSE</formula>
    </cfRule>
  </conditionalFormatting>
  <conditionalFormatting sqref="B22:E26 G22:O26 X22:X26">
    <cfRule type="expression" dxfId="73" priority="16">
      <formula>$W$22=FALSE</formula>
    </cfRule>
  </conditionalFormatting>
  <conditionalFormatting sqref="B27:E31 G27:O31 X27:X31">
    <cfRule type="expression" dxfId="71" priority="17">
      <formula>$W$27=FALSE</formula>
    </cfRule>
  </conditionalFormatting>
  <conditionalFormatting sqref="B32:E33 G32:O33 X32:X33">
    <cfRule type="expression" dxfId="68" priority="23">
      <formula>$W$32=FALSE</formula>
    </cfRule>
  </conditionalFormatting>
  <conditionalFormatting sqref="B34:E37 G34:O37 X34:X37">
    <cfRule type="expression" dxfId="67" priority="2085">
      <formula>$W$34=FALSE</formula>
    </cfRule>
  </conditionalFormatting>
  <conditionalFormatting sqref="B38:E39 G38:O39 X38:X39">
    <cfRule type="expression" dxfId="64" priority="2002">
      <formula>$W$38=FALSE</formula>
    </cfRule>
  </conditionalFormatting>
  <conditionalFormatting sqref="B40:E42 G40:O42 X40:X42">
    <cfRule type="expression" dxfId="63" priority="2009">
      <formula>$W$40=FALSE</formula>
    </cfRule>
  </conditionalFormatting>
  <conditionalFormatting sqref="B43:E43 G43:O43 X43">
    <cfRule type="expression" dxfId="60" priority="2090">
      <formula>$W$43=FALSE</formula>
    </cfRule>
  </conditionalFormatting>
  <conditionalFormatting sqref="B44:E45 G44:O45 X44:X45">
    <cfRule type="expression" dxfId="59" priority="2015">
      <formula>$W$44=FALSE</formula>
    </cfRule>
  </conditionalFormatting>
  <conditionalFormatting sqref="B46:E47 G46:O47 X46:X47">
    <cfRule type="expression" dxfId="57" priority="2021">
      <formula>$W$46=FALSE</formula>
    </cfRule>
  </conditionalFormatting>
  <conditionalFormatting sqref="B48:E50 G48:O50 X48:X50">
    <cfRule type="expression" dxfId="54" priority="2027">
      <formula>$W$48=FALSE</formula>
    </cfRule>
  </conditionalFormatting>
  <conditionalFormatting sqref="B50:E50 G50:O50 X50">
    <cfRule type="expression" dxfId="53" priority="2081">
      <formula>$W$50=FALSE</formula>
    </cfRule>
  </conditionalFormatting>
  <conditionalFormatting sqref="B51:E55 G51:O55">
    <cfRule type="expression" dxfId="50" priority="9">
      <formula>$W$51=FALSE</formula>
    </cfRule>
  </conditionalFormatting>
  <conditionalFormatting sqref="B56:E67 G56:O67">
    <cfRule type="expression" dxfId="49" priority="8">
      <formula>$W$56=FALSE</formula>
    </cfRule>
  </conditionalFormatting>
  <conditionalFormatting sqref="B68:E72 G68:O72">
    <cfRule type="expression" dxfId="46" priority="2039">
      <formula>$W$68=FALSE</formula>
    </cfRule>
  </conditionalFormatting>
  <conditionalFormatting sqref="B73:E79 G73:O79">
    <cfRule type="expression" dxfId="44" priority="2098">
      <formula>$W$73=FALSE</formula>
    </cfRule>
  </conditionalFormatting>
  <conditionalFormatting sqref="B80:E82 G80:O82">
    <cfRule type="expression" dxfId="43" priority="30">
      <formula>$W$80=FALSE</formula>
    </cfRule>
  </conditionalFormatting>
  <conditionalFormatting sqref="B83:E89 G83:O89">
    <cfRule type="expression" dxfId="41" priority="27">
      <formula>$W$83=FALSE</formula>
    </cfRule>
  </conditionalFormatting>
  <conditionalFormatting sqref="B90:E91 G90:O91">
    <cfRule type="expression" dxfId="38" priority="24">
      <formula>$W$90=FALSE</formula>
    </cfRule>
  </conditionalFormatting>
  <conditionalFormatting sqref="B92:E95 G92:O95 X93:X95">
    <cfRule type="expression" dxfId="36" priority="2141">
      <formula>$W$92=FALSE</formula>
    </cfRule>
  </conditionalFormatting>
  <conditionalFormatting sqref="B96:E99 G96:O99 X96:X99">
    <cfRule type="expression" dxfId="35" priority="2111">
      <formula>$W$96=FALSE</formula>
    </cfRule>
  </conditionalFormatting>
  <conditionalFormatting sqref="B100:E102 G100:O102 X100:X102">
    <cfRule type="expression" dxfId="33" priority="2115">
      <formula>$W$100=FALSE</formula>
    </cfRule>
  </conditionalFormatting>
  <conditionalFormatting sqref="B103:E106 G103:O106 X103:X106">
    <cfRule type="expression" dxfId="31" priority="2119">
      <formula>$W$103=FALSE</formula>
    </cfRule>
  </conditionalFormatting>
  <conditionalFormatting sqref="B107:E110 G107:O110 X107:X110">
    <cfRule type="expression" dxfId="29" priority="2124">
      <formula>$W$107=FALSE</formula>
    </cfRule>
  </conditionalFormatting>
  <conditionalFormatting sqref="B111:E113 G111:O113">
    <cfRule type="expression" dxfId="26" priority="29">
      <formula>$W$111=FALSE</formula>
    </cfRule>
  </conditionalFormatting>
  <conditionalFormatting sqref="B114:E114 G114:O114">
    <cfRule type="expression" dxfId="24" priority="2130">
      <formula>$W$114=FALSE</formula>
    </cfRule>
  </conditionalFormatting>
  <conditionalFormatting sqref="B114:E115 G114:O115">
    <cfRule type="expression" dxfId="23" priority="28">
      <formula>$W$115=FALSE</formula>
    </cfRule>
  </conditionalFormatting>
  <conditionalFormatting sqref="B7:O7 O7:O115 X8 B8:E8 G8:O8 F8:F115">
    <cfRule type="expression" dxfId="20" priority="18">
      <formula>$W$7=FALSE</formula>
    </cfRule>
  </conditionalFormatting>
  <conditionalFormatting sqref="X9:X14 B9:E14 G9:O14">
    <cfRule type="expression" dxfId="18" priority="19">
      <formula>$W$9=FALSE</formula>
    </cfRule>
  </conditionalFormatting>
  <conditionalFormatting sqref="X51:X115">
    <cfRule type="expression" dxfId="16" priority="3">
      <formula>$W$51=FALSE</formula>
    </cfRule>
  </conditionalFormatting>
  <conditionalFormatting sqref="X111:X115">
    <cfRule type="expression" dxfId="14" priority="1">
      <formula>$W$111=FALSE</formula>
    </cfRule>
  </conditionalFormatting>
  <dataValidations count="1">
    <dataValidation showInputMessage="1" showErrorMessage="1" sqref="I1:I4 I92:I1048576 I73:I82 I46:I55 I15:I44 G46:G55 G1:G44 G73:G1048576" xr:uid="{109393F3-764E-47A8-A09C-2CD3505175F6}"/>
  </dataValidations>
  <pageMargins left="0.7" right="0.7" top="0.75" bottom="0.75" header="0.3" footer="0.3"/>
  <pageSetup orientation="portrait" r:id="rId1"/>
  <extLst>
    <ext xmlns:x14="http://schemas.microsoft.com/office/spreadsheetml/2009/9/main" uri="{78C0D931-6437-407d-A8EE-F0AAD7539E65}">
      <x14:conditionalFormattings>
        <x14:conditionalFormatting xmlns:xm="http://schemas.microsoft.com/office/excel/2006/main">
          <x14:cfRule type="expression" priority="2061" id="{A6A7097E-CDFB-4F63-A9B3-7CB12FD92D54}">
            <xm:f>VLOOKUP($B$15,'Pre-assessment'!$B$15:$C$33,2,FALSE)="No"</xm:f>
            <x14:dxf>
              <fill>
                <patternFill patternType="darkDown">
                  <bgColor theme="0" tint="-0.24994659260841701"/>
                </patternFill>
              </fill>
            </x14:dxf>
          </x14:cfRule>
          <xm:sqref>B15:E18 G15:O18 X15:X18</xm:sqref>
        </x14:conditionalFormatting>
        <x14:conditionalFormatting xmlns:xm="http://schemas.microsoft.com/office/excel/2006/main">
          <x14:cfRule type="expression" priority="2065" id="{B2EAD0B6-798D-493D-8D2B-E1F5506614CB}">
            <xm:f>VLOOKUP($B$19,'Pre-assessment'!$B$15:$C$33,2,FALSE)="No"</xm:f>
            <x14:dxf>
              <fill>
                <patternFill patternType="darkDown">
                  <bgColor theme="0" tint="-0.24994659260841701"/>
                </patternFill>
              </fill>
            </x14:dxf>
          </x14:cfRule>
          <xm:sqref>B19:E19 G19:O19 X19</xm:sqref>
        </x14:conditionalFormatting>
        <x14:conditionalFormatting xmlns:xm="http://schemas.microsoft.com/office/excel/2006/main">
          <x14:cfRule type="expression" priority="2069" id="{9E549C3F-02FC-4061-913A-6890E78C1F47}">
            <xm:f>VLOOKUP($B$20,'Pre-assessment'!$B$15:$C$33,2,FALSE)="No"</xm:f>
            <x14:dxf>
              <fill>
                <patternFill patternType="darkDown">
                  <bgColor theme="0" tint="-0.24994659260841701"/>
                </patternFill>
              </fill>
            </x14:dxf>
          </x14:cfRule>
          <xm:sqref>B20:E21 G20:O21 X20:X21</xm:sqref>
        </x14:conditionalFormatting>
        <x14:conditionalFormatting xmlns:xm="http://schemas.microsoft.com/office/excel/2006/main">
          <x14:cfRule type="expression" priority="63" id="{B9860BA8-C339-42E3-B547-BE64D6ED7CE5}">
            <xm:f>VLOOKUP($B$22,'Pre-assessment'!$B$15:$C$33,2,FALSE)="No"</xm:f>
            <x14:dxf>
              <fill>
                <patternFill patternType="darkDown">
                  <bgColor theme="0" tint="-0.24994659260841701"/>
                </patternFill>
              </fill>
            </x14:dxf>
          </x14:cfRule>
          <xm:sqref>B22:E26 G22:O26 X22:X26</xm:sqref>
        </x14:conditionalFormatting>
        <x14:conditionalFormatting xmlns:xm="http://schemas.microsoft.com/office/excel/2006/main">
          <x14:cfRule type="expression" priority="135" id="{5CFEFD81-2DF0-4C65-8F7F-B820F8CC8CB9}">
            <xm:f>VLOOKUP($B$27,'Pre-assessment'!$B$15:$C$33,2,FALSE)="No"</xm:f>
            <x14:dxf>
              <fill>
                <patternFill patternType="darkDown">
                  <bgColor theme="0" tint="-0.24994659260841701"/>
                </patternFill>
              </fill>
            </x14:dxf>
          </x14:cfRule>
          <xm:sqref>B27:E31 G27:O31 X27:X31</xm:sqref>
        </x14:conditionalFormatting>
        <x14:conditionalFormatting xmlns:xm="http://schemas.microsoft.com/office/excel/2006/main">
          <x14:cfRule type="expression" priority="2078" id="{30AE7A86-719E-4842-9CE0-18254E677073}">
            <xm:f>VLOOKUP($B$32,'Pre-assessment'!$B$15:$C$33,2,FALSE)="No"</xm:f>
            <x14:dxf>
              <fill>
                <patternFill patternType="darkDown">
                  <bgColor theme="0" tint="-0.24994659260841701"/>
                </patternFill>
              </fill>
            </x14:dxf>
          </x14:cfRule>
          <xm:sqref>B32:E33 G32:O33 X32:X33</xm:sqref>
        </x14:conditionalFormatting>
        <x14:conditionalFormatting xmlns:xm="http://schemas.microsoft.com/office/excel/2006/main">
          <x14:cfRule type="expression" priority="2086" id="{E5D1A39F-E918-4E3A-8D48-E0134F076308}">
            <xm:f>VLOOKUP($B$34,'Pre-assessment'!$B$15:$C$33,2,FALSE)="No"</xm:f>
            <x14:dxf>
              <fill>
                <patternFill patternType="darkDown">
                  <bgColor theme="0" tint="-0.24994659260841701"/>
                </patternFill>
              </fill>
            </x14:dxf>
          </x14:cfRule>
          <xm:sqref>B34:E37 G34:O37 X34:X37</xm:sqref>
        </x14:conditionalFormatting>
        <x14:conditionalFormatting xmlns:xm="http://schemas.microsoft.com/office/excel/2006/main">
          <x14:cfRule type="expression" priority="2003" id="{B084F059-B181-4666-A78D-FA5170413F4E}">
            <xm:f>VLOOKUP($B$38,'Pre-assessment'!$B$15:$C$33,2,FALSE)="No"</xm:f>
            <x14:dxf>
              <fill>
                <patternFill patternType="darkDown">
                  <bgColor theme="0" tint="-0.24994659260841701"/>
                </patternFill>
              </fill>
            </x14:dxf>
          </x14:cfRule>
          <xm:sqref>B38:E39 G38:O39 X38:X39</xm:sqref>
        </x14:conditionalFormatting>
        <x14:conditionalFormatting xmlns:xm="http://schemas.microsoft.com/office/excel/2006/main">
          <x14:cfRule type="expression" priority="2008" id="{5630CDC2-E022-4A98-8FC9-82E8B87DCD97}">
            <xm:f>VLOOKUP($B$40,'Pre-assessment'!$B$15:$C$33,2,FALSE)="No"</xm:f>
            <x14:dxf>
              <fill>
                <patternFill patternType="darkDown">
                  <bgColor theme="0" tint="-0.24994659260841701"/>
                </patternFill>
              </fill>
            </x14:dxf>
          </x14:cfRule>
          <xm:sqref>B40:E42 G40:O42 X40:X42</xm:sqref>
        </x14:conditionalFormatting>
        <x14:conditionalFormatting xmlns:xm="http://schemas.microsoft.com/office/excel/2006/main">
          <x14:cfRule type="expression" priority="2089" id="{EF466078-E242-41C4-83CE-09812B236B14}">
            <xm:f>VLOOKUP($B$43,'Pre-assessment'!$B$15:$C$33,2,FALSE)="No"</xm:f>
            <x14:dxf>
              <fill>
                <patternFill patternType="darkDown">
                  <bgColor theme="0" tint="-0.24994659260841701"/>
                </patternFill>
              </fill>
            </x14:dxf>
          </x14:cfRule>
          <xm:sqref>B43:E43 G43:O43 X43</xm:sqref>
        </x14:conditionalFormatting>
        <x14:conditionalFormatting xmlns:xm="http://schemas.microsoft.com/office/excel/2006/main">
          <x14:cfRule type="expression" priority="2014" id="{B6FF4F0F-F440-4DCB-B8B7-F9F047764CC4}">
            <xm:f>VLOOKUP($B$44,'Pre-assessment'!$B$15:$C$33,2,FALSE)="No"</xm:f>
            <x14:dxf>
              <fill>
                <patternFill patternType="darkDown">
                  <bgColor theme="0" tint="-0.24994659260841701"/>
                </patternFill>
              </fill>
            </x14:dxf>
          </x14:cfRule>
          <xm:sqref>B44:E45 G44:O45 X44:X45</xm:sqref>
        </x14:conditionalFormatting>
        <x14:conditionalFormatting xmlns:xm="http://schemas.microsoft.com/office/excel/2006/main">
          <x14:cfRule type="expression" priority="2020" id="{29957E78-AF64-47F3-94EF-C6C75587C2A8}">
            <xm:f>VLOOKUP($B$46,'Pre-assessment'!$B$15:$C$33,2,FALSE)="No"</xm:f>
            <x14:dxf>
              <fill>
                <patternFill patternType="darkDown">
                  <bgColor theme="0" tint="-0.24994659260841701"/>
                </patternFill>
              </fill>
            </x14:dxf>
          </x14:cfRule>
          <xm:sqref>B46:E47 G46:O47 X46:X47</xm:sqref>
        </x14:conditionalFormatting>
        <x14:conditionalFormatting xmlns:xm="http://schemas.microsoft.com/office/excel/2006/main">
          <x14:cfRule type="expression" priority="2026" id="{036A4402-0BB2-44CF-BE83-D10A26AA0CA6}">
            <xm:f>VLOOKUP($B$48,'Pre-assessment'!$B$15:$C$33,2,FALSE)="No"</xm:f>
            <x14:dxf>
              <fill>
                <patternFill patternType="darkDown">
                  <bgColor theme="0" tint="-0.24994659260841701"/>
                </patternFill>
              </fill>
            </x14:dxf>
          </x14:cfRule>
          <xm:sqref>B48:E50 G48:O50 X48:X50</xm:sqref>
        </x14:conditionalFormatting>
        <x14:conditionalFormatting xmlns:xm="http://schemas.microsoft.com/office/excel/2006/main">
          <x14:cfRule type="expression" priority="2082" id="{2C20C394-524E-4862-81FF-76D95657573F}">
            <xm:f>VLOOKUP($B$50,'Pre-assessment'!$B$15:$C$33,2,FALSE)="No"</xm:f>
            <x14:dxf>
              <fill>
                <patternFill patternType="darkDown">
                  <bgColor theme="0" tint="-0.24994659260841701"/>
                </patternFill>
              </fill>
            </x14:dxf>
          </x14:cfRule>
          <xm:sqref>B50:E50 G50:O50 X50</xm:sqref>
        </x14:conditionalFormatting>
        <x14:conditionalFormatting xmlns:xm="http://schemas.microsoft.com/office/excel/2006/main">
          <x14:cfRule type="expression" priority="2032" id="{0688807D-9DB1-4948-90ED-36F6D995D4C5}">
            <xm:f>VLOOKUP($B$51,'Pre-assessment'!$B$15:$C$33,2,FALSE)="No"</xm:f>
            <x14:dxf>
              <fill>
                <patternFill patternType="darkDown">
                  <bgColor theme="0" tint="-0.24994659260841701"/>
                </patternFill>
              </fill>
            </x14:dxf>
          </x14:cfRule>
          <xm:sqref>B51:E55 G51:O55</xm:sqref>
        </x14:conditionalFormatting>
        <x14:conditionalFormatting xmlns:xm="http://schemas.microsoft.com/office/excel/2006/main">
          <x14:cfRule type="expression" priority="2093" id="{AA6D96D2-3C62-40D0-86CD-2EF85A8E6893}">
            <xm:f>VLOOKUP($B$56,'Pre-assessment'!$B$15:$C$33,2,FALSE)="No"</xm:f>
            <x14:dxf>
              <fill>
                <patternFill patternType="darkDown">
                  <bgColor theme="0" tint="-0.24994659260841701"/>
                </patternFill>
              </fill>
            </x14:dxf>
          </x14:cfRule>
          <xm:sqref>B56:E67 G56:O67</xm:sqref>
        </x14:conditionalFormatting>
        <x14:conditionalFormatting xmlns:xm="http://schemas.microsoft.com/office/excel/2006/main">
          <x14:cfRule type="expression" priority="2038" id="{8D6746AD-B8EF-4A3E-9070-7737D9CC02BB}">
            <xm:f>VLOOKUP($B$68,'Pre-assessment'!$B$15:$C$33,2,FALSE)="No"</xm:f>
            <x14:dxf>
              <fill>
                <patternFill patternType="darkDown">
                  <bgColor theme="0" tint="-0.24994659260841701"/>
                </patternFill>
              </fill>
            </x14:dxf>
          </x14:cfRule>
          <xm:sqref>B68:E72 G68:O72</xm:sqref>
        </x14:conditionalFormatting>
        <x14:conditionalFormatting xmlns:xm="http://schemas.microsoft.com/office/excel/2006/main">
          <x14:cfRule type="expression" priority="2097" id="{83558673-E507-48DC-A84C-2B2DB0BDC942}">
            <xm:f>VLOOKUP($B$73,'Pre-assessment'!$B$15:$C$33,2,FALSE)="No"</xm:f>
            <x14:dxf>
              <fill>
                <patternFill patternType="darkDown">
                  <bgColor theme="0" tint="-0.24994659260841701"/>
                </patternFill>
              </fill>
            </x14:dxf>
          </x14:cfRule>
          <xm:sqref>B73:E79 G73:O79</xm:sqref>
        </x14:conditionalFormatting>
        <x14:conditionalFormatting xmlns:xm="http://schemas.microsoft.com/office/excel/2006/main">
          <x14:cfRule type="expression" priority="2045" id="{DE5935F5-AB12-4E79-8080-75EE35BCF1C2}">
            <xm:f>VLOOKUP($B$80,'Pre-assessment'!$B$15:$C$33,2,FALSE)="No"</xm:f>
            <x14:dxf>
              <fill>
                <patternFill patternType="darkDown">
                  <bgColor theme="0" tint="-0.24994659260841701"/>
                </patternFill>
              </fill>
            </x14:dxf>
          </x14:cfRule>
          <xm:sqref>B80:E82 G80:O82</xm:sqref>
        </x14:conditionalFormatting>
        <x14:conditionalFormatting xmlns:xm="http://schemas.microsoft.com/office/excel/2006/main">
          <x14:cfRule type="expression" priority="26" id="{BFE91042-1CAD-4190-A6B4-A76722714194}">
            <xm:f>VLOOKUP($B$83,'Pre-assessment'!$B$15:$C$33,2,FALSE)="No"</xm:f>
            <x14:dxf>
              <fill>
                <patternFill patternType="darkDown">
                  <bgColor theme="0" tint="-0.24994659260841701"/>
                </patternFill>
              </fill>
            </x14:dxf>
          </x14:cfRule>
          <xm:sqref>B83:E89 G83:O89</xm:sqref>
        </x14:conditionalFormatting>
        <x14:conditionalFormatting xmlns:xm="http://schemas.microsoft.com/office/excel/2006/main">
          <x14:cfRule type="expression" priority="25" id="{67D93731-6B10-4577-A4F9-3645656695DE}">
            <xm:f>VLOOKUP($B$90,'Pre-assessment'!$B$15:$C$33,2,FALSE)="No"</xm:f>
            <x14:dxf>
              <fill>
                <patternFill patternType="darkDown">
                  <bgColor theme="0" tint="-0.24994659260841701"/>
                </patternFill>
              </fill>
            </x14:dxf>
          </x14:cfRule>
          <xm:sqref>B90:E91 G90:O91</xm:sqref>
        </x14:conditionalFormatting>
        <x14:conditionalFormatting xmlns:xm="http://schemas.microsoft.com/office/excel/2006/main">
          <x14:cfRule type="expression" priority="2142" id="{8C49C450-9A72-4FEA-8992-460C91F84EC9}">
            <xm:f>VLOOKUP($B$92,'Pre-assessment'!$B$15:$C$33,2,FALSE)="No"</xm:f>
            <x14:dxf>
              <fill>
                <patternFill patternType="darkDown">
                  <bgColor theme="0" tint="-0.24994659260841701"/>
                </patternFill>
              </fill>
            </x14:dxf>
          </x14:cfRule>
          <xm:sqref>B92:E95 G92:O95 X93:X95</xm:sqref>
        </x14:conditionalFormatting>
        <x14:conditionalFormatting xmlns:xm="http://schemas.microsoft.com/office/excel/2006/main">
          <x14:cfRule type="expression" priority="2112" id="{C122B17D-09FA-4FD1-A9F0-7535B68E66CB}">
            <xm:f>VLOOKUP($B$96,'Pre-assessment'!$B$15:$C$33,2,FALSE)="No"</xm:f>
            <x14:dxf>
              <fill>
                <patternFill patternType="darkDown">
                  <bgColor theme="0" tint="-0.24994659260841701"/>
                </patternFill>
              </fill>
            </x14:dxf>
          </x14:cfRule>
          <xm:sqref>B96:E99 G96:O99 X96:X99</xm:sqref>
        </x14:conditionalFormatting>
        <x14:conditionalFormatting xmlns:xm="http://schemas.microsoft.com/office/excel/2006/main">
          <x14:cfRule type="expression" priority="2116" id="{8E4A8EE4-CD12-4D72-9E55-CE0A7338E9A7}">
            <xm:f>VLOOKUP($B$100,'Pre-assessment'!$B$15:$C$33,2,FALSE)="No"</xm:f>
            <x14:dxf>
              <fill>
                <patternFill patternType="darkDown">
                  <bgColor theme="0" tint="-0.24994659260841701"/>
                </patternFill>
              </fill>
            </x14:dxf>
          </x14:cfRule>
          <xm:sqref>B100:E102 G100:O102 X100:X102</xm:sqref>
        </x14:conditionalFormatting>
        <x14:conditionalFormatting xmlns:xm="http://schemas.microsoft.com/office/excel/2006/main">
          <x14:cfRule type="expression" priority="2120" id="{A6387EF0-1BAB-4B23-A9C7-394E9FC717C7}">
            <xm:f>VLOOKUP($B$103,'Pre-assessment'!$B$15:$C$33,2,FALSE)="No"</xm:f>
            <x14:dxf>
              <fill>
                <patternFill patternType="darkDown">
                  <bgColor theme="0" tint="-0.24994659260841701"/>
                </patternFill>
              </fill>
            </x14:dxf>
          </x14:cfRule>
          <xm:sqref>B103:E106 G103:O106 X103:X106</xm:sqref>
        </x14:conditionalFormatting>
        <x14:conditionalFormatting xmlns:xm="http://schemas.microsoft.com/office/excel/2006/main">
          <x14:cfRule type="expression" priority="2125" id="{470235B2-4098-4D59-ADA5-60CFCE30373E}">
            <xm:f>VLOOKUP($B$107,'Pre-assessment'!$B$15:$C$33,2,FALSE)="No"</xm:f>
            <x14:dxf>
              <fill>
                <patternFill patternType="darkDown">
                  <bgColor theme="0" tint="-0.24994659260841701"/>
                </patternFill>
              </fill>
            </x14:dxf>
          </x14:cfRule>
          <xm:sqref>B107:E110 G107:O110 X107:X110</xm:sqref>
        </x14:conditionalFormatting>
        <x14:conditionalFormatting xmlns:xm="http://schemas.microsoft.com/office/excel/2006/main">
          <x14:cfRule type="expression" priority="85" id="{B5B28B21-46B4-42D4-8980-B80E1B639CE9}">
            <xm:f>VLOOKUP($B$111,'Pre-assessment'!$B$15:$C$33,2,FALSE)="No"</xm:f>
            <x14:dxf>
              <fill>
                <patternFill patternType="darkDown">
                  <bgColor theme="0" tint="-0.24994659260841701"/>
                </patternFill>
              </fill>
            </x14:dxf>
          </x14:cfRule>
          <xm:sqref>B111:E113 G111:O113</xm:sqref>
        </x14:conditionalFormatting>
        <x14:conditionalFormatting xmlns:xm="http://schemas.microsoft.com/office/excel/2006/main">
          <x14:cfRule type="expression" priority="2129" id="{ACB0DFA7-0DE5-4E31-9D65-400839510A31}">
            <xm:f>VLOOKUP($B$114,'Pre-assessment'!$B$15:$C$33,2,FALSE)="No"</xm:f>
            <x14:dxf>
              <fill>
                <patternFill patternType="darkDown">
                  <bgColor theme="0" tint="-0.24994659260841701"/>
                </patternFill>
              </fill>
            </x14:dxf>
          </x14:cfRule>
          <xm:sqref>B114:E114 G114:O114</xm:sqref>
        </x14:conditionalFormatting>
        <x14:conditionalFormatting xmlns:xm="http://schemas.microsoft.com/office/excel/2006/main">
          <x14:cfRule type="expression" priority="83" id="{B52013F7-E469-43F6-AF08-29DDAEB4533D}">
            <xm:f>VLOOKUP($B$115,'Pre-assessment'!$B$15:$C$33,2,FALSE)="No"</xm:f>
            <x14:dxf>
              <fill>
                <patternFill patternType="darkDown">
                  <bgColor theme="0" tint="-0.24994659260841701"/>
                </patternFill>
              </fill>
            </x14:dxf>
          </x14:cfRule>
          <xm:sqref>B115:E115 G115:O115</xm:sqref>
        </x14:conditionalFormatting>
        <x14:conditionalFormatting xmlns:xm="http://schemas.microsoft.com/office/excel/2006/main">
          <x14:cfRule type="expression" priority="2051" id="{2BBF17AA-8C36-4355-B2A1-A9CA5E8DAA03}">
            <xm:f>VLOOKUP($B$7,'Pre-assessment'!$B$15:$C$33,2,FALSE)="No"</xm:f>
            <x14:dxf>
              <fill>
                <patternFill patternType="darkDown">
                  <bgColor theme="0" tint="-0.24994659260841701"/>
                </patternFill>
              </fill>
            </x14:dxf>
          </x14:cfRule>
          <xm:sqref>B7:O7 O7:O115 X8 B8:E8 G8:O8 F8:F115</xm:sqref>
        </x14:conditionalFormatting>
        <x14:conditionalFormatting xmlns:xm="http://schemas.microsoft.com/office/excel/2006/main">
          <x14:cfRule type="expression" priority="2057" id="{40CFE811-72D5-4FC8-B018-0C0C5B7F9192}">
            <xm:f>VLOOKUP($B$9,'Pre-assessment'!$B$15:$C$33,2,FALSE)="No"</xm:f>
            <x14:dxf>
              <fill>
                <patternFill patternType="darkDown">
                  <bgColor theme="0" tint="-0.24994659260841701"/>
                </patternFill>
              </fill>
            </x14:dxf>
          </x14:cfRule>
          <xm:sqref>X9:X14 B9:E14 G9:O14</xm:sqref>
        </x14:conditionalFormatting>
        <x14:conditionalFormatting xmlns:xm="http://schemas.microsoft.com/office/excel/2006/main">
          <x14:cfRule type="expression" priority="4" id="{0F883636-AFE3-42A4-8215-761BB1FD99BD}">
            <xm:f>VLOOKUP($B$51,'Pre-assessment'!$B$15:$C$33,2,FALSE)="No"</xm:f>
            <x14:dxf>
              <fill>
                <patternFill patternType="darkDown">
                  <bgColor theme="0" tint="-0.24994659260841701"/>
                </patternFill>
              </fill>
            </x14:dxf>
          </x14:cfRule>
          <xm:sqref>X51:X115</xm:sqref>
        </x14:conditionalFormatting>
        <x14:conditionalFormatting xmlns:xm="http://schemas.microsoft.com/office/excel/2006/main">
          <x14:cfRule type="expression" priority="2" id="{F5E7B45D-1AEB-45BE-8F92-C81593AA51E7}">
            <xm:f>VLOOKUP($B$111,'Pre-assessment'!$B$15:$C$33,2,FALSE)="No"</xm:f>
            <x14:dxf>
              <fill>
                <patternFill patternType="darkDown">
                  <bgColor theme="0" tint="-0.24994659260841701"/>
                </patternFill>
              </fill>
            </x14:dxf>
          </x14:cfRule>
          <xm:sqref>X111:X115</xm:sqref>
        </x14:conditionalFormatting>
      </x14:conditionalFormattings>
    </ext>
    <ext xmlns:x14="http://schemas.microsoft.com/office/spreadsheetml/2009/9/main" uri="{CCE6A557-97BC-4b89-ADB6-D9C93CAAB3DF}">
      <x14:dataValidations xmlns:xm="http://schemas.microsoft.com/office/excel/2006/main" count="1">
        <x14:dataValidation type="list" showInputMessage="1" showErrorMessage="1" xr:uid="{62238CDF-811B-44E5-9708-42F847E550A5}">
          <x14:formula1>
            <xm:f>Raw!$A$6:$A$8</xm:f>
          </x14:formula1>
          <xm:sqref>F7:F115</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825649-1B45-4033-B2D3-B53ED75C0D47}">
  <sheetPr>
    <tabColor theme="5" tint="0.79998168889431442"/>
  </sheetPr>
  <dimension ref="A1:AD70"/>
  <sheetViews>
    <sheetView zoomScale="50" zoomScaleNormal="50" workbookViewId="0">
      <pane xSplit="4" ySplit="6" topLeftCell="E7" activePane="bottomRight" state="frozen"/>
      <selection pane="topRight" activeCell="H96" sqref="H96:H98"/>
      <selection pane="bottomLeft" activeCell="H96" sqref="H96:H98"/>
      <selection pane="bottomRight" sqref="A1:A2"/>
    </sheetView>
  </sheetViews>
  <sheetFormatPr defaultColWidth="8.5546875" defaultRowHeight="15" customHeight="1" x14ac:dyDescent="0.3"/>
  <cols>
    <col min="1" max="1" width="8.5546875" style="76"/>
    <col min="2" max="2" width="22.5546875" style="76" customWidth="1"/>
    <col min="3" max="3" width="13.44140625" style="76" customWidth="1"/>
    <col min="4" max="5" width="63.5546875" style="76" customWidth="1"/>
    <col min="6" max="6" width="21.6640625" style="39" bestFit="1" customWidth="1"/>
    <col min="7" max="7" width="81" style="39" bestFit="1" customWidth="1"/>
    <col min="8" max="8" width="69.5546875" style="76" customWidth="1"/>
    <col min="9" max="9" width="18.44140625" style="39" customWidth="1"/>
    <col min="10" max="10" width="25.5546875" style="76" customWidth="1"/>
    <col min="11" max="11" width="35.33203125" style="76" customWidth="1"/>
    <col min="12" max="12" width="35" style="39" customWidth="1"/>
    <col min="13" max="15" width="16.44140625" style="76" hidden="1" customWidth="1"/>
    <col min="16" max="23" width="19.5546875" style="101" hidden="1" customWidth="1"/>
    <col min="24" max="24" width="22.5546875" style="76" hidden="1" customWidth="1"/>
    <col min="25" max="16384" width="8.5546875" style="76"/>
  </cols>
  <sheetData>
    <row r="1" spans="1:30" ht="33.6" x14ac:dyDescent="0.65">
      <c r="A1" s="12" t="s">
        <v>1521</v>
      </c>
      <c r="B1" s="11"/>
      <c r="C1" s="11"/>
      <c r="D1" s="11"/>
      <c r="E1" s="11"/>
      <c r="F1" s="38"/>
      <c r="G1" s="38"/>
      <c r="H1" s="11"/>
      <c r="I1" s="38"/>
      <c r="J1" s="11"/>
      <c r="K1" s="11"/>
      <c r="L1" s="38"/>
      <c r="M1" s="11"/>
      <c r="N1" s="11"/>
      <c r="O1" s="11"/>
      <c r="P1" s="97"/>
      <c r="Q1" s="97"/>
      <c r="R1" s="97"/>
      <c r="S1" s="97"/>
      <c r="T1" s="97"/>
      <c r="U1" s="97"/>
      <c r="V1" s="97"/>
      <c r="W1" s="97"/>
      <c r="X1" s="11"/>
      <c r="Y1" s="11"/>
      <c r="Z1" s="11"/>
      <c r="AA1" s="11"/>
      <c r="AB1" s="11"/>
      <c r="AC1" s="11"/>
      <c r="AD1" s="11"/>
    </row>
    <row r="2" spans="1:30" ht="28.8" x14ac:dyDescent="0.55000000000000004">
      <c r="A2" s="14" t="s">
        <v>1522</v>
      </c>
      <c r="B2" s="11"/>
      <c r="C2" s="11"/>
      <c r="D2" s="11"/>
      <c r="E2" s="11"/>
      <c r="F2" s="38"/>
      <c r="G2" s="38"/>
      <c r="H2" s="11"/>
      <c r="I2" s="38"/>
      <c r="J2" s="11"/>
      <c r="K2" s="11"/>
      <c r="L2" s="38"/>
      <c r="M2" s="11"/>
      <c r="N2" s="11"/>
      <c r="O2" s="11"/>
      <c r="P2" s="97"/>
      <c r="Q2" s="97"/>
      <c r="R2" s="97"/>
      <c r="S2" s="97"/>
      <c r="T2" s="97"/>
      <c r="U2" s="97"/>
      <c r="V2" s="97"/>
      <c r="W2" s="97"/>
      <c r="X2" s="11"/>
      <c r="Y2" s="11"/>
      <c r="Z2" s="11"/>
      <c r="AA2" s="11"/>
      <c r="AB2" s="11"/>
      <c r="AC2" s="11"/>
      <c r="AD2" s="11"/>
    </row>
    <row r="3" spans="1:30" s="78" customFormat="1" ht="23.4" x14ac:dyDescent="0.3">
      <c r="A3" s="102" t="s">
        <v>16</v>
      </c>
      <c r="B3" s="77"/>
      <c r="C3" s="77"/>
      <c r="D3" s="77"/>
      <c r="E3" s="77"/>
      <c r="F3" s="40"/>
      <c r="G3" s="40"/>
      <c r="H3" s="77"/>
      <c r="I3" s="40"/>
      <c r="J3" s="77"/>
      <c r="K3" s="77"/>
      <c r="L3" s="40"/>
      <c r="M3" s="77"/>
      <c r="N3" s="77"/>
      <c r="O3" s="77"/>
      <c r="P3" s="99"/>
      <c r="Q3" s="99"/>
      <c r="R3" s="99"/>
      <c r="S3" s="99"/>
      <c r="T3" s="99"/>
      <c r="U3" s="99"/>
      <c r="V3" s="99"/>
      <c r="W3" s="99"/>
      <c r="X3" s="77"/>
      <c r="Y3" s="77"/>
      <c r="Z3" s="77"/>
      <c r="AA3" s="77"/>
      <c r="AB3" s="77"/>
      <c r="AC3" s="77"/>
      <c r="AD3" s="77"/>
    </row>
    <row r="4" spans="1:30" ht="14.4" x14ac:dyDescent="0.3"/>
    <row r="5" spans="1:30" ht="31.35" customHeight="1" x14ac:dyDescent="0.3">
      <c r="B5" s="748" t="s">
        <v>299</v>
      </c>
      <c r="C5" s="748" t="s">
        <v>57</v>
      </c>
      <c r="D5" s="748" t="s">
        <v>303</v>
      </c>
      <c r="E5" s="748" t="s">
        <v>304</v>
      </c>
      <c r="F5" s="830" t="s">
        <v>305</v>
      </c>
      <c r="G5" s="827" t="s">
        <v>38</v>
      </c>
      <c r="H5" s="748" t="s">
        <v>306</v>
      </c>
      <c r="I5" s="686" t="s">
        <v>307</v>
      </c>
      <c r="J5" s="798" t="s">
        <v>308</v>
      </c>
      <c r="K5" s="798" t="s">
        <v>309</v>
      </c>
      <c r="L5" s="830" t="s">
        <v>378</v>
      </c>
      <c r="M5" s="798" t="s">
        <v>379</v>
      </c>
      <c r="N5" s="798" t="s">
        <v>855</v>
      </c>
      <c r="O5" s="798" t="s">
        <v>855</v>
      </c>
      <c r="P5" s="798" t="s">
        <v>390</v>
      </c>
      <c r="Q5" s="798" t="s">
        <v>390</v>
      </c>
      <c r="R5" s="750" t="s">
        <v>390</v>
      </c>
      <c r="S5" s="750" t="s">
        <v>390</v>
      </c>
      <c r="T5" s="750" t="s">
        <v>391</v>
      </c>
      <c r="U5" s="750" t="s">
        <v>391</v>
      </c>
      <c r="V5" s="750" t="s">
        <v>391</v>
      </c>
      <c r="W5" s="750" t="s">
        <v>392</v>
      </c>
      <c r="X5" s="751" t="s">
        <v>393</v>
      </c>
    </row>
    <row r="6" spans="1:30" ht="32.85" customHeight="1" x14ac:dyDescent="0.3">
      <c r="B6" s="748"/>
      <c r="C6" s="748"/>
      <c r="D6" s="748"/>
      <c r="E6" s="748"/>
      <c r="F6" s="830"/>
      <c r="G6" s="827"/>
      <c r="H6" s="748"/>
      <c r="I6" s="686"/>
      <c r="J6" s="799"/>
      <c r="K6" s="799"/>
      <c r="L6" s="830"/>
      <c r="M6" s="799"/>
      <c r="N6" s="799"/>
      <c r="O6" s="799"/>
      <c r="P6" s="799"/>
      <c r="Q6" s="799"/>
      <c r="R6" s="750"/>
      <c r="S6" s="750"/>
      <c r="T6" s="750"/>
      <c r="U6" s="750"/>
      <c r="V6" s="750"/>
      <c r="W6" s="750"/>
      <c r="X6" s="751"/>
    </row>
    <row r="7" spans="1:30" ht="70.5" customHeight="1" x14ac:dyDescent="0.3">
      <c r="B7" s="282" t="s">
        <v>373</v>
      </c>
      <c r="C7" s="283" t="s">
        <v>856</v>
      </c>
      <c r="D7" s="86" t="s">
        <v>857</v>
      </c>
      <c r="E7" s="81" t="s">
        <v>858</v>
      </c>
      <c r="F7" s="36"/>
      <c r="G7" s="36"/>
      <c r="H7" s="81" t="s">
        <v>859</v>
      </c>
      <c r="I7" s="36" t="s">
        <v>399</v>
      </c>
      <c r="J7" s="281" t="s">
        <v>386</v>
      </c>
      <c r="K7" s="281" t="s">
        <v>387</v>
      </c>
      <c r="L7" s="36"/>
      <c r="M7" s="178" t="str" cm="1">
        <f t="array" ref="M7">IFERROR(VALUE(_xlfn.IFS(F7="Yes","1",F7="No","0")),"N/A")</f>
        <v>N/A</v>
      </c>
      <c r="N7" s="178">
        <v>1</v>
      </c>
      <c r="O7" s="178">
        <f>IF(W7=TRUE,N7,"N/A")</f>
        <v>1</v>
      </c>
      <c r="P7" s="179" t="b">
        <f>ISNUMBER(MATCH(TRIM('Pre-assessment'!B$9),_xlfn.TEXTSPLIT(TRIM(J7), ";"), 0))</f>
        <v>1</v>
      </c>
      <c r="Q7" s="179" t="b">
        <f>ISNUMBER(MATCH(TRIM('Pre-assessment'!D$9),_xlfn.TEXTSPLIT(TRIM(J7), ";"), 0))</f>
        <v>1</v>
      </c>
      <c r="R7" s="179" t="b">
        <f>ISNUMBER(MATCH(TRIM('Pre-assessment'!F$9),_xlfn.TEXTSPLIT(TRIM(J7), ";"), 0))</f>
        <v>1</v>
      </c>
      <c r="S7" s="179" t="b">
        <f>ISNUMBER(MATCH(TRIM('Pre-assessment'!H$9),_xlfn.TEXTSPLIT(TRIM(J7), ";"), 0))</f>
        <v>1</v>
      </c>
      <c r="T7" s="179" t="b">
        <f>ISNUMBER(MATCH(TRIM('Pre-assessment'!B$12),_xlfn.TEXTSPLIT(TRIM(K7), ";"), 0))</f>
        <v>1</v>
      </c>
      <c r="U7" s="179" t="b">
        <f>ISNUMBER(MATCH(TRIM('Pre-assessment'!D$12),_xlfn.TEXTSPLIT(TRIM(K7), ";"), 0))</f>
        <v>1</v>
      </c>
      <c r="V7" s="179" t="b">
        <f>ISNUMBER(MATCH(TRIM('Pre-assessment'!F$12),_xlfn.TEXTSPLIT(TRIM(K7), ";"), 0))</f>
        <v>1</v>
      </c>
      <c r="W7" s="179" t="b">
        <f>AND(OR(P7:S7),OR(T7:V7))</f>
        <v>1</v>
      </c>
      <c r="X7" s="120" t="str">
        <f>IF(M7="N/A","N/A","Economic and financial viability")</f>
        <v>N/A</v>
      </c>
    </row>
    <row r="8" spans="1:30" ht="45.6" customHeight="1" x14ac:dyDescent="0.3">
      <c r="B8" s="828" t="s">
        <v>373</v>
      </c>
      <c r="C8" s="829" t="s">
        <v>860</v>
      </c>
      <c r="D8" s="787" t="s">
        <v>861</v>
      </c>
      <c r="E8" s="81" t="s">
        <v>862</v>
      </c>
      <c r="F8" s="36"/>
      <c r="G8" s="36"/>
      <c r="H8" s="787"/>
      <c r="I8" s="36" t="s">
        <v>399</v>
      </c>
      <c r="J8" s="281" t="s">
        <v>386</v>
      </c>
      <c r="K8" s="281" t="s">
        <v>387</v>
      </c>
      <c r="L8" s="36"/>
      <c r="M8" s="178" t="str" cm="1">
        <f t="array" ref="M8">IFERROR(VALUE(_xlfn.IFS(F8="Yes","1",F8="No","0")),"N/A")</f>
        <v>N/A</v>
      </c>
      <c r="N8" s="178">
        <v>1</v>
      </c>
      <c r="O8" s="178">
        <f t="shared" ref="O8:O19" si="0">IF(W8=TRUE,N8,"N/A")</f>
        <v>1</v>
      </c>
      <c r="P8" s="179" t="b">
        <f>ISNUMBER(MATCH(TRIM('Pre-assessment'!B$9),_xlfn.TEXTSPLIT(TRIM(J8), ";"), 0))</f>
        <v>1</v>
      </c>
      <c r="Q8" s="179" t="b">
        <f>ISNUMBER(MATCH(TRIM('Pre-assessment'!D$9),_xlfn.TEXTSPLIT(TRIM(J8), ";"), 0))</f>
        <v>1</v>
      </c>
      <c r="R8" s="179" t="b">
        <f>ISNUMBER(MATCH(TRIM('Pre-assessment'!F$9),_xlfn.TEXTSPLIT(TRIM(J8), ";"), 0))</f>
        <v>1</v>
      </c>
      <c r="S8" s="179" t="b">
        <f>ISNUMBER(MATCH(TRIM('Pre-assessment'!H$9),_xlfn.TEXTSPLIT(TRIM(J8), ";"), 0))</f>
        <v>1</v>
      </c>
      <c r="T8" s="179" t="b">
        <f>ISNUMBER(MATCH(TRIM('Pre-assessment'!B$12),_xlfn.TEXTSPLIT(TRIM(K8), ";"), 0))</f>
        <v>1</v>
      </c>
      <c r="U8" s="179" t="b">
        <f>ISNUMBER(MATCH(TRIM('Pre-assessment'!D$12),_xlfn.TEXTSPLIT(TRIM(K8), ";"), 0))</f>
        <v>1</v>
      </c>
      <c r="V8" s="179" t="b">
        <f>ISNUMBER(MATCH(TRIM('Pre-assessment'!F$12),_xlfn.TEXTSPLIT(TRIM(K8), ";"), 0))</f>
        <v>1</v>
      </c>
      <c r="W8" s="179" t="b">
        <f t="shared" ref="W8:W19" si="1">AND(OR(P8:S8),OR(T8:V8))</f>
        <v>1</v>
      </c>
      <c r="X8" s="120" t="str">
        <f>IF(M8="N/A","N/A","Economic and financial viability")</f>
        <v>N/A</v>
      </c>
    </row>
    <row r="9" spans="1:30" ht="52.5" customHeight="1" x14ac:dyDescent="0.3">
      <c r="B9" s="828"/>
      <c r="C9" s="829"/>
      <c r="D9" s="787"/>
      <c r="E9" s="81" t="s">
        <v>863</v>
      </c>
      <c r="F9" s="36"/>
      <c r="G9" s="36"/>
      <c r="H9" s="787"/>
      <c r="I9" s="36" t="s">
        <v>399</v>
      </c>
      <c r="J9" s="281" t="s">
        <v>386</v>
      </c>
      <c r="K9" s="281" t="s">
        <v>387</v>
      </c>
      <c r="L9" s="36"/>
      <c r="M9" s="178" t="str" cm="1">
        <f t="array" ref="M9">IFERROR(VALUE(_xlfn.IFS(F9="Yes","1",F9="No","0")),"N/A")</f>
        <v>N/A</v>
      </c>
      <c r="N9" s="178">
        <v>1</v>
      </c>
      <c r="O9" s="178">
        <f t="shared" si="0"/>
        <v>1</v>
      </c>
      <c r="P9" s="179" t="b">
        <f>ISNUMBER(MATCH(TRIM('Pre-assessment'!B$9),_xlfn.TEXTSPLIT(TRIM(J9), ";"), 0))</f>
        <v>1</v>
      </c>
      <c r="Q9" s="179" t="b">
        <f>ISNUMBER(MATCH(TRIM('Pre-assessment'!D$9),_xlfn.TEXTSPLIT(TRIM(J9), ";"), 0))</f>
        <v>1</v>
      </c>
      <c r="R9" s="179" t="b">
        <f>ISNUMBER(MATCH(TRIM('Pre-assessment'!F$9),_xlfn.TEXTSPLIT(TRIM(J9), ";"), 0))</f>
        <v>1</v>
      </c>
      <c r="S9" s="179" t="b">
        <f>ISNUMBER(MATCH(TRIM('Pre-assessment'!H$9),_xlfn.TEXTSPLIT(TRIM(J9), ";"), 0))</f>
        <v>1</v>
      </c>
      <c r="T9" s="179" t="b">
        <f>ISNUMBER(MATCH(TRIM('Pre-assessment'!B$12),_xlfn.TEXTSPLIT(TRIM(K9), ";"), 0))</f>
        <v>1</v>
      </c>
      <c r="U9" s="179" t="b">
        <f>ISNUMBER(MATCH(TRIM('Pre-assessment'!D$12),_xlfn.TEXTSPLIT(TRIM(K9), ";"), 0))</f>
        <v>1</v>
      </c>
      <c r="V9" s="179" t="b">
        <f>ISNUMBER(MATCH(TRIM('Pre-assessment'!F$12),_xlfn.TEXTSPLIT(TRIM(K9), ";"), 0))</f>
        <v>1</v>
      </c>
      <c r="W9" s="179" t="b">
        <f t="shared" si="1"/>
        <v>1</v>
      </c>
      <c r="X9" s="120" t="str">
        <f>IF(M9="N/A","N/A","Economic and financial viability")</f>
        <v>N/A</v>
      </c>
    </row>
    <row r="10" spans="1:30" ht="51.6" customHeight="1" x14ac:dyDescent="0.3">
      <c r="B10" s="708" t="s">
        <v>374</v>
      </c>
      <c r="C10" s="831" t="s">
        <v>864</v>
      </c>
      <c r="D10" s="833" t="s">
        <v>865</v>
      </c>
      <c r="E10" s="79" t="s">
        <v>866</v>
      </c>
      <c r="F10" s="36"/>
      <c r="G10" s="36"/>
      <c r="H10" s="787" t="s">
        <v>867</v>
      </c>
      <c r="I10" s="36" t="s">
        <v>397</v>
      </c>
      <c r="J10" s="281" t="s">
        <v>386</v>
      </c>
      <c r="K10" s="281" t="s">
        <v>387</v>
      </c>
      <c r="L10" s="36"/>
      <c r="M10" s="178" t="str" cm="1">
        <f t="array" ref="M10">IFERROR(VALUE(_xlfn.IFS(F10="Yes","1",F10="No","0")),"N/A")</f>
        <v>N/A</v>
      </c>
      <c r="N10" s="178">
        <v>1</v>
      </c>
      <c r="O10" s="178">
        <f t="shared" si="0"/>
        <v>1</v>
      </c>
      <c r="P10" s="179" t="b">
        <f>ISNUMBER(MATCH(TRIM('Pre-assessment'!B$9),_xlfn.TEXTSPLIT(TRIM(J10), ";"), 0))</f>
        <v>1</v>
      </c>
      <c r="Q10" s="179" t="b">
        <f>ISNUMBER(MATCH(TRIM('Pre-assessment'!D$9),_xlfn.TEXTSPLIT(TRIM(J10), ";"), 0))</f>
        <v>1</v>
      </c>
      <c r="R10" s="179" t="b">
        <f>ISNUMBER(MATCH(TRIM('Pre-assessment'!F$9),_xlfn.TEXTSPLIT(TRIM(J10), ";"), 0))</f>
        <v>1</v>
      </c>
      <c r="S10" s="179" t="b">
        <f>ISNUMBER(MATCH(TRIM('Pre-assessment'!H$9),_xlfn.TEXTSPLIT(TRIM(J10), ";"), 0))</f>
        <v>1</v>
      </c>
      <c r="T10" s="179" t="b">
        <f>ISNUMBER(MATCH(TRIM('Pre-assessment'!B$12),_xlfn.TEXTSPLIT(TRIM(K10), ";"), 0))</f>
        <v>1</v>
      </c>
      <c r="U10" s="179" t="b">
        <f>ISNUMBER(MATCH(TRIM('Pre-assessment'!D$12),_xlfn.TEXTSPLIT(TRIM(K10), ";"), 0))</f>
        <v>1</v>
      </c>
      <c r="V10" s="179" t="b">
        <f>ISNUMBER(MATCH(TRIM('Pre-assessment'!F$12),_xlfn.TEXTSPLIT(TRIM(K10), ";"), 0))</f>
        <v>1</v>
      </c>
      <c r="W10" s="179" t="b">
        <f t="shared" si="1"/>
        <v>1</v>
      </c>
      <c r="X10" s="120" t="str">
        <f t="shared" ref="X10:X16" si="2">IF(M10="N/A","N/A","Fair business practice")</f>
        <v>N/A</v>
      </c>
    </row>
    <row r="11" spans="1:30" ht="51.6" customHeight="1" x14ac:dyDescent="0.3">
      <c r="B11" s="709"/>
      <c r="C11" s="832"/>
      <c r="D11" s="834"/>
      <c r="E11" s="79" t="s">
        <v>868</v>
      </c>
      <c r="F11" s="36"/>
      <c r="G11" s="36"/>
      <c r="H11" s="787"/>
      <c r="I11" s="36" t="s">
        <v>397</v>
      </c>
      <c r="J11" s="281" t="s">
        <v>386</v>
      </c>
      <c r="K11" s="281" t="s">
        <v>387</v>
      </c>
      <c r="L11" s="36"/>
      <c r="M11" s="178" t="str" cm="1">
        <f t="array" ref="M11">IFERROR(VALUE(_xlfn.IFS(F11="Yes","1",F11="No","0")),"N/A")</f>
        <v>N/A</v>
      </c>
      <c r="N11" s="178">
        <v>1</v>
      </c>
      <c r="O11" s="178">
        <f t="shared" si="0"/>
        <v>1</v>
      </c>
      <c r="P11" s="179" t="b">
        <f>ISNUMBER(MATCH(TRIM('Pre-assessment'!B$9),_xlfn.TEXTSPLIT(TRIM(J11), ";"), 0))</f>
        <v>1</v>
      </c>
      <c r="Q11" s="179" t="b">
        <f>ISNUMBER(MATCH(TRIM('Pre-assessment'!D$9),_xlfn.TEXTSPLIT(TRIM(J11), ";"), 0))</f>
        <v>1</v>
      </c>
      <c r="R11" s="179" t="b">
        <f>ISNUMBER(MATCH(TRIM('Pre-assessment'!F$9),_xlfn.TEXTSPLIT(TRIM(J11), ";"), 0))</f>
        <v>1</v>
      </c>
      <c r="S11" s="179" t="b">
        <f>ISNUMBER(MATCH(TRIM('Pre-assessment'!H$9),_xlfn.TEXTSPLIT(TRIM(J11), ";"), 0))</f>
        <v>1</v>
      </c>
      <c r="T11" s="179" t="b">
        <f>ISNUMBER(MATCH(TRIM('Pre-assessment'!B$12),_xlfn.TEXTSPLIT(TRIM(K11), ";"), 0))</f>
        <v>1</v>
      </c>
      <c r="U11" s="179" t="b">
        <f>ISNUMBER(MATCH(TRIM('Pre-assessment'!D$12),_xlfn.TEXTSPLIT(TRIM(K11), ";"), 0))</f>
        <v>1</v>
      </c>
      <c r="V11" s="179" t="b">
        <f>ISNUMBER(MATCH(TRIM('Pre-assessment'!F$12),_xlfn.TEXTSPLIT(TRIM(K11), ";"), 0))</f>
        <v>1</v>
      </c>
      <c r="W11" s="179" t="b">
        <f t="shared" si="1"/>
        <v>1</v>
      </c>
      <c r="X11" s="120" t="str">
        <f t="shared" si="2"/>
        <v>N/A</v>
      </c>
    </row>
    <row r="12" spans="1:30" ht="45.6" customHeight="1" x14ac:dyDescent="0.3">
      <c r="B12" s="709"/>
      <c r="C12" s="832"/>
      <c r="D12" s="834"/>
      <c r="E12" s="269" t="s">
        <v>869</v>
      </c>
      <c r="F12" s="36"/>
      <c r="G12" s="36"/>
      <c r="H12" s="787"/>
      <c r="I12" s="36" t="s">
        <v>399</v>
      </c>
      <c r="J12" s="281" t="s">
        <v>386</v>
      </c>
      <c r="K12" s="281" t="s">
        <v>387</v>
      </c>
      <c r="L12" s="36"/>
      <c r="M12" s="178" t="str" cm="1">
        <f t="array" ref="M12">IFERROR(VALUE(_xlfn.IFS(F12="Yes","1",F12="No","0")),"N/A")</f>
        <v>N/A</v>
      </c>
      <c r="N12" s="178">
        <v>1</v>
      </c>
      <c r="O12" s="178">
        <f t="shared" si="0"/>
        <v>1</v>
      </c>
      <c r="P12" s="179" t="b">
        <f>ISNUMBER(MATCH(TRIM('Pre-assessment'!B$9),_xlfn.TEXTSPLIT(TRIM(J12), ";"), 0))</f>
        <v>1</v>
      </c>
      <c r="Q12" s="179" t="b">
        <f>ISNUMBER(MATCH(TRIM('Pre-assessment'!D$9),_xlfn.TEXTSPLIT(TRIM(J12), ";"), 0))</f>
        <v>1</v>
      </c>
      <c r="R12" s="179" t="b">
        <f>ISNUMBER(MATCH(TRIM('Pre-assessment'!F$9),_xlfn.TEXTSPLIT(TRIM(J12), ";"), 0))</f>
        <v>1</v>
      </c>
      <c r="S12" s="179" t="b">
        <f>ISNUMBER(MATCH(TRIM('Pre-assessment'!H$9),_xlfn.TEXTSPLIT(TRIM(J12), ";"), 0))</f>
        <v>1</v>
      </c>
      <c r="T12" s="179" t="b">
        <f>ISNUMBER(MATCH(TRIM('Pre-assessment'!B$12),_xlfn.TEXTSPLIT(TRIM(K12), ";"), 0))</f>
        <v>1</v>
      </c>
      <c r="U12" s="179" t="b">
        <f>ISNUMBER(MATCH(TRIM('Pre-assessment'!D$12),_xlfn.TEXTSPLIT(TRIM(K12), ";"), 0))</f>
        <v>1</v>
      </c>
      <c r="V12" s="179" t="b">
        <f>ISNUMBER(MATCH(TRIM('Pre-assessment'!F$12),_xlfn.TEXTSPLIT(TRIM(K12), ";"), 0))</f>
        <v>1</v>
      </c>
      <c r="W12" s="179" t="b">
        <f t="shared" si="1"/>
        <v>1</v>
      </c>
      <c r="X12" s="120" t="str">
        <f t="shared" si="2"/>
        <v>N/A</v>
      </c>
    </row>
    <row r="13" spans="1:30" ht="57" customHeight="1" x14ac:dyDescent="0.3">
      <c r="B13" s="708" t="s">
        <v>374</v>
      </c>
      <c r="C13" s="831" t="s">
        <v>870</v>
      </c>
      <c r="D13" s="755" t="s">
        <v>871</v>
      </c>
      <c r="E13" s="119" t="s">
        <v>872</v>
      </c>
      <c r="F13" s="36"/>
      <c r="G13" s="36"/>
      <c r="H13" s="787"/>
      <c r="I13" s="36" t="s">
        <v>399</v>
      </c>
      <c r="J13" s="281" t="s">
        <v>386</v>
      </c>
      <c r="K13" s="281" t="s">
        <v>387</v>
      </c>
      <c r="L13" s="36"/>
      <c r="M13" s="178" t="str" cm="1">
        <f t="array" ref="M13">IFERROR(VALUE(_xlfn.IFS(F13="Yes","1",F13="No","0")),"N/A")</f>
        <v>N/A</v>
      </c>
      <c r="N13" s="178">
        <v>1</v>
      </c>
      <c r="O13" s="178">
        <f t="shared" si="0"/>
        <v>1</v>
      </c>
      <c r="P13" s="179" t="b">
        <f>ISNUMBER(MATCH(TRIM('Pre-assessment'!B$9),_xlfn.TEXTSPLIT(TRIM(J13), ";"), 0))</f>
        <v>1</v>
      </c>
      <c r="Q13" s="179" t="b">
        <f>ISNUMBER(MATCH(TRIM('Pre-assessment'!D$9),_xlfn.TEXTSPLIT(TRIM(J13), ";"), 0))</f>
        <v>1</v>
      </c>
      <c r="R13" s="179" t="b">
        <f>ISNUMBER(MATCH(TRIM('Pre-assessment'!F$9),_xlfn.TEXTSPLIT(TRIM(J13), ";"), 0))</f>
        <v>1</v>
      </c>
      <c r="S13" s="179" t="b">
        <f>ISNUMBER(MATCH(TRIM('Pre-assessment'!H$9),_xlfn.TEXTSPLIT(TRIM(J13), ";"), 0))</f>
        <v>1</v>
      </c>
      <c r="T13" s="179" t="b">
        <f>ISNUMBER(MATCH(TRIM('Pre-assessment'!B$12),_xlfn.TEXTSPLIT(TRIM(K13), ";"), 0))</f>
        <v>1</v>
      </c>
      <c r="U13" s="179" t="b">
        <f>ISNUMBER(MATCH(TRIM('Pre-assessment'!D$12),_xlfn.TEXTSPLIT(TRIM(K13), ";"), 0))</f>
        <v>1</v>
      </c>
      <c r="V13" s="179" t="b">
        <f>ISNUMBER(MATCH(TRIM('Pre-assessment'!F$12),_xlfn.TEXTSPLIT(TRIM(K13), ";"), 0))</f>
        <v>1</v>
      </c>
      <c r="W13" s="179" t="b">
        <f t="shared" si="1"/>
        <v>1</v>
      </c>
      <c r="X13" s="120" t="str">
        <f t="shared" si="2"/>
        <v>N/A</v>
      </c>
    </row>
    <row r="14" spans="1:30" ht="47.85" customHeight="1" x14ac:dyDescent="0.3">
      <c r="B14" s="709"/>
      <c r="C14" s="832"/>
      <c r="D14" s="695"/>
      <c r="E14" s="119" t="s">
        <v>873</v>
      </c>
      <c r="F14" s="36"/>
      <c r="G14" s="36"/>
      <c r="H14" s="787"/>
      <c r="I14" s="36" t="s">
        <v>399</v>
      </c>
      <c r="J14" s="281" t="s">
        <v>386</v>
      </c>
      <c r="K14" s="281" t="s">
        <v>387</v>
      </c>
      <c r="L14" s="36"/>
      <c r="M14" s="178" t="str" cm="1">
        <f t="array" ref="M14">IFERROR(VALUE(_xlfn.IFS(F14="Yes","1",F14="No","0")),"N/A")</f>
        <v>N/A</v>
      </c>
      <c r="N14" s="178">
        <v>1</v>
      </c>
      <c r="O14" s="178">
        <f t="shared" si="0"/>
        <v>1</v>
      </c>
      <c r="P14" s="179" t="b">
        <f>ISNUMBER(MATCH(TRIM('Pre-assessment'!B$9),_xlfn.TEXTSPLIT(TRIM(J14), ";"), 0))</f>
        <v>1</v>
      </c>
      <c r="Q14" s="179" t="b">
        <f>ISNUMBER(MATCH(TRIM('Pre-assessment'!D$9),_xlfn.TEXTSPLIT(TRIM(J14), ";"), 0))</f>
        <v>1</v>
      </c>
      <c r="R14" s="179" t="b">
        <f>ISNUMBER(MATCH(TRIM('Pre-assessment'!F$9),_xlfn.TEXTSPLIT(TRIM(J14), ";"), 0))</f>
        <v>1</v>
      </c>
      <c r="S14" s="179" t="b">
        <f>ISNUMBER(MATCH(TRIM('Pre-assessment'!H$9),_xlfn.TEXTSPLIT(TRIM(J14), ";"), 0))</f>
        <v>1</v>
      </c>
      <c r="T14" s="179" t="b">
        <f>ISNUMBER(MATCH(TRIM('Pre-assessment'!B$12),_xlfn.TEXTSPLIT(TRIM(K14), ";"), 0))</f>
        <v>1</v>
      </c>
      <c r="U14" s="179" t="b">
        <f>ISNUMBER(MATCH(TRIM('Pre-assessment'!D$12),_xlfn.TEXTSPLIT(TRIM(K14), ";"), 0))</f>
        <v>1</v>
      </c>
      <c r="V14" s="179" t="b">
        <f>ISNUMBER(MATCH(TRIM('Pre-assessment'!F$12),_xlfn.TEXTSPLIT(TRIM(K14), ";"), 0))</f>
        <v>1</v>
      </c>
      <c r="W14" s="179" t="b">
        <f t="shared" si="1"/>
        <v>1</v>
      </c>
      <c r="X14" s="120" t="str">
        <f t="shared" si="2"/>
        <v>N/A</v>
      </c>
    </row>
    <row r="15" spans="1:30" ht="48.6" customHeight="1" x14ac:dyDescent="0.3">
      <c r="B15" s="710"/>
      <c r="C15" s="835"/>
      <c r="D15" s="756"/>
      <c r="E15" s="119" t="s">
        <v>874</v>
      </c>
      <c r="F15" s="36"/>
      <c r="G15" s="36"/>
      <c r="H15" s="787"/>
      <c r="I15" s="36" t="s">
        <v>399</v>
      </c>
      <c r="J15" s="281" t="s">
        <v>386</v>
      </c>
      <c r="K15" s="281" t="s">
        <v>387</v>
      </c>
      <c r="L15" s="36"/>
      <c r="M15" s="178" t="str" cm="1">
        <f t="array" ref="M15">IFERROR(VALUE(_xlfn.IFS(F15="Yes","1",F15="No","0")),"N/A")</f>
        <v>N/A</v>
      </c>
      <c r="N15" s="178">
        <v>1</v>
      </c>
      <c r="O15" s="178">
        <f t="shared" si="0"/>
        <v>1</v>
      </c>
      <c r="P15" s="179" t="b">
        <f>ISNUMBER(MATCH(TRIM('Pre-assessment'!B$9),_xlfn.TEXTSPLIT(TRIM(J15), ";"), 0))</f>
        <v>1</v>
      </c>
      <c r="Q15" s="179" t="b">
        <f>ISNUMBER(MATCH(TRIM('Pre-assessment'!D$9),_xlfn.TEXTSPLIT(TRIM(J15), ";"), 0))</f>
        <v>1</v>
      </c>
      <c r="R15" s="179" t="b">
        <f>ISNUMBER(MATCH(TRIM('Pre-assessment'!F$9),_xlfn.TEXTSPLIT(TRIM(J15), ";"), 0))</f>
        <v>1</v>
      </c>
      <c r="S15" s="179" t="b">
        <f>ISNUMBER(MATCH(TRIM('Pre-assessment'!H$9),_xlfn.TEXTSPLIT(TRIM(J15), ";"), 0))</f>
        <v>1</v>
      </c>
      <c r="T15" s="179" t="b">
        <f>ISNUMBER(MATCH(TRIM('Pre-assessment'!B$12),_xlfn.TEXTSPLIT(TRIM(K15), ";"), 0))</f>
        <v>1</v>
      </c>
      <c r="U15" s="179" t="b">
        <f>ISNUMBER(MATCH(TRIM('Pre-assessment'!D$12),_xlfn.TEXTSPLIT(TRIM(K15), ";"), 0))</f>
        <v>1</v>
      </c>
      <c r="V15" s="179" t="b">
        <f>ISNUMBER(MATCH(TRIM('Pre-assessment'!F$12),_xlfn.TEXTSPLIT(TRIM(K15), ";"), 0))</f>
        <v>1</v>
      </c>
      <c r="W15" s="179" t="b">
        <f t="shared" si="1"/>
        <v>1</v>
      </c>
      <c r="X15" s="120" t="str">
        <f t="shared" si="2"/>
        <v>N/A</v>
      </c>
    </row>
    <row r="16" spans="1:30" ht="57" customHeight="1" x14ac:dyDescent="0.3">
      <c r="B16" s="271" t="s">
        <v>374</v>
      </c>
      <c r="C16" s="118" t="s">
        <v>875</v>
      </c>
      <c r="D16" s="240" t="s">
        <v>876</v>
      </c>
      <c r="E16" s="103" t="s">
        <v>877</v>
      </c>
      <c r="F16" s="36"/>
      <c r="G16" s="36"/>
      <c r="H16" s="81"/>
      <c r="I16" s="36" t="s">
        <v>415</v>
      </c>
      <c r="J16" s="281" t="s">
        <v>386</v>
      </c>
      <c r="K16" s="281" t="s">
        <v>387</v>
      </c>
      <c r="L16" s="36"/>
      <c r="M16" s="178" t="str" cm="1">
        <f t="array" ref="M16">IFERROR(VALUE(_xlfn.IFS(F16="Yes","1",F16="No","0")),"N/A")</f>
        <v>N/A</v>
      </c>
      <c r="N16" s="178">
        <v>1</v>
      </c>
      <c r="O16" s="178">
        <f t="shared" si="0"/>
        <v>1</v>
      </c>
      <c r="P16" s="179" t="b">
        <f>ISNUMBER(MATCH(TRIM('Pre-assessment'!B$9),_xlfn.TEXTSPLIT(TRIM(J16), ";"), 0))</f>
        <v>1</v>
      </c>
      <c r="Q16" s="179" t="b">
        <f>ISNUMBER(MATCH(TRIM('Pre-assessment'!D$9),_xlfn.TEXTSPLIT(TRIM(J16), ";"), 0))</f>
        <v>1</v>
      </c>
      <c r="R16" s="179" t="b">
        <f>ISNUMBER(MATCH(TRIM('Pre-assessment'!F$9),_xlfn.TEXTSPLIT(TRIM(J16), ";"), 0))</f>
        <v>1</v>
      </c>
      <c r="S16" s="179" t="b">
        <f>ISNUMBER(MATCH(TRIM('Pre-assessment'!H$9),_xlfn.TEXTSPLIT(TRIM(J16), ";"), 0))</f>
        <v>1</v>
      </c>
      <c r="T16" s="179" t="b">
        <f>ISNUMBER(MATCH(TRIM('Pre-assessment'!B$12),_xlfn.TEXTSPLIT(TRIM(K16), ";"), 0))</f>
        <v>1</v>
      </c>
      <c r="U16" s="179" t="b">
        <f>ISNUMBER(MATCH(TRIM('Pre-assessment'!D$12),_xlfn.TEXTSPLIT(TRIM(K16), ";"), 0))</f>
        <v>1</v>
      </c>
      <c r="V16" s="179" t="b">
        <f>ISNUMBER(MATCH(TRIM('Pre-assessment'!F$12),_xlfn.TEXTSPLIT(TRIM(K16), ";"), 0))</f>
        <v>1</v>
      </c>
      <c r="W16" s="179" t="b">
        <f t="shared" si="1"/>
        <v>1</v>
      </c>
      <c r="X16" s="120" t="str">
        <f t="shared" si="2"/>
        <v>N/A</v>
      </c>
    </row>
    <row r="17" spans="2:24" ht="68.099999999999994" customHeight="1" x14ac:dyDescent="0.3">
      <c r="B17" s="256" t="s">
        <v>1515</v>
      </c>
      <c r="C17" s="274" t="s">
        <v>878</v>
      </c>
      <c r="D17" s="117" t="s">
        <v>879</v>
      </c>
      <c r="E17" s="104" t="s">
        <v>880</v>
      </c>
      <c r="F17" s="36"/>
      <c r="G17" s="36"/>
      <c r="H17" s="81" t="s">
        <v>881</v>
      </c>
      <c r="I17" s="36" t="s">
        <v>399</v>
      </c>
      <c r="J17" s="281" t="s">
        <v>386</v>
      </c>
      <c r="K17" s="281" t="s">
        <v>387</v>
      </c>
      <c r="L17" s="36"/>
      <c r="M17" s="178" t="str" cm="1">
        <f t="array" ref="M17">IFERROR(VALUE(_xlfn.IFS(F17="Yes","1",F17="No","0")),"N/A")</f>
        <v>N/A</v>
      </c>
      <c r="N17" s="178">
        <v>1</v>
      </c>
      <c r="O17" s="178">
        <f t="shared" si="0"/>
        <v>1</v>
      </c>
      <c r="P17" s="179" t="b">
        <f>ISNUMBER(MATCH(TRIM('Pre-assessment'!B$9),_xlfn.TEXTSPLIT(TRIM(J17), ";"), 0))</f>
        <v>1</v>
      </c>
      <c r="Q17" s="179" t="b">
        <f>ISNUMBER(MATCH(TRIM('Pre-assessment'!D$9),_xlfn.TEXTSPLIT(TRIM(J17), ";"), 0))</f>
        <v>1</v>
      </c>
      <c r="R17" s="179" t="b">
        <f>ISNUMBER(MATCH(TRIM('Pre-assessment'!F$9),_xlfn.TEXTSPLIT(TRIM(J17), ";"), 0))</f>
        <v>1</v>
      </c>
      <c r="S17" s="179" t="b">
        <f>ISNUMBER(MATCH(TRIM('Pre-assessment'!H$9),_xlfn.TEXTSPLIT(TRIM(J17), ";"), 0))</f>
        <v>1</v>
      </c>
      <c r="T17" s="179" t="b">
        <f>ISNUMBER(MATCH(TRIM('Pre-assessment'!B$12),_xlfn.TEXTSPLIT(TRIM(K17), ";"), 0))</f>
        <v>1</v>
      </c>
      <c r="U17" s="179" t="b">
        <f>ISNUMBER(MATCH(TRIM('Pre-assessment'!D$12),_xlfn.TEXTSPLIT(TRIM(K17), ";"), 0))</f>
        <v>1</v>
      </c>
      <c r="V17" s="179" t="b">
        <f>ISNUMBER(MATCH(TRIM('Pre-assessment'!F$12),_xlfn.TEXTSPLIT(TRIM(K17), ";"), 0))</f>
        <v>1</v>
      </c>
      <c r="W17" s="179" t="b">
        <f t="shared" si="1"/>
        <v>1</v>
      </c>
      <c r="X17" s="120" t="str">
        <f>IF(M17="N/A","N/A","Risk management")</f>
        <v>N/A</v>
      </c>
    </row>
    <row r="18" spans="2:24" ht="70.349999999999994" customHeight="1" x14ac:dyDescent="0.3">
      <c r="B18" s="708" t="s">
        <v>1515</v>
      </c>
      <c r="C18" s="823" t="s">
        <v>882</v>
      </c>
      <c r="D18" s="825" t="s">
        <v>883</v>
      </c>
      <c r="E18" s="105" t="s">
        <v>884</v>
      </c>
      <c r="F18" s="36"/>
      <c r="G18" s="36"/>
      <c r="H18" s="787" t="s">
        <v>885</v>
      </c>
      <c r="I18" s="36" t="s">
        <v>415</v>
      </c>
      <c r="J18" s="281" t="s">
        <v>386</v>
      </c>
      <c r="K18" s="281" t="s">
        <v>387</v>
      </c>
      <c r="L18" s="36"/>
      <c r="M18" s="178" t="str" cm="1">
        <f t="array" ref="M18">IFERROR(VALUE(_xlfn.IFS(F18="Yes","1",F18="No","0")),"N/A")</f>
        <v>N/A</v>
      </c>
      <c r="N18" s="178">
        <v>1</v>
      </c>
      <c r="O18" s="178">
        <f t="shared" si="0"/>
        <v>1</v>
      </c>
      <c r="P18" s="179" t="b">
        <f>ISNUMBER(MATCH(TRIM('Pre-assessment'!B$9),_xlfn.TEXTSPLIT(TRIM(J18), ";"), 0))</f>
        <v>1</v>
      </c>
      <c r="Q18" s="179" t="b">
        <f>ISNUMBER(MATCH(TRIM('Pre-assessment'!D$9),_xlfn.TEXTSPLIT(TRIM(J18), ";"), 0))</f>
        <v>1</v>
      </c>
      <c r="R18" s="179" t="b">
        <f>ISNUMBER(MATCH(TRIM('Pre-assessment'!F$9),_xlfn.TEXTSPLIT(TRIM(J18), ";"), 0))</f>
        <v>1</v>
      </c>
      <c r="S18" s="179" t="b">
        <f>ISNUMBER(MATCH(TRIM('Pre-assessment'!H$9),_xlfn.TEXTSPLIT(TRIM(J18), ";"), 0))</f>
        <v>1</v>
      </c>
      <c r="T18" s="179" t="b">
        <f>ISNUMBER(MATCH(TRIM('Pre-assessment'!B$12),_xlfn.TEXTSPLIT(TRIM(K18), ";"), 0))</f>
        <v>1</v>
      </c>
      <c r="U18" s="179" t="b">
        <f>ISNUMBER(MATCH(TRIM('Pre-assessment'!D$12),_xlfn.TEXTSPLIT(TRIM(K18), ";"), 0))</f>
        <v>1</v>
      </c>
      <c r="V18" s="179" t="b">
        <f>ISNUMBER(MATCH(TRIM('Pre-assessment'!F$12),_xlfn.TEXTSPLIT(TRIM(K18), ";"), 0))</f>
        <v>1</v>
      </c>
      <c r="W18" s="179" t="b">
        <f t="shared" si="1"/>
        <v>1</v>
      </c>
      <c r="X18" s="120" t="str">
        <f>IF(M18="N/A","N/A","Risk management")</f>
        <v>N/A</v>
      </c>
    </row>
    <row r="19" spans="2:24" ht="94.35" customHeight="1" x14ac:dyDescent="0.3">
      <c r="B19" s="710"/>
      <c r="C19" s="824"/>
      <c r="D19" s="826"/>
      <c r="E19" s="104" t="s">
        <v>886</v>
      </c>
      <c r="F19" s="36"/>
      <c r="G19" s="36"/>
      <c r="H19" s="787"/>
      <c r="I19" s="36" t="s">
        <v>415</v>
      </c>
      <c r="J19" s="281" t="s">
        <v>386</v>
      </c>
      <c r="K19" s="281" t="s">
        <v>387</v>
      </c>
      <c r="L19" s="36"/>
      <c r="M19" s="178" t="str" cm="1">
        <f t="array" ref="M19">IFERROR(VALUE(_xlfn.IFS(F19="Yes","1",F19="No","0")),"N/A")</f>
        <v>N/A</v>
      </c>
      <c r="N19" s="178">
        <v>1</v>
      </c>
      <c r="O19" s="178">
        <f t="shared" si="0"/>
        <v>1</v>
      </c>
      <c r="P19" s="179" t="b">
        <f>ISNUMBER(MATCH(TRIM('Pre-assessment'!B$9),_xlfn.TEXTSPLIT(TRIM(J19), ";"), 0))</f>
        <v>1</v>
      </c>
      <c r="Q19" s="179" t="b">
        <f>ISNUMBER(MATCH(TRIM('Pre-assessment'!D$9),_xlfn.TEXTSPLIT(TRIM(J19), ";"), 0))</f>
        <v>1</v>
      </c>
      <c r="R19" s="179" t="b">
        <f>ISNUMBER(MATCH(TRIM('Pre-assessment'!F$9),_xlfn.TEXTSPLIT(TRIM(J19), ";"), 0))</f>
        <v>1</v>
      </c>
      <c r="S19" s="179" t="b">
        <f>ISNUMBER(MATCH(TRIM('Pre-assessment'!H$9),_xlfn.TEXTSPLIT(TRIM(J19), ";"), 0))</f>
        <v>1</v>
      </c>
      <c r="T19" s="179" t="b">
        <f>ISNUMBER(MATCH(TRIM('Pre-assessment'!B$12),_xlfn.TEXTSPLIT(TRIM(K19), ";"), 0))</f>
        <v>1</v>
      </c>
      <c r="U19" s="179" t="b">
        <f>ISNUMBER(MATCH(TRIM('Pre-assessment'!D$12),_xlfn.TEXTSPLIT(TRIM(K19), ";"), 0))</f>
        <v>1</v>
      </c>
      <c r="V19" s="179" t="b">
        <f>ISNUMBER(MATCH(TRIM('Pre-assessment'!F$12),_xlfn.TEXTSPLIT(TRIM(K19), ";"), 0))</f>
        <v>1</v>
      </c>
      <c r="W19" s="179" t="b">
        <f t="shared" si="1"/>
        <v>1</v>
      </c>
      <c r="X19" s="120" t="str">
        <f>IF(M19="N/A","N/A","Risk management")</f>
        <v>N/A</v>
      </c>
    </row>
    <row r="20" spans="2:24" ht="14.4" x14ac:dyDescent="0.3">
      <c r="G20" s="76"/>
      <c r="I20" s="76"/>
      <c r="L20" s="95"/>
    </row>
    <row r="23" spans="2:24" ht="14.85" customHeight="1" x14ac:dyDescent="0.3"/>
    <row r="64" spans="2:24" s="1" customFormat="1" ht="60" customHeight="1" x14ac:dyDescent="0.3">
      <c r="B64" s="821"/>
      <c r="C64" s="821"/>
      <c r="D64" s="821"/>
      <c r="E64" s="821"/>
      <c r="F64" s="822"/>
      <c r="G64" s="39"/>
      <c r="H64" s="76"/>
      <c r="I64" s="159"/>
      <c r="L64" s="159"/>
      <c r="P64" s="88"/>
      <c r="Q64" s="88"/>
      <c r="R64" s="88"/>
      <c r="S64" s="88"/>
      <c r="T64" s="88"/>
      <c r="U64" s="88"/>
      <c r="V64" s="88"/>
      <c r="W64" s="88"/>
      <c r="X64" s="821"/>
    </row>
    <row r="65" spans="2:24" s="1" customFormat="1" ht="64.349999999999994" customHeight="1" x14ac:dyDescent="0.3">
      <c r="B65" s="821"/>
      <c r="C65" s="821"/>
      <c r="D65" s="821"/>
      <c r="E65" s="821"/>
      <c r="F65" s="822"/>
      <c r="G65" s="39"/>
      <c r="H65" s="76"/>
      <c r="I65" s="159"/>
      <c r="L65" s="159"/>
      <c r="P65" s="88"/>
      <c r="Q65" s="88"/>
      <c r="R65" s="88"/>
      <c r="S65" s="88"/>
      <c r="T65" s="88"/>
      <c r="U65" s="88"/>
      <c r="V65" s="88"/>
      <c r="W65" s="88"/>
      <c r="X65" s="821"/>
    </row>
    <row r="66" spans="2:24" ht="15" customHeight="1" x14ac:dyDescent="0.3">
      <c r="B66" s="821"/>
      <c r="C66" s="821"/>
      <c r="D66" s="821"/>
      <c r="E66" s="821"/>
      <c r="F66" s="822"/>
      <c r="G66" s="39" t="s">
        <v>887</v>
      </c>
      <c r="X66" s="821"/>
    </row>
    <row r="67" spans="2:24" ht="15" customHeight="1" x14ac:dyDescent="0.3">
      <c r="B67" s="821"/>
      <c r="C67" s="821"/>
      <c r="D67" s="821"/>
      <c r="E67" s="821"/>
      <c r="F67" s="822"/>
      <c r="G67" s="39" t="s">
        <v>888</v>
      </c>
      <c r="X67" s="821"/>
    </row>
    <row r="69" spans="2:24" ht="15" customHeight="1" x14ac:dyDescent="0.3">
      <c r="B69" s="821"/>
      <c r="C69" s="821"/>
      <c r="D69" s="821"/>
      <c r="E69" s="821"/>
      <c r="F69" s="822"/>
      <c r="G69" s="39" t="s">
        <v>889</v>
      </c>
      <c r="X69" s="821"/>
    </row>
    <row r="70" spans="2:24" ht="15" customHeight="1" x14ac:dyDescent="0.3">
      <c r="B70" s="821"/>
      <c r="C70" s="821"/>
      <c r="D70" s="821"/>
      <c r="E70" s="821"/>
      <c r="F70" s="822"/>
      <c r="G70" s="205" t="s">
        <v>890</v>
      </c>
      <c r="X70" s="821"/>
    </row>
  </sheetData>
  <autoFilter ref="B5:W19" xr:uid="{C134A824-15B6-46F0-A4BE-FF1F4F876BEF}"/>
  <mergeCells count="57">
    <mergeCell ref="B10:B12"/>
    <mergeCell ref="C10:C12"/>
    <mergeCell ref="D10:D12"/>
    <mergeCell ref="H10:H12"/>
    <mergeCell ref="B13:B15"/>
    <mergeCell ref="C13:C15"/>
    <mergeCell ref="D13:D15"/>
    <mergeCell ref="H13:H15"/>
    <mergeCell ref="B8:B9"/>
    <mergeCell ref="C8:C9"/>
    <mergeCell ref="D8:D9"/>
    <mergeCell ref="H8:H9"/>
    <mergeCell ref="P5:P6"/>
    <mergeCell ref="L5:L6"/>
    <mergeCell ref="M5:M6"/>
    <mergeCell ref="B5:B6"/>
    <mergeCell ref="C5:C6"/>
    <mergeCell ref="D5:D6"/>
    <mergeCell ref="E5:E6"/>
    <mergeCell ref="F5:F6"/>
    <mergeCell ref="X5:X6"/>
    <mergeCell ref="R5:R6"/>
    <mergeCell ref="O5:O6"/>
    <mergeCell ref="G5:G6"/>
    <mergeCell ref="S5:S6"/>
    <mergeCell ref="T5:T6"/>
    <mergeCell ref="U5:U6"/>
    <mergeCell ref="V5:V6"/>
    <mergeCell ref="Q5:Q6"/>
    <mergeCell ref="W5:W6"/>
    <mergeCell ref="H5:H6"/>
    <mergeCell ref="I5:I6"/>
    <mergeCell ref="J5:J6"/>
    <mergeCell ref="K5:K6"/>
    <mergeCell ref="N5:N6"/>
    <mergeCell ref="B69:B70"/>
    <mergeCell ref="C69:C70"/>
    <mergeCell ref="D69:D70"/>
    <mergeCell ref="B18:B19"/>
    <mergeCell ref="C18:C19"/>
    <mergeCell ref="D18:D19"/>
    <mergeCell ref="B64:B65"/>
    <mergeCell ref="D64:D65"/>
    <mergeCell ref="C64:C65"/>
    <mergeCell ref="B66:B67"/>
    <mergeCell ref="C66:C67"/>
    <mergeCell ref="D66:D67"/>
    <mergeCell ref="X64:X65"/>
    <mergeCell ref="X66:X67"/>
    <mergeCell ref="H18:H19"/>
    <mergeCell ref="E69:E70"/>
    <mergeCell ref="F69:F70"/>
    <mergeCell ref="E64:E65"/>
    <mergeCell ref="F64:F65"/>
    <mergeCell ref="E66:E67"/>
    <mergeCell ref="F66:F67"/>
    <mergeCell ref="X69:X70"/>
  </mergeCells>
  <conditionalFormatting sqref="B13:E15 G13:O15">
    <cfRule type="expression" dxfId="13" priority="2126">
      <formula>$W$13=FALSE</formula>
    </cfRule>
  </conditionalFormatting>
  <conditionalFormatting sqref="B16:E16 G16:O16">
    <cfRule type="expression" dxfId="11" priority="2142">
      <formula>$W$16=FALSE</formula>
    </cfRule>
  </conditionalFormatting>
  <conditionalFormatting sqref="B17:E17 G17:O17">
    <cfRule type="expression" dxfId="9" priority="2146">
      <formula>$W$17=FALSE</formula>
    </cfRule>
  </conditionalFormatting>
  <conditionalFormatting sqref="B18:E19 G18:O19">
    <cfRule type="expression" dxfId="7" priority="2150">
      <formula>$W$18=FALSE</formula>
    </cfRule>
  </conditionalFormatting>
  <conditionalFormatting sqref="B7:O7 F8:F19">
    <cfRule type="expression" dxfId="5" priority="2132">
      <formula>$W$7=FALSE</formula>
    </cfRule>
  </conditionalFormatting>
  <conditionalFormatting sqref="B8:E9 G8:O9">
    <cfRule type="expression" dxfId="3" priority="2120">
      <formula>$W$8=FALSE</formula>
    </cfRule>
  </conditionalFormatting>
  <conditionalFormatting sqref="B10:E12 G10:O12">
    <cfRule type="expression" dxfId="1" priority="2138">
      <formula>$W$10=FALSE</formula>
    </cfRule>
  </conditionalFormatting>
  <dataValidations count="1">
    <dataValidation showInputMessage="1" showErrorMessage="1" sqref="I1:I4 G1:G19 I21:I1048576 G21:G1048576 I7:I19" xr:uid="{6FE28BB3-868A-44F0-A55D-C94F36742484}"/>
  </dataValidations>
  <pageMargins left="0.7" right="0.7" top="0.75" bottom="0.75" header="0.3" footer="0.3"/>
  <pageSetup orientation="portrait" r:id="rId1"/>
  <extLst>
    <ext xmlns:x14="http://schemas.microsoft.com/office/spreadsheetml/2009/9/main" uri="{78C0D931-6437-407d-A8EE-F0AAD7539E65}">
      <x14:conditionalFormattings>
        <x14:conditionalFormatting xmlns:xm="http://schemas.microsoft.com/office/excel/2006/main">
          <x14:cfRule type="expression" priority="2127" id="{D7F6FEFE-70E1-4A67-B474-459A93CAADE4}">
            <xm:f>VLOOKUP($B$13,'Pre-assessment'!$B$15:$C$33,2,FALSE)="No"</xm:f>
            <x14:dxf>
              <fill>
                <patternFill patternType="darkDown">
                  <bgColor theme="0" tint="-0.34998626667073579"/>
                </patternFill>
              </fill>
            </x14:dxf>
          </x14:cfRule>
          <xm:sqref>B13:E15 G13:O15</xm:sqref>
        </x14:conditionalFormatting>
        <x14:conditionalFormatting xmlns:xm="http://schemas.microsoft.com/office/excel/2006/main">
          <x14:cfRule type="expression" priority="2143" id="{8E97A135-51B1-4ADC-B9D5-B3AFA49DC88C}">
            <xm:f>VLOOKUP($B$16,'Pre-assessment'!$B$15:$C$33,2,FALSE)="No"</xm:f>
            <x14:dxf>
              <fill>
                <patternFill patternType="darkDown">
                  <bgColor theme="0" tint="-0.34998626667073579"/>
                </patternFill>
              </fill>
            </x14:dxf>
          </x14:cfRule>
          <xm:sqref>B16:E16 G16:O16</xm:sqref>
        </x14:conditionalFormatting>
        <x14:conditionalFormatting xmlns:xm="http://schemas.microsoft.com/office/excel/2006/main">
          <x14:cfRule type="expression" priority="2147" id="{26B70025-C93D-4278-816E-E0D055F7C486}">
            <xm:f>VLOOKUP($B$17,'Pre-assessment'!$B$15:$C$33,2,FALSE)="No"</xm:f>
            <x14:dxf>
              <fill>
                <patternFill patternType="darkDown">
                  <bgColor theme="0" tint="-0.34998626667073579"/>
                </patternFill>
              </fill>
            </x14:dxf>
          </x14:cfRule>
          <xm:sqref>B17:E17 G17:O17</xm:sqref>
        </x14:conditionalFormatting>
        <x14:conditionalFormatting xmlns:xm="http://schemas.microsoft.com/office/excel/2006/main">
          <x14:cfRule type="expression" priority="2151" id="{43A00998-2017-4978-823A-380C07AA11BB}">
            <xm:f>VLOOKUP($B$18,'Pre-assessment'!$B$15:$C$33,2,FALSE)="No"</xm:f>
            <x14:dxf>
              <fill>
                <patternFill patternType="darkDown">
                  <bgColor theme="0" tint="-0.34998626667073579"/>
                </patternFill>
              </fill>
            </x14:dxf>
          </x14:cfRule>
          <xm:sqref>B18:E19 G18:O19</xm:sqref>
        </x14:conditionalFormatting>
        <x14:conditionalFormatting xmlns:xm="http://schemas.microsoft.com/office/excel/2006/main">
          <x14:cfRule type="expression" priority="2133" id="{F8EF52C6-170A-4888-9493-42B1AD917F19}">
            <xm:f>VLOOKUP($B$7,'Pre-assessment'!$B$15:$C$33,2,FALSE)="No"</xm:f>
            <x14:dxf>
              <fill>
                <patternFill patternType="darkDown">
                  <bgColor theme="0" tint="-0.34998626667073579"/>
                </patternFill>
              </fill>
            </x14:dxf>
          </x14:cfRule>
          <xm:sqref>B7:O7 F8:F19</xm:sqref>
        </x14:conditionalFormatting>
        <x14:conditionalFormatting xmlns:xm="http://schemas.microsoft.com/office/excel/2006/main">
          <x14:cfRule type="expression" priority="2121" id="{5C656C55-7FFF-46BA-93C3-91B4E2D28540}">
            <xm:f>VLOOKUP($B$8,'Pre-assessment'!$B$15:$C$33,2,FALSE)="No"</xm:f>
            <x14:dxf>
              <fill>
                <patternFill patternType="darkDown">
                  <bgColor theme="0" tint="-0.34998626667073579"/>
                </patternFill>
              </fill>
            </x14:dxf>
          </x14:cfRule>
          <xm:sqref>B8:E9 G8:O9</xm:sqref>
        </x14:conditionalFormatting>
        <x14:conditionalFormatting xmlns:xm="http://schemas.microsoft.com/office/excel/2006/main">
          <x14:cfRule type="expression" priority="2139" id="{77654A26-D413-4C48-B3B3-703FDC1D5765}">
            <xm:f>VLOOKUP($B$10,'Pre-assessment'!$B$15:$C$33,2,FALSE)="No"</xm:f>
            <x14:dxf>
              <fill>
                <patternFill patternType="darkDown">
                  <bgColor theme="0" tint="-0.34998626667073579"/>
                </patternFill>
              </fill>
            </x14:dxf>
          </x14:cfRule>
          <xm:sqref>B10:E12 G10:O12</xm:sqref>
        </x14:conditionalFormatting>
      </x14:conditionalFormattings>
    </ext>
    <ext xmlns:x14="http://schemas.microsoft.com/office/spreadsheetml/2009/9/main" uri="{CCE6A557-97BC-4b89-ADB6-D9C93CAAB3DF}">
      <x14:dataValidations xmlns:xm="http://schemas.microsoft.com/office/excel/2006/main" count="1">
        <x14:dataValidation type="list" showInputMessage="1" showErrorMessage="1" xr:uid="{909A1141-BFD1-43CC-B10F-1B32891D3A3F}">
          <x14:formula1>
            <xm:f>Raw!$A$6:$A$8</xm:f>
          </x14:formula1>
          <xm:sqref>F7:F19</xm:sqref>
        </x14:dataValidation>
      </x14:dataValidation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BB07FE-0AA0-4F05-9991-2E1A4AFF6271}">
  <dimension ref="A2:Q119"/>
  <sheetViews>
    <sheetView topLeftCell="A26" workbookViewId="0">
      <selection activeCell="B32" sqref="B32:Q33"/>
    </sheetView>
  </sheetViews>
  <sheetFormatPr defaultColWidth="8.6640625" defaultRowHeight="14.4" x14ac:dyDescent="0.3"/>
  <cols>
    <col min="1" max="1" width="36.5546875" customWidth="1"/>
    <col min="2" max="2" width="16" customWidth="1"/>
    <col min="3" max="3" width="13" customWidth="1"/>
    <col min="10" max="10" width="7.33203125" customWidth="1"/>
  </cols>
  <sheetData>
    <row r="2" spans="1:5" x14ac:dyDescent="0.3">
      <c r="A2" s="2" t="s">
        <v>891</v>
      </c>
    </row>
    <row r="3" spans="1:5" x14ac:dyDescent="0.3">
      <c r="A3" t="s">
        <v>892</v>
      </c>
      <c r="B3" t="s">
        <v>893</v>
      </c>
      <c r="C3" t="s">
        <v>894</v>
      </c>
      <c r="D3" t="s">
        <v>895</v>
      </c>
      <c r="E3" t="s">
        <v>896</v>
      </c>
    </row>
    <row r="5" spans="1:5" x14ac:dyDescent="0.3">
      <c r="A5" s="2" t="s">
        <v>897</v>
      </c>
    </row>
    <row r="7" spans="1:5" x14ac:dyDescent="0.3">
      <c r="A7" t="s">
        <v>357</v>
      </c>
    </row>
    <row r="8" spans="1:5" x14ac:dyDescent="0.3">
      <c r="A8" t="s">
        <v>54</v>
      </c>
    </row>
    <row r="10" spans="1:5" x14ac:dyDescent="0.3">
      <c r="A10" s="2" t="s">
        <v>898</v>
      </c>
    </row>
    <row r="11" spans="1:5" x14ac:dyDescent="0.3">
      <c r="A11" t="s">
        <v>357</v>
      </c>
    </row>
    <row r="12" spans="1:5" x14ac:dyDescent="0.3">
      <c r="A12" t="s">
        <v>54</v>
      </c>
    </row>
    <row r="14" spans="1:5" x14ac:dyDescent="0.3">
      <c r="A14" s="2" t="s">
        <v>899</v>
      </c>
    </row>
    <row r="16" spans="1:5" x14ac:dyDescent="0.3">
      <c r="A16" s="3" t="s">
        <v>347</v>
      </c>
    </row>
    <row r="17" spans="1:17" x14ac:dyDescent="0.3">
      <c r="A17" s="3" t="s">
        <v>345</v>
      </c>
    </row>
    <row r="18" spans="1:17" x14ac:dyDescent="0.3">
      <c r="A18" s="3" t="s">
        <v>346</v>
      </c>
    </row>
    <row r="19" spans="1:17" x14ac:dyDescent="0.3">
      <c r="A19" s="3" t="s">
        <v>348</v>
      </c>
    </row>
    <row r="22" spans="1:17" x14ac:dyDescent="0.3">
      <c r="A22" s="2" t="s">
        <v>900</v>
      </c>
    </row>
    <row r="24" spans="1:17" x14ac:dyDescent="0.3">
      <c r="A24" s="3" t="s">
        <v>352</v>
      </c>
    </row>
    <row r="25" spans="1:17" x14ac:dyDescent="0.3">
      <c r="A25" s="3" t="s">
        <v>353</v>
      </c>
    </row>
    <row r="26" spans="1:17" x14ac:dyDescent="0.3">
      <c r="A26" s="3" t="s">
        <v>354</v>
      </c>
    </row>
    <row r="27" spans="1:17" x14ac:dyDescent="0.3">
      <c r="B27" s="3"/>
    </row>
    <row r="29" spans="1:17" x14ac:dyDescent="0.3">
      <c r="A29" s="7" t="s">
        <v>901</v>
      </c>
    </row>
    <row r="30" spans="1:17" x14ac:dyDescent="0.3">
      <c r="B30" s="836" t="s">
        <v>902</v>
      </c>
      <c r="C30" s="836"/>
      <c r="D30" s="836"/>
      <c r="E30" s="836"/>
      <c r="F30" s="836" t="s">
        <v>903</v>
      </c>
      <c r="G30" s="836"/>
      <c r="H30" s="836"/>
      <c r="I30" s="836"/>
      <c r="J30" s="836" t="s">
        <v>904</v>
      </c>
      <c r="K30" s="836"/>
      <c r="L30" s="836"/>
      <c r="M30" s="836"/>
      <c r="N30" s="836" t="s">
        <v>905</v>
      </c>
      <c r="O30" s="836"/>
      <c r="P30" s="836"/>
      <c r="Q30" s="836"/>
    </row>
    <row r="31" spans="1:17" x14ac:dyDescent="0.3">
      <c r="B31" s="8" t="s">
        <v>906</v>
      </c>
      <c r="C31" s="8" t="s">
        <v>907</v>
      </c>
      <c r="D31" s="8" t="s">
        <v>399</v>
      </c>
      <c r="E31" s="8" t="s">
        <v>415</v>
      </c>
      <c r="F31" s="8" t="s">
        <v>906</v>
      </c>
      <c r="G31" s="8" t="s">
        <v>907</v>
      </c>
      <c r="H31" s="8" t="s">
        <v>399</v>
      </c>
      <c r="I31" s="8" t="s">
        <v>415</v>
      </c>
      <c r="J31" s="8" t="s">
        <v>906</v>
      </c>
      <c r="K31" s="8" t="s">
        <v>907</v>
      </c>
      <c r="L31" s="8" t="s">
        <v>399</v>
      </c>
      <c r="M31" s="8" t="s">
        <v>415</v>
      </c>
      <c r="N31" s="8" t="s">
        <v>906</v>
      </c>
      <c r="O31" s="8" t="s">
        <v>907</v>
      </c>
      <c r="P31" s="8" t="s">
        <v>399</v>
      </c>
      <c r="Q31" s="8" t="s">
        <v>415</v>
      </c>
    </row>
    <row r="32" spans="1:17" x14ac:dyDescent="0.3">
      <c r="A32" s="9" t="s">
        <v>908</v>
      </c>
      <c r="B32" s="10">
        <f>SUM(B38:D46)</f>
        <v>0</v>
      </c>
      <c r="C32" s="10">
        <f>SUM(B38:B46)</f>
        <v>0</v>
      </c>
      <c r="D32" s="10">
        <f>SUM(C38:C46)</f>
        <v>0</v>
      </c>
      <c r="E32" s="10">
        <f>SUM(D38:D46)</f>
        <v>0</v>
      </c>
      <c r="F32" s="10">
        <f>SUM(B72:D74)</f>
        <v>0</v>
      </c>
      <c r="G32" s="10">
        <f>SUM(B72:B74)</f>
        <v>0</v>
      </c>
      <c r="H32" s="10">
        <f>SUM(C72:C74)</f>
        <v>0</v>
      </c>
      <c r="I32" s="10">
        <f>SUM(D72:D74)</f>
        <v>0</v>
      </c>
      <c r="J32" s="10">
        <f>SUM(B88:D91)</f>
        <v>0</v>
      </c>
      <c r="K32" s="10">
        <f>SUM(B88:B92)</f>
        <v>0</v>
      </c>
      <c r="L32" s="10">
        <f>SUM(C88:C92)</f>
        <v>0</v>
      </c>
      <c r="M32" s="10">
        <f>SUM(D88:D92)</f>
        <v>0</v>
      </c>
      <c r="N32" s="10">
        <f>SUM(B107:D109)</f>
        <v>0</v>
      </c>
      <c r="O32" s="10">
        <f>SUM(B107:B109)</f>
        <v>0</v>
      </c>
      <c r="P32" s="10">
        <f>SUM(C107:C109)</f>
        <v>0</v>
      </c>
      <c r="Q32" s="10">
        <f>SUM(D107:D109)</f>
        <v>0</v>
      </c>
    </row>
    <row r="33" spans="1:17" x14ac:dyDescent="0.3">
      <c r="A33" s="6" t="s">
        <v>909</v>
      </c>
      <c r="B33" s="226">
        <f>SUM(B49:D57)</f>
        <v>0</v>
      </c>
      <c r="C33" s="10">
        <f>SUM(B49:B57)</f>
        <v>0</v>
      </c>
      <c r="D33" s="10">
        <f>SUM(C49:C57)</f>
        <v>0</v>
      </c>
      <c r="E33" s="10">
        <f>SUM(D49:D57)</f>
        <v>0</v>
      </c>
      <c r="F33" s="226">
        <f>SUM(B77:D79)</f>
        <v>0</v>
      </c>
      <c r="G33" s="10">
        <f>SUM(B77:B79)</f>
        <v>0</v>
      </c>
      <c r="H33" s="10">
        <f>SUM(C77:C79)</f>
        <v>0</v>
      </c>
      <c r="I33" s="10">
        <f>SUM(D77:D79)</f>
        <v>0</v>
      </c>
      <c r="J33" s="226">
        <f>SUM(B94:D97)</f>
        <v>0</v>
      </c>
      <c r="K33" s="10">
        <f>SUM(B94:B97)</f>
        <v>0</v>
      </c>
      <c r="L33" s="10">
        <f>SUM(C94:C97)</f>
        <v>0</v>
      </c>
      <c r="M33" s="10">
        <f>SUM(D94:D97)</f>
        <v>0</v>
      </c>
      <c r="N33" s="226">
        <f>SUM(B112:D114)</f>
        <v>0</v>
      </c>
      <c r="O33" s="10">
        <f>SUM(B112:B114)</f>
        <v>0</v>
      </c>
      <c r="P33" s="10">
        <f>SUM(C112:C114)</f>
        <v>0</v>
      </c>
      <c r="Q33" s="10">
        <f>SUM(D112:D114)</f>
        <v>0</v>
      </c>
    </row>
    <row r="34" spans="1:17" x14ac:dyDescent="0.3">
      <c r="A34" s="9" t="s">
        <v>910</v>
      </c>
      <c r="B34" s="5" t="str">
        <f t="shared" ref="B34:Q34" si="0">B32 &amp; "/" &amp; B33</f>
        <v>0/0</v>
      </c>
      <c r="C34" s="5" t="str">
        <f t="shared" si="0"/>
        <v>0/0</v>
      </c>
      <c r="D34" s="5" t="str">
        <f t="shared" si="0"/>
        <v>0/0</v>
      </c>
      <c r="E34" s="5" t="str">
        <f t="shared" si="0"/>
        <v>0/0</v>
      </c>
      <c r="F34" s="5" t="str">
        <f t="shared" si="0"/>
        <v>0/0</v>
      </c>
      <c r="G34" s="5" t="str">
        <f t="shared" si="0"/>
        <v>0/0</v>
      </c>
      <c r="H34" s="5" t="str">
        <f t="shared" si="0"/>
        <v>0/0</v>
      </c>
      <c r="I34" s="5" t="str">
        <f t="shared" si="0"/>
        <v>0/0</v>
      </c>
      <c r="J34" s="5" t="str">
        <f t="shared" si="0"/>
        <v>0/0</v>
      </c>
      <c r="K34" s="5" t="str">
        <f t="shared" si="0"/>
        <v>0/0</v>
      </c>
      <c r="L34" s="5" t="str">
        <f t="shared" si="0"/>
        <v>0/0</v>
      </c>
      <c r="M34" s="5" t="str">
        <f t="shared" si="0"/>
        <v>0/0</v>
      </c>
      <c r="N34" s="5" t="str">
        <f t="shared" si="0"/>
        <v>0/0</v>
      </c>
      <c r="O34" s="5" t="str">
        <f t="shared" si="0"/>
        <v>0/0</v>
      </c>
      <c r="P34" s="5" t="str">
        <f t="shared" si="0"/>
        <v>0/0</v>
      </c>
      <c r="Q34" s="5" t="str">
        <f t="shared" si="0"/>
        <v>0/0</v>
      </c>
    </row>
    <row r="35" spans="1:17" x14ac:dyDescent="0.3">
      <c r="A35" s="316"/>
      <c r="B35" s="317"/>
      <c r="C35" s="317"/>
      <c r="D35" s="317"/>
      <c r="E35" s="317"/>
      <c r="F35" s="317"/>
      <c r="G35" s="317"/>
      <c r="H35" s="317"/>
      <c r="I35" s="317"/>
      <c r="J35" s="317"/>
      <c r="K35" s="317"/>
      <c r="L35" s="317"/>
      <c r="M35" s="317"/>
      <c r="N35" s="317"/>
      <c r="O35" s="317"/>
      <c r="P35" s="317"/>
      <c r="Q35" s="317"/>
    </row>
    <row r="36" spans="1:17" x14ac:dyDescent="0.3">
      <c r="A36" s="315" t="s">
        <v>911</v>
      </c>
    </row>
    <row r="37" spans="1:17" x14ac:dyDescent="0.3">
      <c r="A37" s="318" t="s">
        <v>912</v>
      </c>
      <c r="B37" s="300" t="s">
        <v>397</v>
      </c>
      <c r="C37" s="300" t="s">
        <v>399</v>
      </c>
      <c r="D37" s="300" t="s">
        <v>415</v>
      </c>
    </row>
    <row r="38" spans="1:17" x14ac:dyDescent="0.3">
      <c r="A38" s="225" t="s">
        <v>913</v>
      </c>
      <c r="B38" s="319">
        <f>SUMIFS(Environment!$M:$M,Environment!$X:$X,Results_ContentLevel!$B18,Environment!$I:$I,Results_ContentLevel!C$17)</f>
        <v>0</v>
      </c>
      <c r="C38" s="320">
        <f>SUMIFS(Environment!$M:$M,Environment!$X:$X,Results_ContentLevel!$B18,Environment!$I:$I,Results_ContentLevel!D$17)</f>
        <v>0</v>
      </c>
      <c r="D38" s="320">
        <f>SUMIFS(Environment!$M:$M,Environment!$X:$X,Results_ContentLevel!$B18,Environment!$I:$I,Results_ContentLevel!E$17)</f>
        <v>0</v>
      </c>
    </row>
    <row r="39" spans="1:17" x14ac:dyDescent="0.3">
      <c r="A39" s="225" t="s">
        <v>358</v>
      </c>
      <c r="B39" s="319">
        <f>SUMIFS(Environment!$M:$M,Environment!$X:$X,Results_ContentLevel!$B19,Environment!$I:$I,Results_ContentLevel!C$17)</f>
        <v>0</v>
      </c>
      <c r="C39" s="320">
        <f>SUMIFS(Environment!$M:$M,Environment!$X:$X,Results_ContentLevel!$B19,Environment!$I:$I,Results_ContentLevel!D$17)</f>
        <v>0</v>
      </c>
      <c r="D39" s="320">
        <f>SUMIFS(Environment!$M:$M,Environment!$X:$X,Results_ContentLevel!$B19,Environment!$I:$I,Results_ContentLevel!E$17)</f>
        <v>0</v>
      </c>
    </row>
    <row r="40" spans="1:17" x14ac:dyDescent="0.3">
      <c r="A40" s="225" t="s">
        <v>359</v>
      </c>
      <c r="B40" s="319">
        <f>SUMIFS(Environment!$M:$M,Environment!$X:$X,Results_ContentLevel!$B20,Environment!$I:$I,Results_ContentLevel!C$17)</f>
        <v>0</v>
      </c>
      <c r="C40" s="320">
        <f>SUMIFS(Environment!$M:$M,Environment!$X:$X,Results_ContentLevel!$B20,Environment!$I:$I,Results_ContentLevel!D$17)</f>
        <v>0</v>
      </c>
      <c r="D40" s="320">
        <f>SUMIFS(Environment!$M:$M,Environment!$X:$X,Results_ContentLevel!$B20,Environment!$I:$I,Results_ContentLevel!E$17)</f>
        <v>0</v>
      </c>
    </row>
    <row r="41" spans="1:17" x14ac:dyDescent="0.3">
      <c r="A41" s="225" t="s">
        <v>360</v>
      </c>
      <c r="B41" s="319">
        <f>SUMIFS(Environment!$M:$M,Environment!$X:$X,Results_ContentLevel!$B21,Environment!$I:$I,Results_ContentLevel!C$17)</f>
        <v>0</v>
      </c>
      <c r="C41" s="320">
        <f>SUMIFS(Environment!$M:$M,Environment!$X:$X,Results_ContentLevel!$B21,Environment!$I:$I,Results_ContentLevel!D$17)</f>
        <v>0</v>
      </c>
      <c r="D41" s="320">
        <f>SUMIFS(Environment!$M:$M,Environment!$X:$X,Results_ContentLevel!$B21,Environment!$I:$I,Results_ContentLevel!E$17)</f>
        <v>0</v>
      </c>
    </row>
    <row r="42" spans="1:17" x14ac:dyDescent="0.3">
      <c r="A42" s="225" t="s">
        <v>361</v>
      </c>
      <c r="B42" s="319">
        <f>SUMIFS(Environment!$M:$M,Environment!$X:$X,Results_ContentLevel!$B22,Environment!$I:$I,Results_ContentLevel!C$17)</f>
        <v>0</v>
      </c>
      <c r="C42" s="320">
        <f>SUMIFS(Environment!$M:$M,Environment!$X:$X,Results_ContentLevel!$B22,Environment!$I:$I,Results_ContentLevel!D$17)</f>
        <v>0</v>
      </c>
      <c r="D42" s="320">
        <f>SUMIFS(Environment!$M:$M,Environment!$X:$X,Results_ContentLevel!$B22,Environment!$I:$I,Results_ContentLevel!E$17)</f>
        <v>0</v>
      </c>
    </row>
    <row r="43" spans="1:17" x14ac:dyDescent="0.3">
      <c r="A43" s="225" t="s">
        <v>362</v>
      </c>
      <c r="B43" s="319">
        <f>SUMIFS(Environment!$M:$M,Environment!$X:$X,Results_ContentLevel!$B23,Environment!$I:$I,Results_ContentLevel!C$17)</f>
        <v>0</v>
      </c>
      <c r="C43" s="320">
        <f>SUMIFS(Environment!$M:$M,Environment!$X:$X,Results_ContentLevel!$B23,Environment!$I:$I,Results_ContentLevel!D$17)</f>
        <v>0</v>
      </c>
      <c r="D43" s="320">
        <f>SUMIFS(Environment!$M:$M,Environment!$X:$X,Results_ContentLevel!$B23,Environment!$I:$I,Results_ContentLevel!E$17)</f>
        <v>0</v>
      </c>
    </row>
    <row r="44" spans="1:17" x14ac:dyDescent="0.3">
      <c r="A44" s="225" t="s">
        <v>363</v>
      </c>
      <c r="B44" s="319">
        <f>SUMIFS(Environment!$M:$M,Environment!$X:$X,Results_ContentLevel!$B24,Environment!$I:$I,Results_ContentLevel!C$17)</f>
        <v>0</v>
      </c>
      <c r="C44" s="320">
        <f>SUMIFS(Environment!$M:$M,Environment!$X:$X,Results_ContentLevel!$B24,Environment!$I:$I,Results_ContentLevel!D$17)</f>
        <v>0</v>
      </c>
      <c r="D44" s="320">
        <f>SUMIFS(Environment!$M:$M,Environment!$X:$X,Results_ContentLevel!$B24,Environment!$I:$I,Results_ContentLevel!E$17)</f>
        <v>0</v>
      </c>
    </row>
    <row r="45" spans="1:17" x14ac:dyDescent="0.3">
      <c r="A45" s="225" t="s">
        <v>364</v>
      </c>
      <c r="B45" s="319">
        <f>SUMIFS(Environment!$M:$M,Environment!$X:$X,Results_ContentLevel!$B25,Environment!$I:$I,Results_ContentLevel!C$17)</f>
        <v>0</v>
      </c>
      <c r="C45" s="320">
        <f>SUMIFS(Environment!$M:$M,Environment!$X:$X,Results_ContentLevel!$B25,Environment!$I:$I,Results_ContentLevel!D$17)</f>
        <v>0</v>
      </c>
      <c r="D45" s="320">
        <f>SUMIFS(Environment!$M:$M,Environment!$X:$X,Results_ContentLevel!$B25,Environment!$I:$I,Results_ContentLevel!E$17)</f>
        <v>0</v>
      </c>
    </row>
    <row r="46" spans="1:17" x14ac:dyDescent="0.3">
      <c r="A46" s="225" t="s">
        <v>365</v>
      </c>
      <c r="B46" s="319">
        <f>SUMIFS(Environment!$M:$M,Environment!$X:$X,Results_ContentLevel!$B26,Environment!$I:$I,Results_ContentLevel!C$17)</f>
        <v>0</v>
      </c>
      <c r="C46" s="320">
        <f>SUMIFS(Environment!$M:$M,Environment!$X:$X,Results_ContentLevel!$B26,Environment!$I:$I,Results_ContentLevel!D$17)</f>
        <v>0</v>
      </c>
      <c r="D46" s="320">
        <f>SUMIFS(Environment!$M:$M,Environment!$X:$X,Results_ContentLevel!$B26,Environment!$I:$I,Results_ContentLevel!E$17)</f>
        <v>0</v>
      </c>
    </row>
    <row r="48" spans="1:17" x14ac:dyDescent="0.3">
      <c r="A48" s="318" t="s">
        <v>914</v>
      </c>
      <c r="B48" s="300" t="s">
        <v>397</v>
      </c>
      <c r="C48" s="300" t="s">
        <v>399</v>
      </c>
      <c r="D48" s="300" t="s">
        <v>415</v>
      </c>
    </row>
    <row r="49" spans="1:4" x14ac:dyDescent="0.3">
      <c r="A49" s="225" t="s">
        <v>913</v>
      </c>
      <c r="B49" s="320">
        <f>SUMIFS(Environment!$O:$O,Environment!$X:$X,Results_ContentLevel!$B18,Environment!$I:$I,Results_ContentLevel!C$17)</f>
        <v>0</v>
      </c>
      <c r="C49" s="320">
        <f>SUMIFS(Environment!$O:$O,Environment!$X:$X,Results_ContentLevel!$B18,Environment!$I:$I,Results_ContentLevel!D$17)</f>
        <v>0</v>
      </c>
      <c r="D49" s="320">
        <f>SUMIFS(Environment!$O:$O,Environment!$X:$X,Results_ContentLevel!$B18,Environment!$I:$I,Results_ContentLevel!E$17)</f>
        <v>0</v>
      </c>
    </row>
    <row r="50" spans="1:4" x14ac:dyDescent="0.3">
      <c r="A50" s="225" t="s">
        <v>358</v>
      </c>
      <c r="B50" s="320">
        <f>SUMIFS(Environment!$O:$O,Environment!$X:$X,Results_ContentLevel!$B19,Environment!$I:$I,Results_ContentLevel!C$17)</f>
        <v>0</v>
      </c>
      <c r="C50" s="320">
        <f>SUMIFS(Environment!$O:$O,Environment!$X:$X,Results_ContentLevel!$B19,Environment!$I:$I,Results_ContentLevel!D$17)</f>
        <v>0</v>
      </c>
      <c r="D50" s="320">
        <f>SUMIFS(Environment!$O:$O,Environment!$X:$X,Results_ContentLevel!$B19,Environment!$I:$I,Results_ContentLevel!E$17)</f>
        <v>0</v>
      </c>
    </row>
    <row r="51" spans="1:4" x14ac:dyDescent="0.3">
      <c r="A51" s="225" t="s">
        <v>359</v>
      </c>
      <c r="B51" s="320">
        <f>SUMIFS(Environment!$O:$O,Environment!$X:$X,Results_ContentLevel!$B20,Environment!$I:$I,Results_ContentLevel!C$17)</f>
        <v>0</v>
      </c>
      <c r="C51" s="320">
        <f>SUMIFS(Environment!$O:$O,Environment!$X:$X,Results_ContentLevel!$B20,Environment!$I:$I,Results_ContentLevel!D$17)</f>
        <v>0</v>
      </c>
      <c r="D51" s="320">
        <f>SUMIFS(Environment!$O:$O,Environment!$X:$X,Results_ContentLevel!$B20,Environment!$I:$I,Results_ContentLevel!E$17)</f>
        <v>0</v>
      </c>
    </row>
    <row r="52" spans="1:4" x14ac:dyDescent="0.3">
      <c r="A52" s="225" t="s">
        <v>360</v>
      </c>
      <c r="B52" s="320">
        <f>SUMIFS(Environment!$O:$O,Environment!$X:$X,Results_ContentLevel!$B21,Environment!$I:$I,Results_ContentLevel!C$17)</f>
        <v>0</v>
      </c>
      <c r="C52" s="320">
        <f>SUMIFS(Environment!$O:$O,Environment!$X:$X,Results_ContentLevel!$B21,Environment!$I:$I,Results_ContentLevel!D$17)</f>
        <v>0</v>
      </c>
      <c r="D52" s="320">
        <f>SUMIFS(Environment!$O:$O,Environment!$X:$X,Results_ContentLevel!$B21,Environment!$I:$I,Results_ContentLevel!E$17)</f>
        <v>0</v>
      </c>
    </row>
    <row r="53" spans="1:4" x14ac:dyDescent="0.3">
      <c r="A53" s="225" t="s">
        <v>361</v>
      </c>
      <c r="B53" s="320">
        <f>SUMIFS(Environment!$O:$O,Environment!$X:$X,Results_ContentLevel!$B22,Environment!$I:$I,Results_ContentLevel!C$17)</f>
        <v>0</v>
      </c>
      <c r="C53" s="320">
        <f>SUMIFS(Environment!$O:$O,Environment!$X:$X,Results_ContentLevel!$B22,Environment!$I:$I,Results_ContentLevel!D$17)</f>
        <v>0</v>
      </c>
      <c r="D53" s="320">
        <f>SUMIFS(Environment!$O:$O,Environment!$X:$X,Results_ContentLevel!$B22,Environment!$I:$I,Results_ContentLevel!E$17)</f>
        <v>0</v>
      </c>
    </row>
    <row r="54" spans="1:4" x14ac:dyDescent="0.3">
      <c r="A54" s="225" t="s">
        <v>362</v>
      </c>
      <c r="B54" s="320">
        <f>SUMIFS(Environment!$O:$O,Environment!$X:$X,Results_ContentLevel!$B23,Environment!$I:$I,Results_ContentLevel!C$17)</f>
        <v>0</v>
      </c>
      <c r="C54" s="320">
        <f>SUMIFS(Environment!$O:$O,Environment!$X:$X,Results_ContentLevel!$B23,Environment!$I:$I,Results_ContentLevel!D$17)</f>
        <v>0</v>
      </c>
      <c r="D54" s="320">
        <f>SUMIFS(Environment!$O:$O,Environment!$X:$X,Results_ContentLevel!$B23,Environment!$I:$I,Results_ContentLevel!E$17)</f>
        <v>0</v>
      </c>
    </row>
    <row r="55" spans="1:4" x14ac:dyDescent="0.3">
      <c r="A55" s="225" t="s">
        <v>363</v>
      </c>
      <c r="B55" s="320">
        <f>SUMIFS(Environment!$O:$O,Environment!$X:$X,Results_ContentLevel!$B24,Environment!$I:$I,Results_ContentLevel!C$17)</f>
        <v>0</v>
      </c>
      <c r="C55" s="320">
        <f>SUMIFS(Environment!$O:$O,Environment!$X:$X,Results_ContentLevel!$B24,Environment!$I:$I,Results_ContentLevel!D$17)</f>
        <v>0</v>
      </c>
      <c r="D55" s="320">
        <f>SUMIFS(Environment!$O:$O,Environment!$X:$X,Results_ContentLevel!$B24,Environment!$I:$I,Results_ContentLevel!E$17)</f>
        <v>0</v>
      </c>
    </row>
    <row r="56" spans="1:4" x14ac:dyDescent="0.3">
      <c r="A56" s="225" t="s">
        <v>364</v>
      </c>
      <c r="B56" s="320">
        <f>SUMIFS(Environment!$O:$O,Environment!$X:$X,Results_ContentLevel!$B25,Environment!$I:$I,Results_ContentLevel!C$17)</f>
        <v>0</v>
      </c>
      <c r="C56" s="320">
        <f>SUMIFS(Environment!$O:$O,Environment!$X:$X,Results_ContentLevel!$B25,Environment!$I:$I,Results_ContentLevel!D$17)</f>
        <v>0</v>
      </c>
      <c r="D56" s="320">
        <f>SUMIFS(Environment!$O:$O,Environment!$X:$X,Results_ContentLevel!$B25,Environment!$I:$I,Results_ContentLevel!E$17)</f>
        <v>0</v>
      </c>
    </row>
    <row r="57" spans="1:4" x14ac:dyDescent="0.3">
      <c r="A57" s="225" t="s">
        <v>365</v>
      </c>
      <c r="B57" s="320">
        <f>SUMIFS(Environment!$O:$O,Environment!$X:$X,Results_ContentLevel!$B26,Environment!$I:$I,Results_ContentLevel!C$17)</f>
        <v>0</v>
      </c>
      <c r="C57" s="320">
        <f>SUMIFS(Environment!$O:$O,Environment!$X:$X,Results_ContentLevel!$B26,Environment!$I:$I,Results_ContentLevel!D$17)</f>
        <v>0</v>
      </c>
      <c r="D57" s="320">
        <f>SUMIFS(Environment!$O:$O,Environment!$X:$X,Results_ContentLevel!$B26,Environment!$I:$I,Results_ContentLevel!E$17)</f>
        <v>0</v>
      </c>
    </row>
    <row r="58" spans="1:4" x14ac:dyDescent="0.3">
      <c r="A58" s="90"/>
      <c r="B58" s="90"/>
      <c r="C58" s="90"/>
      <c r="D58" s="90"/>
    </row>
    <row r="59" spans="1:4" x14ac:dyDescent="0.3">
      <c r="A59" s="318" t="s">
        <v>915</v>
      </c>
      <c r="B59" s="300" t="s">
        <v>397</v>
      </c>
      <c r="C59" s="300" t="s">
        <v>399</v>
      </c>
      <c r="D59" s="300" t="s">
        <v>415</v>
      </c>
    </row>
    <row r="60" spans="1:4" x14ac:dyDescent="0.3">
      <c r="A60" s="225" t="s">
        <v>913</v>
      </c>
      <c r="B60" s="319" t="str">
        <f t="shared" ref="B60:D61" si="1">B38 &amp; "/" &amp; B49</f>
        <v>0/0</v>
      </c>
      <c r="C60" s="319" t="str">
        <f t="shared" si="1"/>
        <v>0/0</v>
      </c>
      <c r="D60" s="319" t="str">
        <f t="shared" si="1"/>
        <v>0/0</v>
      </c>
    </row>
    <row r="61" spans="1:4" x14ac:dyDescent="0.3">
      <c r="A61" s="225" t="s">
        <v>358</v>
      </c>
      <c r="B61" s="319" t="str">
        <f t="shared" si="1"/>
        <v>0/0</v>
      </c>
      <c r="C61" s="319" t="str">
        <f t="shared" si="1"/>
        <v>0/0</v>
      </c>
      <c r="D61" s="319" t="str">
        <f t="shared" si="1"/>
        <v>0/0</v>
      </c>
    </row>
    <row r="62" spans="1:4" x14ac:dyDescent="0.3">
      <c r="A62" s="225" t="s">
        <v>359</v>
      </c>
      <c r="B62" s="319" t="str">
        <f t="shared" ref="B62:D62" si="2">B40 &amp; "/" &amp; B51</f>
        <v>0/0</v>
      </c>
      <c r="C62" s="319" t="str">
        <f t="shared" si="2"/>
        <v>0/0</v>
      </c>
      <c r="D62" s="319" t="str">
        <f t="shared" si="2"/>
        <v>0/0</v>
      </c>
    </row>
    <row r="63" spans="1:4" x14ac:dyDescent="0.3">
      <c r="A63" s="225" t="s">
        <v>360</v>
      </c>
      <c r="B63" s="319" t="str">
        <f t="shared" ref="B63:D63" si="3">B41 &amp; "/" &amp; B52</f>
        <v>0/0</v>
      </c>
      <c r="C63" s="319" t="str">
        <f t="shared" si="3"/>
        <v>0/0</v>
      </c>
      <c r="D63" s="319" t="str">
        <f t="shared" si="3"/>
        <v>0/0</v>
      </c>
    </row>
    <row r="64" spans="1:4" x14ac:dyDescent="0.3">
      <c r="A64" s="225" t="s">
        <v>361</v>
      </c>
      <c r="B64" s="319" t="str">
        <f t="shared" ref="B64:D64" si="4">B42 &amp; "/" &amp; B53</f>
        <v>0/0</v>
      </c>
      <c r="C64" s="319" t="str">
        <f t="shared" si="4"/>
        <v>0/0</v>
      </c>
      <c r="D64" s="319" t="str">
        <f t="shared" si="4"/>
        <v>0/0</v>
      </c>
    </row>
    <row r="65" spans="1:4" x14ac:dyDescent="0.3">
      <c r="A65" s="225" t="s">
        <v>362</v>
      </c>
      <c r="B65" s="319" t="str">
        <f t="shared" ref="B65:D65" si="5">B43 &amp; "/" &amp; B54</f>
        <v>0/0</v>
      </c>
      <c r="C65" s="319" t="str">
        <f t="shared" si="5"/>
        <v>0/0</v>
      </c>
      <c r="D65" s="319" t="str">
        <f t="shared" si="5"/>
        <v>0/0</v>
      </c>
    </row>
    <row r="66" spans="1:4" x14ac:dyDescent="0.3">
      <c r="A66" s="225" t="s">
        <v>363</v>
      </c>
      <c r="B66" s="319" t="str">
        <f t="shared" ref="B66:D66" si="6">B44 &amp; "/" &amp; B55</f>
        <v>0/0</v>
      </c>
      <c r="C66" s="319" t="str">
        <f t="shared" si="6"/>
        <v>0/0</v>
      </c>
      <c r="D66" s="319" t="str">
        <f t="shared" si="6"/>
        <v>0/0</v>
      </c>
    </row>
    <row r="67" spans="1:4" x14ac:dyDescent="0.3">
      <c r="A67" s="225" t="s">
        <v>364</v>
      </c>
      <c r="B67" s="319" t="str">
        <f t="shared" ref="B67:D67" si="7">B45 &amp; "/" &amp; B56</f>
        <v>0/0</v>
      </c>
      <c r="C67" s="319" t="str">
        <f t="shared" si="7"/>
        <v>0/0</v>
      </c>
      <c r="D67" s="319" t="str">
        <f t="shared" si="7"/>
        <v>0/0</v>
      </c>
    </row>
    <row r="68" spans="1:4" x14ac:dyDescent="0.3">
      <c r="A68" s="225" t="s">
        <v>365</v>
      </c>
      <c r="B68" s="319" t="str">
        <f t="shared" ref="B68:D68" si="8">B46 &amp; "/" &amp; B57</f>
        <v>0/0</v>
      </c>
      <c r="C68" s="319" t="str">
        <f t="shared" si="8"/>
        <v>0/0</v>
      </c>
      <c r="D68" s="319" t="str">
        <f t="shared" si="8"/>
        <v>0/0</v>
      </c>
    </row>
    <row r="70" spans="1:4" x14ac:dyDescent="0.3">
      <c r="A70" s="321" t="s">
        <v>916</v>
      </c>
    </row>
    <row r="71" spans="1:4" x14ac:dyDescent="0.3">
      <c r="A71" s="318" t="s">
        <v>912</v>
      </c>
      <c r="B71" s="300" t="s">
        <v>397</v>
      </c>
      <c r="C71" s="300" t="s">
        <v>399</v>
      </c>
      <c r="D71" s="300" t="s">
        <v>415</v>
      </c>
    </row>
    <row r="72" spans="1:4" x14ac:dyDescent="0.3">
      <c r="A72" s="225" t="s">
        <v>366</v>
      </c>
      <c r="B72" s="319">
        <f>SUMIFS(Circularity!$M:$M,Circularity!$X:$X,Results_ContentLevel!$B32,Circularity!$I:$I,Results_ContentLevel!C$31)</f>
        <v>0</v>
      </c>
      <c r="C72" s="319">
        <f>SUMIFS(Circularity!$M:$M,Circularity!$X:$X,Results_ContentLevel!$B32,Circularity!$I:$I,Results_ContentLevel!D$31)</f>
        <v>0</v>
      </c>
      <c r="D72" s="319">
        <f>SUMIFS(Circularity!$M:$M,Circularity!$X:$X,Results_ContentLevel!$B32,Circularity!$I:$I,Results_ContentLevel!E$31)</f>
        <v>0</v>
      </c>
    </row>
    <row r="73" spans="1:4" x14ac:dyDescent="0.3">
      <c r="A73" s="225" t="s">
        <v>367</v>
      </c>
      <c r="B73" s="319">
        <f>SUMIFS(Circularity!$M:$M,Circularity!$X:$X,Results_ContentLevel!$B33,Circularity!$I:$I,Results_ContentLevel!C$31)</f>
        <v>0</v>
      </c>
      <c r="C73" s="319">
        <f>SUMIFS(Circularity!$M:$M,Circularity!$X:$X,Results_ContentLevel!$B33,Circularity!$I:$I,Results_ContentLevel!D$31)</f>
        <v>0</v>
      </c>
      <c r="D73" s="319">
        <f>SUMIFS(Circularity!$M:$M,Circularity!$X:$X,Results_ContentLevel!$B33,Circularity!$I:$I,Results_ContentLevel!E$31)</f>
        <v>0</v>
      </c>
    </row>
    <row r="74" spans="1:4" x14ac:dyDescent="0.3">
      <c r="A74" s="225" t="s">
        <v>368</v>
      </c>
      <c r="B74" s="319">
        <f>SUMIFS(Circularity!$M:$M,Circularity!$X:$X,Results_ContentLevel!$B34,Circularity!$I:$I,Results_ContentLevel!C$31)</f>
        <v>0</v>
      </c>
      <c r="C74" s="319">
        <f>SUMIFS(Circularity!$M:$M,Circularity!$X:$X,Results_ContentLevel!$B34,Circularity!$I:$I,Results_ContentLevel!D$31)</f>
        <v>0</v>
      </c>
      <c r="D74" s="319">
        <f>SUMIFS(Circularity!$M:$M,Circularity!$X:$X,Results_ContentLevel!$B34,Circularity!$I:$I,Results_ContentLevel!E$31)</f>
        <v>0</v>
      </c>
    </row>
    <row r="76" spans="1:4" x14ac:dyDescent="0.3">
      <c r="A76" s="318" t="s">
        <v>914</v>
      </c>
      <c r="B76" s="300" t="s">
        <v>397</v>
      </c>
      <c r="C76" s="300" t="s">
        <v>399</v>
      </c>
      <c r="D76" s="300" t="s">
        <v>415</v>
      </c>
    </row>
    <row r="77" spans="1:4" x14ac:dyDescent="0.3">
      <c r="A77" s="225" t="s">
        <v>366</v>
      </c>
      <c r="B77" s="320">
        <f>SUMIFS(Circularity!$O:$O,Circularity!$X:$X,Results_ContentLevel!$B32,Circularity!$I:$I,Results_ContentLevel!C$31)</f>
        <v>0</v>
      </c>
      <c r="C77" s="320">
        <f>SUMIFS(Circularity!$O:$O,Circularity!$X:$X,Results_ContentLevel!$B32,Circularity!$I:$I,Results_ContentLevel!D$31)</f>
        <v>0</v>
      </c>
      <c r="D77" s="320">
        <f>SUMIFS(Circularity!$O:$O,Circularity!$X:$X,Results_ContentLevel!$B32,Circularity!$I:$I,Results_ContentLevel!E$31)</f>
        <v>0</v>
      </c>
    </row>
    <row r="78" spans="1:4" x14ac:dyDescent="0.3">
      <c r="A78" s="225" t="s">
        <v>367</v>
      </c>
      <c r="B78" s="320">
        <f>SUMIFS(Circularity!$O:$O,Circularity!$X:$X,Results_ContentLevel!$B33,Circularity!$I:$I,Results_ContentLevel!C$31)</f>
        <v>0</v>
      </c>
      <c r="C78" s="320">
        <f>SUMIFS(Circularity!$O:$O,Circularity!$X:$X,Results_ContentLevel!$B33,Circularity!$I:$I,Results_ContentLevel!D$31)</f>
        <v>0</v>
      </c>
      <c r="D78" s="320">
        <f>SUMIFS(Circularity!$O:$O,Circularity!$X:$X,Results_ContentLevel!$B33,Circularity!$I:$I,Results_ContentLevel!E$31)</f>
        <v>0</v>
      </c>
    </row>
    <row r="79" spans="1:4" x14ac:dyDescent="0.3">
      <c r="A79" s="225" t="s">
        <v>368</v>
      </c>
      <c r="B79" s="320">
        <f>SUMIFS(Circularity!$O:$O,Circularity!$X:$X,Results_ContentLevel!$B34,Circularity!$I:$I,Results_ContentLevel!C$31)</f>
        <v>0</v>
      </c>
      <c r="C79" s="320">
        <f>SUMIFS(Circularity!$O:$O,Circularity!$X:$X,Results_ContentLevel!$B34,Circularity!$I:$I,Results_ContentLevel!D$31)</f>
        <v>0</v>
      </c>
      <c r="D79" s="320">
        <f>SUMIFS(Circularity!$O:$O,Circularity!$X:$X,Results_ContentLevel!$B34,Circularity!$I:$I,Results_ContentLevel!E$31)</f>
        <v>0</v>
      </c>
    </row>
    <row r="80" spans="1:4" x14ac:dyDescent="0.3">
      <c r="A80" s="90"/>
      <c r="B80" s="90"/>
      <c r="C80" s="90"/>
      <c r="D80" s="90"/>
    </row>
    <row r="81" spans="1:4" x14ac:dyDescent="0.3">
      <c r="A81" s="318" t="s">
        <v>915</v>
      </c>
      <c r="B81" s="300" t="s">
        <v>397</v>
      </c>
      <c r="C81" s="300" t="s">
        <v>399</v>
      </c>
      <c r="D81" s="300" t="s">
        <v>415</v>
      </c>
    </row>
    <row r="82" spans="1:4" x14ac:dyDescent="0.3">
      <c r="A82" s="225" t="s">
        <v>366</v>
      </c>
      <c r="B82" s="319" t="str">
        <f t="shared" ref="B82:D84" si="9">B72 &amp; "/" &amp; B77</f>
        <v>0/0</v>
      </c>
      <c r="C82" s="319" t="str">
        <f t="shared" si="9"/>
        <v>0/0</v>
      </c>
      <c r="D82" s="319" t="str">
        <f t="shared" si="9"/>
        <v>0/0</v>
      </c>
    </row>
    <row r="83" spans="1:4" x14ac:dyDescent="0.3">
      <c r="A83" s="225" t="s">
        <v>367</v>
      </c>
      <c r="B83" s="319" t="str">
        <f t="shared" si="9"/>
        <v>0/0</v>
      </c>
      <c r="C83" s="319" t="str">
        <f t="shared" si="9"/>
        <v>0/0</v>
      </c>
      <c r="D83" s="319" t="str">
        <f t="shared" si="9"/>
        <v>0/0</v>
      </c>
    </row>
    <row r="84" spans="1:4" x14ac:dyDescent="0.3">
      <c r="A84" s="225" t="s">
        <v>368</v>
      </c>
      <c r="B84" s="319" t="str">
        <f t="shared" si="9"/>
        <v>0/0</v>
      </c>
      <c r="C84" s="319" t="str">
        <f t="shared" si="9"/>
        <v>0/0</v>
      </c>
      <c r="D84" s="319" t="str">
        <f t="shared" si="9"/>
        <v>0/0</v>
      </c>
    </row>
    <row r="86" spans="1:4" x14ac:dyDescent="0.3">
      <c r="A86" s="322" t="s">
        <v>917</v>
      </c>
    </row>
    <row r="87" spans="1:4" x14ac:dyDescent="0.3">
      <c r="A87" s="318" t="s">
        <v>912</v>
      </c>
      <c r="B87" s="300" t="s">
        <v>397</v>
      </c>
      <c r="C87" s="300" t="s">
        <v>399</v>
      </c>
      <c r="D87" s="300" t="s">
        <v>415</v>
      </c>
    </row>
    <row r="88" spans="1:4" x14ac:dyDescent="0.3">
      <c r="A88" s="225" t="s">
        <v>369</v>
      </c>
      <c r="B88" s="319">
        <f>SUMIFS(Social!$M:$M,Social!$X:$X,Results_ContentLevel!$B39,Social!$I:$I,Results_ContentLevel!C$38)</f>
        <v>0</v>
      </c>
      <c r="C88" s="319">
        <f>SUMIFS(Social!$M:$M,Social!$X:$X,Results_ContentLevel!$B39,Social!$I:$I,Results_ContentLevel!D$38)</f>
        <v>0</v>
      </c>
      <c r="D88" s="319">
        <f>SUMIFS(Social!$M:$M,Social!$X:$X,Results_ContentLevel!$B39,Social!$I:$I,Results_ContentLevel!E$38)</f>
        <v>0</v>
      </c>
    </row>
    <row r="89" spans="1:4" x14ac:dyDescent="0.3">
      <c r="A89" s="225" t="s">
        <v>370</v>
      </c>
      <c r="B89" s="319">
        <f>SUMIFS(Social!$M:$M,Social!$X:$X,Results_ContentLevel!$B40,Social!$I:$I,Results_ContentLevel!C$38)</f>
        <v>0</v>
      </c>
      <c r="C89" s="319">
        <f>SUMIFS(Social!$M:$M,Social!$X:$X,Results_ContentLevel!$B40,Social!$I:$I,Results_ContentLevel!D$38)</f>
        <v>0</v>
      </c>
      <c r="D89" s="319">
        <f>SUMIFS(Social!$M:$M,Social!$X:$X,Results_ContentLevel!$B40,Social!$I:$I,Results_ContentLevel!E$38)</f>
        <v>0</v>
      </c>
    </row>
    <row r="90" spans="1:4" x14ac:dyDescent="0.3">
      <c r="A90" s="225" t="s">
        <v>371</v>
      </c>
      <c r="B90" s="319">
        <f>SUMIFS(Social!$M:$M,Social!$X:$X,Results_ContentLevel!$B41,Social!$I:$I,Results_ContentLevel!C$38)</f>
        <v>0</v>
      </c>
      <c r="C90" s="319">
        <f>SUMIFS(Social!$M:$M,Social!$X:$X,Results_ContentLevel!$B41,Social!$I:$I,Results_ContentLevel!D$38)</f>
        <v>0</v>
      </c>
      <c r="D90" s="319">
        <f>SUMIFS(Social!$M:$M,Social!$X:$X,Results_ContentLevel!$B41,Social!$I:$I,Results_ContentLevel!E$38)</f>
        <v>0</v>
      </c>
    </row>
    <row r="91" spans="1:4" x14ac:dyDescent="0.3">
      <c r="A91" s="225" t="s">
        <v>372</v>
      </c>
      <c r="B91" s="319">
        <f>SUMIFS(Social!$M:$M,Social!$X:$X,Results_ContentLevel!$B42,Social!$I:$I,Results_ContentLevel!C$38)</f>
        <v>0</v>
      </c>
      <c r="C91" s="319">
        <f>SUMIFS(Social!$M:$M,Social!$X:$X,Results_ContentLevel!$B42,Social!$I:$I,Results_ContentLevel!D$38)</f>
        <v>0</v>
      </c>
      <c r="D91" s="319">
        <f>SUMIFS(Social!$M:$M,Social!$X:$X,Results_ContentLevel!$B42,Social!$I:$I,Results_ContentLevel!E$38)</f>
        <v>0</v>
      </c>
    </row>
    <row r="93" spans="1:4" x14ac:dyDescent="0.3">
      <c r="A93" s="318" t="s">
        <v>914</v>
      </c>
      <c r="B93" s="300" t="s">
        <v>397</v>
      </c>
      <c r="C93" s="300" t="s">
        <v>399</v>
      </c>
      <c r="D93" s="300" t="s">
        <v>415</v>
      </c>
    </row>
    <row r="94" spans="1:4" x14ac:dyDescent="0.3">
      <c r="A94" s="225" t="s">
        <v>369</v>
      </c>
      <c r="B94" s="320">
        <f>SUMIFS(Social!$O:$O,Social!$X:$X,Results_ContentLevel!$B39,Social!$I:$I,Results_ContentLevel!C$38)</f>
        <v>0</v>
      </c>
      <c r="C94" s="320">
        <f>SUMIFS(Social!$O:$O,Social!$X:$X,Results_ContentLevel!$B39,Social!$I:$I,Results_ContentLevel!D$38)</f>
        <v>0</v>
      </c>
      <c r="D94" s="320">
        <f>SUMIFS(Social!$O:$O,Social!$X:$X,Results_ContentLevel!$B39,Social!$I:$I,Results_ContentLevel!E$38)</f>
        <v>0</v>
      </c>
    </row>
    <row r="95" spans="1:4" x14ac:dyDescent="0.3">
      <c r="A95" s="225" t="s">
        <v>370</v>
      </c>
      <c r="B95" s="320">
        <f>SUMIFS(Social!$O:$O,Social!$X:$X,Results_ContentLevel!$B40,Social!$I:$I,Results_ContentLevel!C$38)</f>
        <v>0</v>
      </c>
      <c r="C95" s="320">
        <f>SUMIFS(Social!$O:$O,Social!$X:$X,Results_ContentLevel!$B40,Social!$I:$I,Results_ContentLevel!D$38)</f>
        <v>0</v>
      </c>
      <c r="D95" s="320">
        <f>SUMIFS(Social!$O:$O,Social!$X:$X,Results_ContentLevel!$B40,Social!$I:$I,Results_ContentLevel!E$38)</f>
        <v>0</v>
      </c>
    </row>
    <row r="96" spans="1:4" x14ac:dyDescent="0.3">
      <c r="A96" s="225" t="s">
        <v>371</v>
      </c>
      <c r="B96" s="320">
        <f>SUMIFS(Social!$O:$O,Social!$X:$X,Results_ContentLevel!$B41,Social!$I:$I,Results_ContentLevel!C$38)</f>
        <v>0</v>
      </c>
      <c r="C96" s="320">
        <f>SUMIFS(Social!$O:$O,Social!$X:$X,Results_ContentLevel!$B41,Social!$I:$I,Results_ContentLevel!D$38)</f>
        <v>0</v>
      </c>
      <c r="D96" s="320">
        <f>SUMIFS(Social!$O:$O,Social!$X:$X,Results_ContentLevel!$B41,Social!$I:$I,Results_ContentLevel!E$38)</f>
        <v>0</v>
      </c>
    </row>
    <row r="97" spans="1:4" x14ac:dyDescent="0.3">
      <c r="A97" s="225" t="s">
        <v>372</v>
      </c>
      <c r="B97" s="320">
        <f>SUMIFS(Social!$O:$O,Social!$X:$X,Results_ContentLevel!$B42,Social!$I:$I,Results_ContentLevel!C$38)</f>
        <v>0</v>
      </c>
      <c r="C97" s="320">
        <f>SUMIFS(Social!$O:$O,Social!$X:$X,Results_ContentLevel!$B42,Social!$I:$I,Results_ContentLevel!D$38)</f>
        <v>0</v>
      </c>
      <c r="D97" s="320">
        <f>SUMIFS(Social!$O:$O,Social!$X:$X,Results_ContentLevel!$B42,Social!$I:$I,Results_ContentLevel!E$38)</f>
        <v>0</v>
      </c>
    </row>
    <row r="99" spans="1:4" x14ac:dyDescent="0.3">
      <c r="A99" s="318" t="s">
        <v>915</v>
      </c>
      <c r="B99" s="300" t="s">
        <v>397</v>
      </c>
      <c r="C99" s="300" t="s">
        <v>399</v>
      </c>
      <c r="D99" s="300" t="s">
        <v>415</v>
      </c>
    </row>
    <row r="100" spans="1:4" x14ac:dyDescent="0.3">
      <c r="A100" s="225" t="s">
        <v>369</v>
      </c>
      <c r="B100" s="319" t="str">
        <f>B88 &amp; "/" &amp; B94</f>
        <v>0/0</v>
      </c>
      <c r="C100" s="319" t="str">
        <f t="shared" ref="C100" si="10">C88 &amp; "/" &amp; C94</f>
        <v>0/0</v>
      </c>
      <c r="D100" s="319" t="str">
        <f>D88 &amp; "/" &amp; D94</f>
        <v>0/0</v>
      </c>
    </row>
    <row r="101" spans="1:4" x14ac:dyDescent="0.3">
      <c r="A101" s="225" t="s">
        <v>370</v>
      </c>
      <c r="B101" s="319" t="str">
        <f>B89 &amp; "/" &amp; B95</f>
        <v>0/0</v>
      </c>
      <c r="C101" s="319" t="str">
        <f t="shared" ref="C101:D101" si="11">C89 &amp; "/" &amp; C95</f>
        <v>0/0</v>
      </c>
      <c r="D101" s="319" t="str">
        <f t="shared" si="11"/>
        <v>0/0</v>
      </c>
    </row>
    <row r="102" spans="1:4" x14ac:dyDescent="0.3">
      <c r="A102" s="225" t="s">
        <v>371</v>
      </c>
      <c r="B102" s="319" t="str">
        <f>B90 &amp; "/" &amp; B96</f>
        <v>0/0</v>
      </c>
      <c r="C102" s="319" t="str">
        <f t="shared" ref="C102:D102" si="12">C90 &amp; "/" &amp; C96</f>
        <v>0/0</v>
      </c>
      <c r="D102" s="319" t="str">
        <f t="shared" si="12"/>
        <v>0/0</v>
      </c>
    </row>
    <row r="103" spans="1:4" x14ac:dyDescent="0.3">
      <c r="A103" s="225" t="s">
        <v>372</v>
      </c>
      <c r="B103" s="319" t="str">
        <f>B91 &amp; "/" &amp; B97</f>
        <v>0/0</v>
      </c>
      <c r="C103" s="319" t="str">
        <f t="shared" ref="C103:D103" si="13">C91 &amp; "/" &amp; C97</f>
        <v>0/0</v>
      </c>
      <c r="D103" s="319" t="str">
        <f t="shared" si="13"/>
        <v>0/0</v>
      </c>
    </row>
    <row r="105" spans="1:4" x14ac:dyDescent="0.3">
      <c r="A105" s="323" t="s">
        <v>918</v>
      </c>
    </row>
    <row r="106" spans="1:4" x14ac:dyDescent="0.3">
      <c r="A106" s="318" t="s">
        <v>912</v>
      </c>
      <c r="B106" s="300" t="s">
        <v>397</v>
      </c>
      <c r="C106" s="300" t="s">
        <v>399</v>
      </c>
      <c r="D106" s="300" t="s">
        <v>415</v>
      </c>
    </row>
    <row r="107" spans="1:4" x14ac:dyDescent="0.3">
      <c r="A107" s="225" t="s">
        <v>373</v>
      </c>
      <c r="B107" s="319">
        <f>SUMIFS(Economic!$M:$M,Economic!$X:$X,Results_ContentLevel!$B47,Economic!$I:$I,Results_ContentLevel!C$46)</f>
        <v>0</v>
      </c>
      <c r="C107" s="319">
        <f>SUMIFS(Economic!$M:$M,Economic!$X:$X,Results_ContentLevel!$B47,Economic!$I:$I,Results_ContentLevel!D$46)</f>
        <v>0</v>
      </c>
      <c r="D107" s="319">
        <f>SUMIFS(Economic!$M:$M,Economic!$X:$X,Results_ContentLevel!$B47,Economic!$I:$I,Results_ContentLevel!E$46)</f>
        <v>0</v>
      </c>
    </row>
    <row r="108" spans="1:4" x14ac:dyDescent="0.3">
      <c r="A108" s="225" t="s">
        <v>374</v>
      </c>
      <c r="B108" s="319">
        <f>SUMIFS(Economic!$M:$M,Economic!$X:$X,Results_ContentLevel!$B48,Economic!$I:$I,Results_ContentLevel!C$46)</f>
        <v>0</v>
      </c>
      <c r="C108" s="319">
        <f>SUMIFS(Economic!$M:$M,Economic!$X:$X,Results_ContentLevel!$B48,Economic!$I:$I,Results_ContentLevel!D$46)</f>
        <v>0</v>
      </c>
      <c r="D108" s="319">
        <f>SUMIFS(Economic!$M:$M,Economic!$X:$X,Results_ContentLevel!$B48,Economic!$I:$I,Results_ContentLevel!E$46)</f>
        <v>0</v>
      </c>
    </row>
    <row r="109" spans="1:4" x14ac:dyDescent="0.3">
      <c r="A109" s="225" t="s">
        <v>375</v>
      </c>
      <c r="B109" s="319">
        <f>SUMIFS(Economic!$M:$M,Economic!$X:$X,Results_ContentLevel!$B49,Economic!$I:$I,Results_ContentLevel!C$46)</f>
        <v>0</v>
      </c>
      <c r="C109" s="319">
        <f>SUMIFS(Economic!$M:$M,Economic!$X:$X,Results_ContentLevel!$B49,Economic!$I:$I,Results_ContentLevel!D$46)</f>
        <v>0</v>
      </c>
      <c r="D109" s="319">
        <f>SUMIFS(Economic!$M:$M,Economic!$X:$X,Results_ContentLevel!$B49,Economic!$I:$I,Results_ContentLevel!E$46)</f>
        <v>0</v>
      </c>
    </row>
    <row r="111" spans="1:4" x14ac:dyDescent="0.3">
      <c r="A111" s="318" t="s">
        <v>914</v>
      </c>
      <c r="B111" s="300" t="s">
        <v>397</v>
      </c>
      <c r="C111" s="300" t="s">
        <v>399</v>
      </c>
      <c r="D111" s="300" t="s">
        <v>415</v>
      </c>
    </row>
    <row r="112" spans="1:4" x14ac:dyDescent="0.3">
      <c r="A112" s="225" t="s">
        <v>373</v>
      </c>
      <c r="B112" s="320">
        <f>SUMIFS(Economic!$O:$O,Economic!$X:$X,Results_ContentLevel!$B47,Economic!$I:$I,Results_ContentLevel!C$46)</f>
        <v>0</v>
      </c>
      <c r="C112" s="320">
        <f>SUMIFS(Economic!$O:$O,Economic!$X:$X,Results_ContentLevel!$B47,Economic!$I:$I,Results_ContentLevel!D$46)</f>
        <v>0</v>
      </c>
      <c r="D112" s="320">
        <f>SUMIFS(Economic!$O:$O,Economic!$X:$X,Results_ContentLevel!$B47,Economic!$I:$I,Results_ContentLevel!E$46)</f>
        <v>0</v>
      </c>
    </row>
    <row r="113" spans="1:4" x14ac:dyDescent="0.3">
      <c r="A113" s="225" t="s">
        <v>374</v>
      </c>
      <c r="B113" s="320">
        <f>SUMIFS(Economic!$O:$O,Economic!$X:$X,Results_ContentLevel!$B48,Economic!$I:$I,Results_ContentLevel!C$46)</f>
        <v>0</v>
      </c>
      <c r="C113" s="320">
        <f>SUMIFS(Economic!$O:$O,Economic!$X:$X,Results_ContentLevel!$B48,Economic!$I:$I,Results_ContentLevel!D$46)</f>
        <v>0</v>
      </c>
      <c r="D113" s="320">
        <f>SUMIFS(Economic!$O:$O,Economic!$X:$X,Results_ContentLevel!$B48,Economic!$I:$I,Results_ContentLevel!E$46)</f>
        <v>0</v>
      </c>
    </row>
    <row r="114" spans="1:4" x14ac:dyDescent="0.3">
      <c r="A114" s="225" t="s">
        <v>375</v>
      </c>
      <c r="B114" s="320">
        <f>SUMIFS(Economic!$O:$O,Economic!$X:$X,Results_ContentLevel!$B49,Economic!$I:$I,Results_ContentLevel!C$46)</f>
        <v>0</v>
      </c>
      <c r="C114" s="320">
        <f>SUMIFS(Economic!$O:$O,Economic!$X:$X,Results_ContentLevel!$B49,Economic!$I:$I,Results_ContentLevel!D$46)</f>
        <v>0</v>
      </c>
      <c r="D114" s="320">
        <f>SUMIFS(Economic!$O:$O,Economic!$X:$X,Results_ContentLevel!$B49,Economic!$I:$I,Results_ContentLevel!E$46)</f>
        <v>0</v>
      </c>
    </row>
    <row r="115" spans="1:4" x14ac:dyDescent="0.3">
      <c r="A115" s="90"/>
      <c r="B115" s="90"/>
      <c r="C115" s="90"/>
      <c r="D115" s="90"/>
    </row>
    <row r="116" spans="1:4" x14ac:dyDescent="0.3">
      <c r="A116" s="318" t="s">
        <v>915</v>
      </c>
      <c r="B116" s="300" t="s">
        <v>397</v>
      </c>
      <c r="C116" s="300" t="s">
        <v>399</v>
      </c>
      <c r="D116" s="300" t="s">
        <v>415</v>
      </c>
    </row>
    <row r="117" spans="1:4" x14ac:dyDescent="0.3">
      <c r="A117" s="225" t="s">
        <v>373</v>
      </c>
      <c r="B117" s="319" t="str">
        <f>B107 &amp; "/" &amp; B112</f>
        <v>0/0</v>
      </c>
      <c r="C117" s="319" t="str">
        <f>C107 &amp; "/" &amp; C112</f>
        <v>0/0</v>
      </c>
      <c r="D117" s="319" t="str">
        <f>D107 &amp; "/" &amp; D112</f>
        <v>0/0</v>
      </c>
    </row>
    <row r="118" spans="1:4" x14ac:dyDescent="0.3">
      <c r="A118" s="225" t="s">
        <v>374</v>
      </c>
      <c r="B118" s="319" t="str">
        <f t="shared" ref="B118:B119" si="14">B108 &amp; "/" &amp; B113</f>
        <v>0/0</v>
      </c>
      <c r="C118" s="319" t="str">
        <f>C108 &amp; "/" &amp; C113</f>
        <v>0/0</v>
      </c>
      <c r="D118" s="319" t="str">
        <f>D108 &amp; "/" &amp; D113</f>
        <v>0/0</v>
      </c>
    </row>
    <row r="119" spans="1:4" x14ac:dyDescent="0.3">
      <c r="A119" s="225" t="s">
        <v>375</v>
      </c>
      <c r="B119" s="319" t="str">
        <f t="shared" si="14"/>
        <v>0/0</v>
      </c>
      <c r="C119" s="319" t="str">
        <f>C109 &amp; "/" &amp; C114</f>
        <v>0/0</v>
      </c>
      <c r="D119" s="319" t="str">
        <f>D109 &amp; "/" &amp; D114</f>
        <v>0/0</v>
      </c>
    </row>
  </sheetData>
  <sheetProtection selectLockedCells="1" selectUnlockedCells="1"/>
  <sortState xmlns:xlrd2="http://schemas.microsoft.com/office/spreadsheetml/2017/richdata2" ref="A16:A20">
    <sortCondition ref="A16:A20"/>
  </sortState>
  <mergeCells count="4">
    <mergeCell ref="B30:E30"/>
    <mergeCell ref="F30:I30"/>
    <mergeCell ref="J30:M30"/>
    <mergeCell ref="N30:Q30"/>
  </mergeCells>
  <conditionalFormatting sqref="A24:A26 B27">
    <cfRule type="expression" dxfId="243" priority="1">
      <formula>#REF!="No"</formula>
    </cfRule>
  </conditionalFormatting>
  <pageMargins left="0.7" right="0.7" top="0.75" bottom="0.75" header="0.3" footer="0.3"/>
  <pageSetup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9CE2A5-F07F-457E-BCB7-A18BABAD442B}">
  <sheetPr>
    <tabColor rgb="FFFDEFE7"/>
  </sheetPr>
  <dimension ref="A1:AQ76"/>
  <sheetViews>
    <sheetView zoomScale="80" zoomScaleNormal="80" workbookViewId="0">
      <pane ySplit="3" topLeftCell="A7" activePane="bottomLeft" state="frozen"/>
      <selection pane="bottomLeft" activeCell="D53" sqref="D53"/>
    </sheetView>
  </sheetViews>
  <sheetFormatPr defaultColWidth="8.5546875" defaultRowHeight="14.4" x14ac:dyDescent="0.3"/>
  <cols>
    <col min="1" max="1" width="8.5546875" style="13"/>
    <col min="2" max="2" width="42.44140625" style="13" customWidth="1"/>
    <col min="3" max="3" width="22.44140625" style="13" customWidth="1"/>
    <col min="4" max="4" width="20.5546875" style="13" customWidth="1"/>
    <col min="5" max="5" width="16" style="13" customWidth="1"/>
    <col min="6" max="6" width="17.44140625" style="13" customWidth="1"/>
    <col min="7" max="16" width="8.5546875" style="13"/>
    <col min="17" max="17" width="15.5546875" style="13" customWidth="1"/>
    <col min="18" max="18" width="31.5546875" style="13" customWidth="1"/>
    <col min="19" max="19" width="15.5546875" style="13" customWidth="1"/>
    <col min="20" max="41" width="8.5546875" style="13"/>
    <col min="42" max="42" width="23.33203125" style="13" customWidth="1"/>
    <col min="43" max="16384" width="8.5546875" style="13"/>
  </cols>
  <sheetData>
    <row r="1" spans="1:43" ht="33.6" x14ac:dyDescent="0.65">
      <c r="A1" s="12" t="s">
        <v>1521</v>
      </c>
      <c r="B1" s="50"/>
      <c r="C1" s="50"/>
      <c r="D1" s="50"/>
      <c r="F1" s="43"/>
      <c r="G1" s="43"/>
      <c r="K1" s="42"/>
      <c r="L1" s="42"/>
      <c r="M1" s="42"/>
      <c r="N1" s="43"/>
      <c r="O1" s="44"/>
      <c r="P1" s="44"/>
      <c r="Q1" s="44"/>
      <c r="R1" s="44"/>
      <c r="S1" s="45"/>
    </row>
    <row r="2" spans="1:43" ht="28.8" x14ac:dyDescent="0.55000000000000004">
      <c r="A2" s="14" t="s">
        <v>1522</v>
      </c>
      <c r="B2" s="50"/>
      <c r="C2" s="50"/>
      <c r="D2" s="50"/>
      <c r="F2" s="43"/>
      <c r="G2" s="43"/>
      <c r="K2" s="42"/>
      <c r="L2" s="42"/>
      <c r="M2" s="42"/>
      <c r="N2" s="43"/>
      <c r="O2" s="44"/>
      <c r="P2" s="44"/>
      <c r="Q2" s="44"/>
      <c r="R2" s="44"/>
      <c r="S2" s="45"/>
    </row>
    <row r="3" spans="1:43" s="16" customFormat="1" ht="23.4" x14ac:dyDescent="0.45">
      <c r="A3" s="15" t="s">
        <v>18</v>
      </c>
      <c r="B3" s="51"/>
      <c r="C3" s="51"/>
      <c r="D3" s="51"/>
      <c r="F3" s="47"/>
      <c r="G3" s="47"/>
      <c r="K3" s="46"/>
      <c r="L3" s="46"/>
      <c r="M3" s="46"/>
      <c r="N3" s="47"/>
      <c r="O3" s="48"/>
      <c r="P3" s="48"/>
      <c r="Q3" s="48"/>
      <c r="R3" s="48"/>
      <c r="S3" s="49"/>
    </row>
    <row r="4" spans="1:43" ht="23.4" x14ac:dyDescent="0.45">
      <c r="A4" s="53"/>
      <c r="B4" s="50"/>
      <c r="C4" s="50"/>
      <c r="D4" s="50"/>
      <c r="F4" s="43"/>
      <c r="G4" s="43"/>
      <c r="K4" s="42"/>
      <c r="L4" s="42"/>
      <c r="M4" s="42"/>
      <c r="N4" s="43"/>
      <c r="O4" s="44"/>
      <c r="P4" s="44"/>
      <c r="Q4" s="44"/>
      <c r="R4" s="44"/>
      <c r="S4" s="45"/>
    </row>
    <row r="5" spans="1:43" ht="23.4" x14ac:dyDescent="0.45">
      <c r="A5" s="53"/>
      <c r="B5" s="53" t="s">
        <v>919</v>
      </c>
      <c r="C5" s="50"/>
      <c r="D5" s="50"/>
      <c r="F5" s="43"/>
      <c r="G5" s="43"/>
      <c r="K5" s="42"/>
      <c r="L5" s="42"/>
      <c r="M5" s="42"/>
      <c r="N5" s="43"/>
      <c r="O5" s="44"/>
      <c r="P5" s="44"/>
      <c r="Q5" s="44"/>
      <c r="R5" s="53"/>
      <c r="S5" s="45"/>
      <c r="X5" s="53"/>
      <c r="AH5" s="53"/>
      <c r="AP5" s="53" t="s">
        <v>920</v>
      </c>
    </row>
    <row r="6" spans="1:43" ht="12" customHeight="1" x14ac:dyDescent="0.45">
      <c r="A6" s="53"/>
      <c r="B6" s="220" t="s">
        <v>921</v>
      </c>
      <c r="C6" s="219" t="str">
        <f>IF(OR('Min. backstop'!F8="No"),"Yes","No")</f>
        <v>No</v>
      </c>
      <c r="D6" s="50"/>
      <c r="F6" s="43"/>
      <c r="G6" s="43"/>
      <c r="K6" s="42"/>
      <c r="L6" s="42"/>
      <c r="M6" s="42"/>
      <c r="N6" s="43"/>
      <c r="O6" s="44"/>
      <c r="P6" s="44"/>
      <c r="Q6" s="44"/>
      <c r="R6" s="44"/>
      <c r="S6" s="45"/>
    </row>
    <row r="7" spans="1:43" ht="23.4" x14ac:dyDescent="0.45">
      <c r="A7" s="53"/>
      <c r="B7" s="50"/>
      <c r="C7" s="50"/>
      <c r="D7" s="50"/>
      <c r="F7" s="43"/>
      <c r="G7" s="43"/>
      <c r="K7" s="42"/>
      <c r="L7" s="42"/>
      <c r="M7" s="42"/>
      <c r="N7" s="43"/>
      <c r="O7" s="44"/>
      <c r="P7" s="44"/>
      <c r="Q7" s="44"/>
    </row>
    <row r="8" spans="1:43" ht="23.85" customHeight="1" x14ac:dyDescent="0.45">
      <c r="A8" s="53"/>
      <c r="B8" s="840" t="s">
        <v>922</v>
      </c>
      <c r="C8" s="843" t="s">
        <v>923</v>
      </c>
      <c r="D8" s="843"/>
      <c r="E8" s="843"/>
      <c r="I8" s="42"/>
      <c r="J8" s="42"/>
      <c r="K8" s="42"/>
      <c r="L8" s="43"/>
      <c r="M8" s="44"/>
      <c r="N8" s="44"/>
      <c r="O8" s="44"/>
      <c r="AN8" s="167" t="s">
        <v>924</v>
      </c>
      <c r="AO8" s="167" t="s">
        <v>925</v>
      </c>
      <c r="AP8" s="167"/>
    </row>
    <row r="9" spans="1:43" ht="24" thickBot="1" x14ac:dyDescent="0.5">
      <c r="A9" s="53"/>
      <c r="B9" s="842"/>
      <c r="C9" s="230" t="s">
        <v>397</v>
      </c>
      <c r="D9" s="230" t="s">
        <v>399</v>
      </c>
      <c r="E9" s="231" t="s">
        <v>415</v>
      </c>
      <c r="I9" s="42"/>
      <c r="J9" s="42"/>
      <c r="K9" s="42"/>
      <c r="L9" s="43"/>
      <c r="M9" s="44"/>
      <c r="N9" s="44"/>
      <c r="O9" s="44"/>
      <c r="AN9" s="167"/>
      <c r="AO9" s="167"/>
      <c r="AP9" s="167"/>
    </row>
    <row r="10" spans="1:43" ht="21" customHeight="1" x14ac:dyDescent="0.45">
      <c r="A10" s="53"/>
      <c r="B10" s="221" t="s">
        <v>13</v>
      </c>
      <c r="C10" s="313" t="str">
        <f>IF(Raw!C$34="0/0","N/A",Raw!C34)</f>
        <v>N/A</v>
      </c>
      <c r="D10" s="313" t="str">
        <f>IF(Raw!D$34="0/0","N/A",Raw!D34)</f>
        <v>N/A</v>
      </c>
      <c r="E10" s="313" t="str">
        <f>IF(Raw!E$34="0/0","N/A",Raw!E34)</f>
        <v>N/A</v>
      </c>
      <c r="F10" s="43"/>
      <c r="G10" s="43"/>
      <c r="K10" s="42"/>
      <c r="L10" s="42"/>
      <c r="M10" s="42"/>
      <c r="N10" s="43"/>
      <c r="O10" s="44"/>
      <c r="P10" s="44"/>
      <c r="Q10" s="44"/>
      <c r="AP10" s="168" t="s">
        <v>894</v>
      </c>
      <c r="AQ10" s="13" t="s">
        <v>926</v>
      </c>
    </row>
    <row r="11" spans="1:43" ht="23.4" x14ac:dyDescent="0.45">
      <c r="A11" s="53"/>
      <c r="B11" s="221" t="s">
        <v>14</v>
      </c>
      <c r="C11" s="233" t="str">
        <f>IF(Raw!G34="0/0","N/A",Raw!G34)</f>
        <v>N/A</v>
      </c>
      <c r="D11" s="233" t="str">
        <f>IF(Raw!H34="0/0","N/A",Raw!H34)</f>
        <v>N/A</v>
      </c>
      <c r="E11" s="233" t="str">
        <f>IF(Raw!I34="0/0","N/A",Raw!I34)</f>
        <v>N/A</v>
      </c>
      <c r="F11" s="43"/>
      <c r="G11" s="43"/>
      <c r="K11" s="42"/>
      <c r="L11" s="42"/>
      <c r="M11" s="42"/>
      <c r="N11" s="43"/>
      <c r="O11" s="44"/>
      <c r="P11" s="44"/>
      <c r="Q11" s="44"/>
      <c r="AP11" s="169" t="s">
        <v>892</v>
      </c>
      <c r="AQ11" s="13" t="s">
        <v>927</v>
      </c>
    </row>
    <row r="12" spans="1:43" ht="23.4" x14ac:dyDescent="0.45">
      <c r="A12" s="53"/>
      <c r="B12" s="221" t="s">
        <v>15</v>
      </c>
      <c r="C12" s="233" t="str">
        <f>IF(Raw!K34="0/0","N/A",Raw!K34)</f>
        <v>N/A</v>
      </c>
      <c r="D12" s="233" t="str">
        <f>IF(Raw!L34="0/0","N/A",Raw!L34)</f>
        <v>N/A</v>
      </c>
      <c r="E12" s="233" t="str">
        <f>IF(Raw!M34="0/0","N/A",Raw!M34)</f>
        <v>N/A</v>
      </c>
      <c r="F12" s="43"/>
      <c r="G12" s="43"/>
      <c r="K12" s="42"/>
      <c r="L12" s="42"/>
      <c r="M12" s="42"/>
      <c r="N12" s="43"/>
      <c r="O12" s="44"/>
      <c r="P12" s="44"/>
      <c r="Q12" s="44"/>
    </row>
    <row r="13" spans="1:43" ht="23.4" x14ac:dyDescent="0.45">
      <c r="A13" s="53"/>
      <c r="B13" s="221" t="s">
        <v>16</v>
      </c>
      <c r="C13" s="233" t="str">
        <f>IF(Raw!O34="0/0","N/A",Raw!O34)</f>
        <v>N/A</v>
      </c>
      <c r="D13" s="233" t="str">
        <f>IF(Raw!P34="0/0","N/A",Raw!P34)</f>
        <v>N/A</v>
      </c>
      <c r="E13" s="233" t="str">
        <f>IF(Raw!Q34="0/0","N/A",Raw!Q34)</f>
        <v>N/A</v>
      </c>
      <c r="F13" s="43"/>
      <c r="G13" s="43"/>
      <c r="K13" s="42"/>
      <c r="L13" s="42"/>
      <c r="M13" s="42"/>
      <c r="N13" s="43"/>
      <c r="O13" s="44"/>
      <c r="P13" s="44"/>
      <c r="Q13" s="44"/>
    </row>
    <row r="14" spans="1:43" ht="15.6" customHeight="1" x14ac:dyDescent="0.3"/>
    <row r="15" spans="1:43" ht="23.4" x14ac:dyDescent="0.45">
      <c r="B15" s="54" t="s">
        <v>13</v>
      </c>
    </row>
    <row r="16" spans="1:43" ht="25.35" customHeight="1" x14ac:dyDescent="0.3">
      <c r="B16" s="837" t="s">
        <v>928</v>
      </c>
      <c r="C16" s="843" t="s">
        <v>923</v>
      </c>
      <c r="D16" s="843"/>
      <c r="E16" s="843"/>
    </row>
    <row r="17" spans="1:9" x14ac:dyDescent="0.3">
      <c r="B17" s="837"/>
      <c r="C17" s="300" t="s">
        <v>397</v>
      </c>
      <c r="D17" s="300" t="s">
        <v>399</v>
      </c>
      <c r="E17" s="300" t="s">
        <v>415</v>
      </c>
    </row>
    <row r="18" spans="1:9" ht="24.6" customHeight="1" x14ac:dyDescent="0.3">
      <c r="B18" s="225" t="s">
        <v>913</v>
      </c>
      <c r="C18" s="312" t="str">
        <f>IF(Raw!B60="0/0","N/A",Raw!B60)</f>
        <v>N/A</v>
      </c>
      <c r="D18" s="312" t="str">
        <f>IF(Raw!C60="0/0","N/A",Raw!C60)</f>
        <v>N/A</v>
      </c>
      <c r="E18" s="312" t="str">
        <f>IF(Raw!D60="0/0","N/A",Raw!D60)</f>
        <v>N/A</v>
      </c>
      <c r="G18" s="301"/>
      <c r="H18" s="301"/>
      <c r="I18" s="301"/>
    </row>
    <row r="19" spans="1:9" ht="29.1" customHeight="1" x14ac:dyDescent="0.3">
      <c r="B19" s="225" t="s">
        <v>358</v>
      </c>
      <c r="C19" s="312" t="str">
        <f>IF(Raw!B61="0/0","N/A",Raw!B61)</f>
        <v>N/A</v>
      </c>
      <c r="D19" s="312" t="str">
        <f>IF(Raw!C61="0/0","N/A",Raw!C61)</f>
        <v>N/A</v>
      </c>
      <c r="E19" s="312" t="str">
        <f>IF(Raw!D61="0/0","N/A",Raw!D61)</f>
        <v>N/A</v>
      </c>
      <c r="G19" s="301"/>
      <c r="H19" s="301"/>
      <c r="I19" s="301"/>
    </row>
    <row r="20" spans="1:9" ht="29.85" customHeight="1" x14ac:dyDescent="0.3">
      <c r="B20" s="225" t="s">
        <v>359</v>
      </c>
      <c r="C20" s="312" t="str">
        <f>IF(Raw!B62="0/0","N/A",Raw!B62)</f>
        <v>N/A</v>
      </c>
      <c r="D20" s="312" t="str">
        <f>IF(Raw!C62="0/0","N/A",Raw!C62)</f>
        <v>N/A</v>
      </c>
      <c r="E20" s="312" t="str">
        <f>IF(Raw!D62="0/0","N/A",Raw!D62)</f>
        <v>N/A</v>
      </c>
      <c r="G20" s="301"/>
      <c r="H20" s="301"/>
      <c r="I20" s="301"/>
    </row>
    <row r="21" spans="1:9" ht="23.85" customHeight="1" x14ac:dyDescent="0.3">
      <c r="B21" s="225" t="s">
        <v>360</v>
      </c>
      <c r="C21" s="312" t="str">
        <f>IF(Raw!B63="0/0","N/A",Raw!B63)</f>
        <v>N/A</v>
      </c>
      <c r="D21" s="312" t="str">
        <f>IF(Raw!C63="0/0","N/A",Raw!C63)</f>
        <v>N/A</v>
      </c>
      <c r="E21" s="312" t="str">
        <f>IF(Raw!D63="0/0","N/A",Raw!D63)</f>
        <v>N/A</v>
      </c>
      <c r="G21" s="301"/>
      <c r="H21" s="301"/>
      <c r="I21" s="301"/>
    </row>
    <row r="22" spans="1:9" ht="23.85" customHeight="1" x14ac:dyDescent="0.3">
      <c r="B22" s="225" t="s">
        <v>361</v>
      </c>
      <c r="C22" s="312" t="str">
        <f>IF(Raw!B64="0/0","N/A",Raw!B64)</f>
        <v>N/A</v>
      </c>
      <c r="D22" s="312" t="str">
        <f>IF(Raw!C64="0/0","N/A",Raw!C64)</f>
        <v>N/A</v>
      </c>
      <c r="E22" s="312" t="str">
        <f>IF(Raw!D64="0/0","N/A",Raw!D64)</f>
        <v>N/A</v>
      </c>
      <c r="G22" s="301"/>
      <c r="H22" s="301"/>
      <c r="I22" s="301"/>
    </row>
    <row r="23" spans="1:9" ht="27.6" customHeight="1" x14ac:dyDescent="0.3">
      <c r="B23" s="225" t="s">
        <v>362</v>
      </c>
      <c r="C23" s="312" t="str">
        <f>IF(Raw!B65="0/0","N/A",Raw!B65)</f>
        <v>N/A</v>
      </c>
      <c r="D23" s="312" t="str">
        <f>IF(Raw!C65="0/0","N/A",Raw!C65)</f>
        <v>N/A</v>
      </c>
      <c r="E23" s="312" t="str">
        <f>IF(Raw!D65="0/0","N/A",Raw!D65)</f>
        <v>N/A</v>
      </c>
      <c r="G23" s="301"/>
      <c r="H23" s="301"/>
      <c r="I23" s="301"/>
    </row>
    <row r="24" spans="1:9" ht="20.7" customHeight="1" x14ac:dyDescent="0.3">
      <c r="B24" s="225" t="s">
        <v>363</v>
      </c>
      <c r="C24" s="312" t="str">
        <f>IF(Raw!B66="0/0","N/A",Raw!B66)</f>
        <v>N/A</v>
      </c>
      <c r="D24" s="312" t="str">
        <f>IF(Raw!C66="0/0","N/A",Raw!C66)</f>
        <v>N/A</v>
      </c>
      <c r="E24" s="312" t="str">
        <f>IF(Raw!D66="0/0","N/A",Raw!D66)</f>
        <v>N/A</v>
      </c>
      <c r="G24" s="301"/>
      <c r="H24" s="301"/>
      <c r="I24" s="301"/>
    </row>
    <row r="25" spans="1:9" ht="26.85" customHeight="1" x14ac:dyDescent="0.3">
      <c r="B25" s="225" t="s">
        <v>364</v>
      </c>
      <c r="C25" s="312" t="str">
        <f>IF(Raw!B67="0/0","N/A",Raw!B67)</f>
        <v>N/A</v>
      </c>
      <c r="D25" s="312" t="str">
        <f>IF(Raw!C67="0/0","N/A",Raw!C67)</f>
        <v>N/A</v>
      </c>
      <c r="E25" s="312" t="str">
        <f>IF(Raw!D67="0/0","N/A",Raw!D67)</f>
        <v>N/A</v>
      </c>
      <c r="G25" s="301"/>
      <c r="H25" s="301"/>
      <c r="I25" s="301"/>
    </row>
    <row r="26" spans="1:9" ht="24.6" customHeight="1" x14ac:dyDescent="0.3">
      <c r="B26" s="225" t="s">
        <v>365</v>
      </c>
      <c r="C26" s="312" t="str">
        <f>IF(Raw!B68="0/0","N/A",Raw!B68)</f>
        <v>N/A</v>
      </c>
      <c r="D26" s="312" t="str">
        <f>IF(Raw!C68="0/0","N/A",Raw!C68)</f>
        <v>N/A</v>
      </c>
      <c r="E26" s="312" t="str">
        <f>IF(Raw!D68="0/0","N/A",Raw!D68)</f>
        <v>N/A</v>
      </c>
      <c r="G26" s="301"/>
      <c r="H26" s="301"/>
      <c r="I26" s="301"/>
    </row>
    <row r="29" spans="1:9" ht="23.4" x14ac:dyDescent="0.45">
      <c r="B29" s="55" t="s">
        <v>14</v>
      </c>
    </row>
    <row r="30" spans="1:9" ht="24.6" customHeight="1" x14ac:dyDescent="0.3">
      <c r="A30" s="234"/>
      <c r="B30" s="838" t="s">
        <v>928</v>
      </c>
      <c r="C30" s="843" t="s">
        <v>923</v>
      </c>
      <c r="D30" s="843"/>
      <c r="E30" s="843"/>
    </row>
    <row r="31" spans="1:9" ht="15" thickBot="1" x14ac:dyDescent="0.35">
      <c r="A31" s="234"/>
      <c r="B31" s="839"/>
      <c r="C31" s="230" t="s">
        <v>397</v>
      </c>
      <c r="D31" s="230" t="s">
        <v>399</v>
      </c>
      <c r="E31" s="231" t="s">
        <v>415</v>
      </c>
    </row>
    <row r="32" spans="1:9" ht="21.6" customHeight="1" x14ac:dyDescent="0.3">
      <c r="B32" s="222" t="s">
        <v>366</v>
      </c>
      <c r="C32" s="312" t="str">
        <f>IF(Raw!B82="0/0","N/A",Raw!B82)</f>
        <v>N/A</v>
      </c>
      <c r="D32" s="312" t="str">
        <f>IF(Raw!C82="0/0","N/A",Raw!C82)</f>
        <v>N/A</v>
      </c>
      <c r="E32" s="312" t="str">
        <f>IF(Raw!D82="0/0","N/A",Raw!D82)</f>
        <v>N/A</v>
      </c>
    </row>
    <row r="33" spans="2:5" ht="29.1" customHeight="1" x14ac:dyDescent="0.3">
      <c r="B33" s="223" t="s">
        <v>367</v>
      </c>
      <c r="C33" s="312" t="str">
        <f>IF(Raw!B83="0/0","N/A",Raw!B83)</f>
        <v>N/A</v>
      </c>
      <c r="D33" s="312" t="str">
        <f>IF(Raw!C83="0/0","N/A",Raw!C83)</f>
        <v>N/A</v>
      </c>
      <c r="E33" s="312" t="str">
        <f>IF(Raw!D83="0/0","N/A",Raw!D83)</f>
        <v>N/A</v>
      </c>
    </row>
    <row r="34" spans="2:5" ht="24.6" customHeight="1" x14ac:dyDescent="0.3">
      <c r="B34" s="224" t="s">
        <v>368</v>
      </c>
      <c r="C34" s="312" t="str">
        <f>IF(Raw!B84="0/0","N/A",Raw!B84)</f>
        <v>N/A</v>
      </c>
      <c r="D34" s="312" t="str">
        <f>IF(Raw!C84="0/0","N/A",Raw!C84)</f>
        <v>N/A</v>
      </c>
      <c r="E34" s="312" t="str">
        <f>IF(Raw!D84="0/0","N/A",Raw!D84)</f>
        <v>N/A</v>
      </c>
    </row>
    <row r="35" spans="2:5" ht="23.85" customHeight="1" x14ac:dyDescent="0.3"/>
    <row r="36" spans="2:5" ht="23.4" x14ac:dyDescent="0.45">
      <c r="B36" s="56" t="s">
        <v>15</v>
      </c>
    </row>
    <row r="37" spans="2:5" ht="14.85" customHeight="1" x14ac:dyDescent="0.3">
      <c r="B37" s="840" t="s">
        <v>928</v>
      </c>
      <c r="C37" s="843" t="s">
        <v>923</v>
      </c>
      <c r="D37" s="843"/>
      <c r="E37" s="843"/>
    </row>
    <row r="38" spans="2:5" ht="15" thickBot="1" x14ac:dyDescent="0.35">
      <c r="B38" s="841"/>
      <c r="C38" s="230" t="s">
        <v>397</v>
      </c>
      <c r="D38" s="230" t="s">
        <v>399</v>
      </c>
      <c r="E38" s="231" t="s">
        <v>415</v>
      </c>
    </row>
    <row r="39" spans="2:5" ht="27.6" customHeight="1" x14ac:dyDescent="0.3">
      <c r="B39" s="222" t="s">
        <v>369</v>
      </c>
      <c r="C39" s="312" t="str">
        <f>IF(Raw!B100="0/0","N/A",Raw!B100)</f>
        <v>N/A</v>
      </c>
      <c r="D39" s="312" t="str">
        <f>IF(Raw!C100="0/0","N/A",Raw!C100)</f>
        <v>N/A</v>
      </c>
      <c r="E39" s="312" t="str">
        <f>IF(Raw!D100="0/0","N/A",Raw!D100)</f>
        <v>N/A</v>
      </c>
    </row>
    <row r="40" spans="2:5" ht="27.6" customHeight="1" x14ac:dyDescent="0.3">
      <c r="B40" s="223" t="s">
        <v>370</v>
      </c>
      <c r="C40" s="312" t="str">
        <f>IF(Raw!B101="0/0","N/A",Raw!B101)</f>
        <v>N/A</v>
      </c>
      <c r="D40" s="312" t="str">
        <f>IF(Raw!C101="0/0","N/A",Raw!C101)</f>
        <v>N/A</v>
      </c>
      <c r="E40" s="312" t="str">
        <f>IF(Raw!D101="0/0","N/A",Raw!D101)</f>
        <v>N/A</v>
      </c>
    </row>
    <row r="41" spans="2:5" ht="27.6" customHeight="1" x14ac:dyDescent="0.3">
      <c r="B41" s="223" t="s">
        <v>371</v>
      </c>
      <c r="C41" s="312" t="str">
        <f>IF(Raw!B102="0/0","N/A",Raw!B102)</f>
        <v>N/A</v>
      </c>
      <c r="D41" s="312" t="str">
        <f>IF(Raw!C102="0/0","N/A",Raw!C102)</f>
        <v>N/A</v>
      </c>
      <c r="E41" s="312" t="str">
        <f>IF(Raw!D102="0/0","N/A",Raw!D102)</f>
        <v>N/A</v>
      </c>
    </row>
    <row r="42" spans="2:5" ht="27.6" customHeight="1" x14ac:dyDescent="0.3">
      <c r="B42" s="224" t="s">
        <v>372</v>
      </c>
      <c r="C42" s="312" t="str">
        <f>IF(Raw!B103="0/0","N/A",Raw!B103)</f>
        <v>N/A</v>
      </c>
      <c r="D42" s="312" t="str">
        <f>IF(Raw!C103="0/0","N/A",Raw!C103)</f>
        <v>N/A</v>
      </c>
      <c r="E42" s="312" t="str">
        <f>IF(Raw!D103="0/0","N/A",Raw!D103)</f>
        <v>N/A</v>
      </c>
    </row>
    <row r="44" spans="2:5" ht="23.4" x14ac:dyDescent="0.45">
      <c r="B44" s="57" t="s">
        <v>16</v>
      </c>
    </row>
    <row r="45" spans="2:5" ht="14.7" customHeight="1" x14ac:dyDescent="0.3">
      <c r="B45" s="840" t="s">
        <v>928</v>
      </c>
      <c r="C45" s="843" t="s">
        <v>923</v>
      </c>
      <c r="D45" s="843"/>
      <c r="E45" s="843"/>
    </row>
    <row r="46" spans="2:5" ht="16.350000000000001" customHeight="1" thickBot="1" x14ac:dyDescent="0.35">
      <c r="B46" s="842"/>
      <c r="C46" s="230" t="s">
        <v>397</v>
      </c>
      <c r="D46" s="230" t="s">
        <v>399</v>
      </c>
      <c r="E46" s="231" t="s">
        <v>415</v>
      </c>
    </row>
    <row r="47" spans="2:5" ht="23.1" customHeight="1" x14ac:dyDescent="0.3">
      <c r="B47" s="232" t="s">
        <v>373</v>
      </c>
      <c r="C47" s="312" t="str">
        <f>IF(Raw!B117="0/0","N/A",Raw!B117)</f>
        <v>N/A</v>
      </c>
      <c r="D47" s="312" t="str">
        <f>IF(Raw!C117="0/0","N/A",Raw!C117)</f>
        <v>N/A</v>
      </c>
      <c r="E47" s="312" t="str">
        <f>IF(Raw!D117="0/0","N/A",Raw!D117)</f>
        <v>N/A</v>
      </c>
    </row>
    <row r="48" spans="2:5" ht="23.1" customHeight="1" x14ac:dyDescent="0.3">
      <c r="B48" s="225" t="s">
        <v>374</v>
      </c>
      <c r="C48" s="312" t="str">
        <f>IF(Raw!B118="0/0","N/A",Raw!B118)</f>
        <v>N/A</v>
      </c>
      <c r="D48" s="312" t="str">
        <f>IF(Raw!C118="0/0","N/A",Raw!C118)</f>
        <v>N/A</v>
      </c>
      <c r="E48" s="312" t="str">
        <f>IF(Raw!D118="0/0","N/A",Raw!D118)</f>
        <v>N/A</v>
      </c>
    </row>
    <row r="49" spans="2:5" ht="23.1" customHeight="1" x14ac:dyDescent="0.3">
      <c r="B49" s="225" t="s">
        <v>1515</v>
      </c>
      <c r="C49" s="312" t="str">
        <f>IF(Raw!B119="0/0","N/A",Raw!B119)</f>
        <v>N/A</v>
      </c>
      <c r="D49" s="312" t="str">
        <f>IF(Raw!C119="0/0","N/A",Raw!C119)</f>
        <v>N/A</v>
      </c>
      <c r="E49" s="312" t="str">
        <f>IF(Raw!D119="0/0","N/A",Raw!D119)</f>
        <v>N/A</v>
      </c>
    </row>
    <row r="56" spans="2:5" ht="14.85" customHeight="1" x14ac:dyDescent="0.3"/>
    <row r="67" ht="14.85" customHeight="1" x14ac:dyDescent="0.3"/>
    <row r="70" ht="14.85" customHeight="1" x14ac:dyDescent="0.3"/>
    <row r="76" ht="14.85" customHeight="1" x14ac:dyDescent="0.3"/>
  </sheetData>
  <sheetProtection selectLockedCells="1"/>
  <sortState xmlns:xlrd2="http://schemas.microsoft.com/office/spreadsheetml/2017/richdata2" ref="B26">
    <sortCondition ref="B26"/>
  </sortState>
  <mergeCells count="10">
    <mergeCell ref="C8:E8"/>
    <mergeCell ref="C45:E45"/>
    <mergeCell ref="C37:E37"/>
    <mergeCell ref="C16:E16"/>
    <mergeCell ref="C30:E30"/>
    <mergeCell ref="B16:B17"/>
    <mergeCell ref="B30:B31"/>
    <mergeCell ref="B37:B38"/>
    <mergeCell ref="B45:B46"/>
    <mergeCell ref="B8:B9"/>
  </mergeCells>
  <conditionalFormatting sqref="C6">
    <cfRule type="containsText" dxfId="242" priority="164" operator="containsText" text="Yes">
      <formula>NOT(ISERROR(SEARCH("Yes",C6)))</formula>
    </cfRule>
    <cfRule type="containsText" dxfId="241" priority="165" operator="containsText" text="No">
      <formula>NOT(ISERROR(SEARCH("No",C6)))</formula>
    </cfRule>
  </conditionalFormatting>
  <conditionalFormatting sqref="C10:E13">
    <cfRule type="containsText" dxfId="240" priority="37" operator="containsText" text="N/A">
      <formula>NOT(ISERROR(SEARCH("N/A",C10)))</formula>
    </cfRule>
    <cfRule type="cellIs" dxfId="239" priority="158" operator="between">
      <formula>0.8</formula>
      <formula>1</formula>
    </cfRule>
    <cfRule type="cellIs" dxfId="238" priority="159" operator="between">
      <formula>0.6</formula>
      <formula>0.8</formula>
    </cfRule>
    <cfRule type="cellIs" dxfId="237" priority="160" operator="between">
      <formula>0.2</formula>
      <formula>0.4</formula>
    </cfRule>
    <cfRule type="cellIs" dxfId="236" priority="161" operator="between">
      <formula>0.4</formula>
      <formula>0.6</formula>
    </cfRule>
    <cfRule type="cellIs" dxfId="235" priority="162" operator="between">
      <formula>0</formula>
      <formula>0.2</formula>
    </cfRule>
  </conditionalFormatting>
  <conditionalFormatting sqref="C18:E26">
    <cfRule type="containsText" dxfId="234" priority="19" operator="containsText" text="N/A">
      <formula>NOT(ISERROR(SEARCH("N/A",C18)))</formula>
    </cfRule>
    <cfRule type="cellIs" dxfId="233" priority="20" operator="between">
      <formula>0.8</formula>
      <formula>1</formula>
    </cfRule>
    <cfRule type="cellIs" dxfId="232" priority="21" operator="between">
      <formula>0.6</formula>
      <formula>0.8</formula>
    </cfRule>
    <cfRule type="cellIs" dxfId="231" priority="22" operator="between">
      <formula>0.4</formula>
      <formula>0.6</formula>
    </cfRule>
    <cfRule type="cellIs" dxfId="230" priority="23" operator="between">
      <formula>0.2</formula>
      <formula>0.4</formula>
    </cfRule>
    <cfRule type="cellIs" dxfId="229" priority="24" operator="between">
      <formula>0</formula>
      <formula>0.2</formula>
    </cfRule>
  </conditionalFormatting>
  <conditionalFormatting sqref="C32:E34">
    <cfRule type="containsText" dxfId="228" priority="13" operator="containsText" text="N/A">
      <formula>NOT(ISERROR(SEARCH("N/A",C32)))</formula>
    </cfRule>
    <cfRule type="cellIs" dxfId="227" priority="14" operator="between">
      <formula>0.8</formula>
      <formula>1</formula>
    </cfRule>
    <cfRule type="cellIs" dxfId="226" priority="15" operator="between">
      <formula>0.6</formula>
      <formula>0.8</formula>
    </cfRule>
    <cfRule type="cellIs" dxfId="225" priority="16" operator="between">
      <formula>0.4</formula>
      <formula>0.6</formula>
    </cfRule>
    <cfRule type="cellIs" dxfId="224" priority="17" operator="between">
      <formula>0.2</formula>
      <formula>0.4</formula>
    </cfRule>
    <cfRule type="cellIs" dxfId="223" priority="18" operator="between">
      <formula>0</formula>
      <formula>0.2</formula>
    </cfRule>
  </conditionalFormatting>
  <conditionalFormatting sqref="C39:E42">
    <cfRule type="containsText" dxfId="222" priority="7" operator="containsText" text="N/A">
      <formula>NOT(ISERROR(SEARCH("N/A",C39)))</formula>
    </cfRule>
    <cfRule type="cellIs" dxfId="221" priority="8" operator="between">
      <formula>0.8</formula>
      <formula>1</formula>
    </cfRule>
    <cfRule type="cellIs" dxfId="220" priority="9" operator="between">
      <formula>0.6</formula>
      <formula>0.8</formula>
    </cfRule>
    <cfRule type="cellIs" dxfId="219" priority="10" operator="between">
      <formula>0.4</formula>
      <formula>0.6</formula>
    </cfRule>
    <cfRule type="cellIs" dxfId="218" priority="11" operator="between">
      <formula>0.2</formula>
      <formula>0.4</formula>
    </cfRule>
    <cfRule type="cellIs" dxfId="217" priority="12" operator="between">
      <formula>0</formula>
      <formula>0.2</formula>
    </cfRule>
  </conditionalFormatting>
  <conditionalFormatting sqref="C47:E49">
    <cfRule type="containsText" dxfId="216" priority="1" operator="containsText" text="N/A">
      <formula>NOT(ISERROR(SEARCH("N/A",C47)))</formula>
    </cfRule>
    <cfRule type="cellIs" dxfId="215" priority="2" operator="between">
      <formula>0.8</formula>
      <formula>1</formula>
    </cfRule>
    <cfRule type="cellIs" dxfId="214" priority="3" operator="between">
      <formula>0.6</formula>
      <formula>0.8</formula>
    </cfRule>
    <cfRule type="cellIs" dxfId="213" priority="4" operator="between">
      <formula>0.4</formula>
      <formula>0.6</formula>
    </cfRule>
    <cfRule type="cellIs" dxfId="212" priority="5" operator="between">
      <formula>0.2</formula>
      <formula>0.4</formula>
    </cfRule>
    <cfRule type="cellIs" dxfId="211" priority="6" operator="between">
      <formula>0</formula>
      <formula>0.2</formula>
    </cfRule>
  </conditionalFormatting>
  <pageMargins left="0.7" right="0.7" top="0.75" bottom="0.75" header="0.3" footer="0.3"/>
  <pageSetup orientation="portrait" r:id="rId1"/>
  <ignoredErrors>
    <ignoredError sqref="C17 E17 B26" calculatedColumn="1"/>
  </ignoredError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284641-170B-43D6-94B0-0EB68A9B2E1B}">
  <sheetPr>
    <tabColor rgb="FFFFCC99"/>
  </sheetPr>
  <dimension ref="A1:AA102"/>
  <sheetViews>
    <sheetView zoomScale="80" zoomScaleNormal="80" workbookViewId="0">
      <pane xSplit="2" ySplit="5" topLeftCell="C6" activePane="bottomRight" state="frozen"/>
      <selection pane="topRight" activeCell="H96" sqref="H96:H98"/>
      <selection pane="bottomLeft" activeCell="H96" sqref="H96:H98"/>
      <selection pane="bottomRight" sqref="A1:A2"/>
    </sheetView>
  </sheetViews>
  <sheetFormatPr defaultColWidth="8.5546875" defaultRowHeight="14.4" x14ac:dyDescent="0.3"/>
  <cols>
    <col min="1" max="1" width="8.5546875" style="90"/>
    <col min="2" max="2" width="42" style="76" customWidth="1"/>
    <col min="3" max="3" width="17.5546875" style="11" customWidth="1"/>
    <col min="4" max="4" width="138.33203125" style="76" customWidth="1"/>
    <col min="5" max="5" width="55.33203125" style="204" customWidth="1"/>
    <col min="6" max="6" width="34.5546875" style="154" customWidth="1"/>
    <col min="7" max="7" width="16.5546875" style="90" customWidth="1"/>
    <col min="8" max="8" width="20.44140625" style="90" customWidth="1"/>
    <col min="9" max="9" width="11.44140625" style="90" customWidth="1"/>
    <col min="10" max="10" width="18.5546875" style="90" customWidth="1"/>
    <col min="11" max="11" width="14" style="90" customWidth="1"/>
    <col min="12" max="12" width="13.5546875" style="90" customWidth="1"/>
    <col min="13" max="13" width="16.44140625" style="90" customWidth="1"/>
    <col min="14" max="14" width="14.44140625" style="90" customWidth="1"/>
    <col min="15" max="15" width="16.5546875" style="90" customWidth="1"/>
    <col min="16" max="17" width="19.5546875" style="90" customWidth="1"/>
    <col min="18" max="18" width="15.5546875" style="90" customWidth="1"/>
    <col min="19" max="19" width="18.44140625" style="90" customWidth="1"/>
    <col min="20" max="20" width="16.5546875" style="90" customWidth="1"/>
    <col min="21" max="16384" width="8.5546875" style="90"/>
  </cols>
  <sheetData>
    <row r="1" spans="1:27" ht="33.6" x14ac:dyDescent="0.65">
      <c r="A1" s="12" t="s">
        <v>1521</v>
      </c>
      <c r="B1" s="11"/>
      <c r="D1" s="11"/>
      <c r="E1" s="200"/>
      <c r="F1" s="135"/>
      <c r="G1" s="50"/>
      <c r="H1" s="50"/>
      <c r="I1" s="50"/>
      <c r="J1" s="50"/>
      <c r="K1" s="50"/>
      <c r="L1" s="50"/>
      <c r="M1" s="50"/>
      <c r="N1" s="50"/>
      <c r="O1" s="50"/>
      <c r="P1" s="50"/>
      <c r="Q1" s="50"/>
      <c r="R1" s="50"/>
      <c r="S1" s="50"/>
      <c r="T1" s="50"/>
      <c r="U1" s="50"/>
      <c r="V1" s="50"/>
      <c r="W1" s="50"/>
      <c r="X1" s="50"/>
      <c r="Y1" s="50"/>
      <c r="Z1" s="50"/>
      <c r="AA1" s="50"/>
    </row>
    <row r="2" spans="1:27" ht="28.8" x14ac:dyDescent="0.55000000000000004">
      <c r="A2" s="14" t="s">
        <v>1522</v>
      </c>
      <c r="B2" s="11"/>
      <c r="D2" s="11"/>
      <c r="E2" s="200"/>
      <c r="F2" s="135"/>
      <c r="G2" s="50"/>
      <c r="H2" s="50"/>
      <c r="I2" s="50"/>
      <c r="J2" s="50"/>
      <c r="K2" s="50"/>
      <c r="L2" s="50"/>
      <c r="M2" s="50"/>
      <c r="N2" s="50"/>
      <c r="O2" s="50"/>
      <c r="P2" s="50"/>
      <c r="Q2" s="50"/>
      <c r="R2" s="50"/>
      <c r="S2" s="50"/>
      <c r="T2" s="50"/>
      <c r="U2" s="50"/>
      <c r="V2" s="50"/>
      <c r="W2" s="50"/>
      <c r="X2" s="50"/>
      <c r="Y2" s="50"/>
      <c r="Z2" s="50"/>
      <c r="AA2" s="50"/>
    </row>
    <row r="3" spans="1:27" s="138" customFormat="1" ht="23.4" x14ac:dyDescent="0.45">
      <c r="A3" s="136" t="s">
        <v>20</v>
      </c>
      <c r="B3" s="77"/>
      <c r="C3" s="77"/>
      <c r="D3" s="77"/>
      <c r="E3" s="201"/>
      <c r="F3" s="137"/>
      <c r="G3" s="51"/>
      <c r="H3" s="51"/>
      <c r="I3" s="51"/>
      <c r="J3" s="51"/>
      <c r="K3" s="51"/>
      <c r="L3" s="51"/>
      <c r="M3" s="51"/>
      <c r="N3" s="51"/>
      <c r="O3" s="51"/>
      <c r="P3" s="51"/>
      <c r="Q3" s="51"/>
      <c r="R3" s="51"/>
      <c r="S3" s="51"/>
      <c r="T3" s="51"/>
      <c r="U3" s="51"/>
      <c r="V3" s="51"/>
      <c r="W3" s="51"/>
      <c r="X3" s="51"/>
      <c r="Y3" s="51"/>
      <c r="Z3" s="51"/>
      <c r="AA3" s="51"/>
    </row>
    <row r="5" spans="1:27" x14ac:dyDescent="0.3">
      <c r="B5" s="58" t="s">
        <v>929</v>
      </c>
      <c r="C5" s="58" t="s">
        <v>930</v>
      </c>
      <c r="D5" s="58" t="s">
        <v>931</v>
      </c>
      <c r="E5" s="59" t="s">
        <v>932</v>
      </c>
      <c r="F5" s="59" t="s">
        <v>933</v>
      </c>
    </row>
    <row r="6" spans="1:27" x14ac:dyDescent="0.3">
      <c r="B6" s="60" t="s">
        <v>934</v>
      </c>
      <c r="C6" s="133" t="s">
        <v>935</v>
      </c>
      <c r="D6" s="61" t="s">
        <v>936</v>
      </c>
      <c r="E6" s="61" t="s">
        <v>937</v>
      </c>
      <c r="F6" s="142" t="s">
        <v>938</v>
      </c>
    </row>
    <row r="7" spans="1:27" ht="70.2" customHeight="1" x14ac:dyDescent="0.3">
      <c r="B7" s="60" t="s">
        <v>939</v>
      </c>
      <c r="C7" s="133" t="s">
        <v>935</v>
      </c>
      <c r="D7" s="62" t="s">
        <v>940</v>
      </c>
      <c r="E7" s="22" t="s">
        <v>941</v>
      </c>
      <c r="F7" s="139" t="s">
        <v>942</v>
      </c>
    </row>
    <row r="8" spans="1:27" ht="28.8" x14ac:dyDescent="0.3">
      <c r="B8" s="60" t="s">
        <v>943</v>
      </c>
      <c r="C8" s="133" t="s">
        <v>935</v>
      </c>
      <c r="D8" s="62" t="s">
        <v>944</v>
      </c>
      <c r="E8" s="22" t="s">
        <v>945</v>
      </c>
      <c r="F8" s="139" t="s">
        <v>946</v>
      </c>
    </row>
    <row r="9" spans="1:27" ht="28.8" x14ac:dyDescent="0.3">
      <c r="B9" s="60" t="s">
        <v>947</v>
      </c>
      <c r="C9" s="133" t="s">
        <v>935</v>
      </c>
      <c r="D9" s="61" t="s">
        <v>948</v>
      </c>
      <c r="E9" s="62" t="s">
        <v>949</v>
      </c>
      <c r="F9" s="140"/>
    </row>
    <row r="10" spans="1:27" ht="28.8" x14ac:dyDescent="0.3">
      <c r="B10" s="60" t="s">
        <v>950</v>
      </c>
      <c r="C10" s="133" t="s">
        <v>935</v>
      </c>
      <c r="D10" s="62" t="s">
        <v>951</v>
      </c>
      <c r="E10" s="61" t="s">
        <v>952</v>
      </c>
      <c r="F10" s="141" t="s">
        <v>953</v>
      </c>
    </row>
    <row r="11" spans="1:27" ht="28.8" x14ac:dyDescent="0.3">
      <c r="B11" s="60" t="s">
        <v>954</v>
      </c>
      <c r="C11" s="133" t="s">
        <v>935</v>
      </c>
      <c r="D11" s="63" t="s">
        <v>955</v>
      </c>
      <c r="E11" s="62" t="s">
        <v>956</v>
      </c>
      <c r="F11" s="141" t="s">
        <v>957</v>
      </c>
    </row>
    <row r="12" spans="1:27" x14ac:dyDescent="0.3">
      <c r="B12" s="60" t="s">
        <v>958</v>
      </c>
      <c r="C12" s="133" t="s">
        <v>935</v>
      </c>
      <c r="D12" s="63" t="s">
        <v>959</v>
      </c>
      <c r="E12" s="61" t="s">
        <v>960</v>
      </c>
      <c r="F12" s="141" t="s">
        <v>961</v>
      </c>
    </row>
    <row r="13" spans="1:27" ht="43.2" x14ac:dyDescent="0.3">
      <c r="B13" s="60" t="s">
        <v>962</v>
      </c>
      <c r="C13" s="133" t="s">
        <v>935</v>
      </c>
      <c r="D13" s="62" t="s">
        <v>963</v>
      </c>
      <c r="E13" s="62" t="s">
        <v>964</v>
      </c>
      <c r="F13" s="141" t="s">
        <v>965</v>
      </c>
    </row>
    <row r="14" spans="1:27" ht="171" customHeight="1" x14ac:dyDescent="0.3">
      <c r="B14" s="60" t="s">
        <v>966</v>
      </c>
      <c r="C14" s="133" t="s">
        <v>935</v>
      </c>
      <c r="D14" s="62" t="s">
        <v>967</v>
      </c>
      <c r="E14" s="62" t="s">
        <v>968</v>
      </c>
      <c r="F14" s="141" t="s">
        <v>969</v>
      </c>
    </row>
    <row r="15" spans="1:27" ht="109.5" customHeight="1" x14ac:dyDescent="0.3">
      <c r="B15" s="60" t="s">
        <v>970</v>
      </c>
      <c r="C15" s="133"/>
      <c r="D15" s="62" t="s">
        <v>971</v>
      </c>
      <c r="E15" s="22" t="s">
        <v>972</v>
      </c>
      <c r="F15" s="141" t="s">
        <v>973</v>
      </c>
    </row>
    <row r="16" spans="1:27" ht="45" customHeight="1" x14ac:dyDescent="0.3">
      <c r="B16" s="60" t="s">
        <v>974</v>
      </c>
      <c r="C16" s="133" t="s">
        <v>935</v>
      </c>
      <c r="D16" s="62" t="s">
        <v>975</v>
      </c>
      <c r="E16" s="62" t="s">
        <v>976</v>
      </c>
      <c r="F16" s="141" t="s">
        <v>977</v>
      </c>
    </row>
    <row r="17" spans="2:6" ht="69" customHeight="1" x14ac:dyDescent="0.3">
      <c r="B17" s="60" t="s">
        <v>978</v>
      </c>
      <c r="C17" s="133" t="s">
        <v>979</v>
      </c>
      <c r="D17" s="62" t="s">
        <v>980</v>
      </c>
      <c r="E17" s="62" t="s">
        <v>981</v>
      </c>
      <c r="F17" s="141" t="s">
        <v>969</v>
      </c>
    </row>
    <row r="18" spans="2:6" ht="130.5" customHeight="1" x14ac:dyDescent="0.3">
      <c r="B18" s="60" t="s">
        <v>982</v>
      </c>
      <c r="C18" s="133" t="s">
        <v>935</v>
      </c>
      <c r="D18" s="62" t="s">
        <v>983</v>
      </c>
      <c r="E18" s="62" t="s">
        <v>984</v>
      </c>
      <c r="F18" s="141" t="s">
        <v>985</v>
      </c>
    </row>
    <row r="19" spans="2:6" x14ac:dyDescent="0.3">
      <c r="B19" s="60" t="s">
        <v>986</v>
      </c>
      <c r="C19" s="133" t="s">
        <v>935</v>
      </c>
      <c r="D19" s="62" t="s">
        <v>987</v>
      </c>
      <c r="E19" s="62" t="s">
        <v>988</v>
      </c>
      <c r="F19" s="141" t="s">
        <v>989</v>
      </c>
    </row>
    <row r="20" spans="2:6" ht="61.5" customHeight="1" x14ac:dyDescent="0.3">
      <c r="B20" s="60" t="s">
        <v>990</v>
      </c>
      <c r="C20" s="133" t="s">
        <v>935</v>
      </c>
      <c r="D20" s="62" t="s">
        <v>991</v>
      </c>
      <c r="E20" s="62" t="s">
        <v>992</v>
      </c>
      <c r="F20" s="141" t="s">
        <v>946</v>
      </c>
    </row>
    <row r="21" spans="2:6" ht="163.5" customHeight="1" x14ac:dyDescent="0.3">
      <c r="B21" s="60" t="s">
        <v>993</v>
      </c>
      <c r="C21" s="133"/>
      <c r="D21" s="62" t="s">
        <v>994</v>
      </c>
      <c r="E21" s="62" t="s">
        <v>995</v>
      </c>
      <c r="F21" s="142" t="s">
        <v>996</v>
      </c>
    </row>
    <row r="22" spans="2:6" ht="32.700000000000003" customHeight="1" x14ac:dyDescent="0.3">
      <c r="B22" s="850" t="s">
        <v>997</v>
      </c>
      <c r="C22" s="852"/>
      <c r="D22" s="844" t="s">
        <v>998</v>
      </c>
      <c r="E22" s="62" t="s">
        <v>999</v>
      </c>
      <c r="F22" s="143" t="s">
        <v>1000</v>
      </c>
    </row>
    <row r="23" spans="2:6" ht="38.1" customHeight="1" x14ac:dyDescent="0.3">
      <c r="B23" s="851"/>
      <c r="C23" s="853"/>
      <c r="D23" s="845"/>
      <c r="E23" s="62" t="s">
        <v>1001</v>
      </c>
      <c r="F23" s="143" t="s">
        <v>961</v>
      </c>
    </row>
    <row r="24" spans="2:6" ht="29.1" customHeight="1" x14ac:dyDescent="0.3">
      <c r="B24" s="60" t="s">
        <v>1002</v>
      </c>
      <c r="C24" s="133"/>
      <c r="D24" s="62" t="s">
        <v>1003</v>
      </c>
      <c r="E24" s="62" t="s">
        <v>1004</v>
      </c>
      <c r="F24" s="141" t="s">
        <v>1005</v>
      </c>
    </row>
    <row r="25" spans="2:6" ht="57" customHeight="1" x14ac:dyDescent="0.3">
      <c r="B25" s="60" t="s">
        <v>1006</v>
      </c>
      <c r="C25" s="133"/>
      <c r="D25" s="62" t="s">
        <v>1007</v>
      </c>
      <c r="E25" s="4" t="s">
        <v>984</v>
      </c>
      <c r="F25" s="141" t="s">
        <v>985</v>
      </c>
    </row>
    <row r="26" spans="2:6" ht="37.200000000000003" customHeight="1" x14ac:dyDescent="0.3">
      <c r="B26" s="850" t="s">
        <v>1008</v>
      </c>
      <c r="C26" s="852"/>
      <c r="D26" s="844" t="s">
        <v>1009</v>
      </c>
      <c r="E26" s="61" t="s">
        <v>1010</v>
      </c>
      <c r="F26" s="143" t="s">
        <v>1011</v>
      </c>
    </row>
    <row r="27" spans="2:6" ht="55.5" customHeight="1" x14ac:dyDescent="0.3">
      <c r="B27" s="851"/>
      <c r="C27" s="853"/>
      <c r="D27" s="845"/>
      <c r="E27" s="61" t="s">
        <v>1010</v>
      </c>
      <c r="F27" s="143" t="s">
        <v>1012</v>
      </c>
    </row>
    <row r="28" spans="2:6" ht="63" customHeight="1" x14ac:dyDescent="0.3">
      <c r="B28" s="60" t="s">
        <v>1013</v>
      </c>
      <c r="C28" s="133"/>
      <c r="D28" s="62" t="s">
        <v>1014</v>
      </c>
      <c r="E28" s="62" t="s">
        <v>1015</v>
      </c>
      <c r="F28" s="142" t="s">
        <v>985</v>
      </c>
    </row>
    <row r="29" spans="2:6" ht="33.6" customHeight="1" x14ac:dyDescent="0.3">
      <c r="B29" s="60" t="s">
        <v>1016</v>
      </c>
      <c r="C29" s="133"/>
      <c r="D29" s="62" t="s">
        <v>1017</v>
      </c>
      <c r="E29" s="22" t="s">
        <v>1018</v>
      </c>
      <c r="F29" s="139" t="s">
        <v>996</v>
      </c>
    </row>
    <row r="30" spans="2:6" ht="55.5" customHeight="1" x14ac:dyDescent="0.3">
      <c r="B30" s="60" t="s">
        <v>1019</v>
      </c>
      <c r="C30" s="61"/>
      <c r="D30" s="62" t="s">
        <v>1020</v>
      </c>
      <c r="E30" s="22" t="s">
        <v>1021</v>
      </c>
      <c r="F30" s="139" t="s">
        <v>1022</v>
      </c>
    </row>
    <row r="31" spans="2:6" ht="106.5" customHeight="1" x14ac:dyDescent="0.3">
      <c r="B31" s="60" t="s">
        <v>1023</v>
      </c>
      <c r="C31" s="133" t="s">
        <v>1024</v>
      </c>
      <c r="D31" s="62" t="s">
        <v>1025</v>
      </c>
      <c r="E31" s="4" t="s">
        <v>981</v>
      </c>
      <c r="F31" s="141" t="s">
        <v>969</v>
      </c>
    </row>
    <row r="32" spans="2:6" ht="50.1" customHeight="1" x14ac:dyDescent="0.3">
      <c r="B32" s="60" t="s">
        <v>1026</v>
      </c>
      <c r="C32" s="127"/>
      <c r="D32" s="62" t="s">
        <v>1027</v>
      </c>
      <c r="E32" s="22" t="s">
        <v>1028</v>
      </c>
      <c r="F32" s="141" t="s">
        <v>1029</v>
      </c>
    </row>
    <row r="33" spans="2:6" ht="33.6" customHeight="1" x14ac:dyDescent="0.3">
      <c r="B33" s="60" t="s">
        <v>1030</v>
      </c>
      <c r="C33" s="127"/>
      <c r="D33" s="62" t="s">
        <v>1031</v>
      </c>
      <c r="E33" s="4" t="s">
        <v>984</v>
      </c>
      <c r="F33" s="141" t="s">
        <v>985</v>
      </c>
    </row>
    <row r="34" spans="2:6" ht="48" customHeight="1" x14ac:dyDescent="0.3">
      <c r="B34" s="60" t="s">
        <v>1032</v>
      </c>
      <c r="C34" s="133"/>
      <c r="D34" s="62" t="s">
        <v>1033</v>
      </c>
      <c r="E34" s="22" t="s">
        <v>1034</v>
      </c>
      <c r="F34" s="141" t="s">
        <v>969</v>
      </c>
    </row>
    <row r="35" spans="2:6" ht="47.1" customHeight="1" x14ac:dyDescent="0.3">
      <c r="B35" s="60" t="s">
        <v>1035</v>
      </c>
      <c r="C35" s="133"/>
      <c r="D35" s="62" t="s">
        <v>1036</v>
      </c>
      <c r="E35" s="144" t="s">
        <v>1037</v>
      </c>
      <c r="F35" s="142" t="s">
        <v>1038</v>
      </c>
    </row>
    <row r="36" spans="2:6" ht="28.8" x14ac:dyDescent="0.3">
      <c r="B36" s="60" t="s">
        <v>1039</v>
      </c>
      <c r="C36" s="133"/>
      <c r="D36" s="62" t="s">
        <v>1040</v>
      </c>
      <c r="E36" s="144" t="s">
        <v>1041</v>
      </c>
      <c r="F36" s="142" t="s">
        <v>1042</v>
      </c>
    </row>
    <row r="37" spans="2:6" ht="29.7" customHeight="1" x14ac:dyDescent="0.3">
      <c r="B37" s="60" t="s">
        <v>1043</v>
      </c>
      <c r="C37" s="133" t="s">
        <v>1044</v>
      </c>
      <c r="D37" s="62" t="s">
        <v>1045</v>
      </c>
      <c r="E37" s="61" t="s">
        <v>1043</v>
      </c>
      <c r="F37" s="141" t="s">
        <v>1046</v>
      </c>
    </row>
    <row r="38" spans="2:6" ht="112.2" customHeight="1" x14ac:dyDescent="0.3">
      <c r="B38" s="60" t="s">
        <v>1047</v>
      </c>
      <c r="C38" s="133"/>
      <c r="D38" s="62" t="s">
        <v>1048</v>
      </c>
      <c r="E38" s="22" t="s">
        <v>1049</v>
      </c>
      <c r="F38" s="141" t="s">
        <v>946</v>
      </c>
    </row>
    <row r="39" spans="2:6" ht="192" customHeight="1" x14ac:dyDescent="0.3">
      <c r="B39" s="60" t="s">
        <v>1050</v>
      </c>
      <c r="C39" s="133" t="s">
        <v>1051</v>
      </c>
      <c r="D39" s="62" t="s">
        <v>1052</v>
      </c>
      <c r="E39" s="62" t="s">
        <v>1053</v>
      </c>
      <c r="F39" s="142" t="s">
        <v>1054</v>
      </c>
    </row>
    <row r="40" spans="2:6" ht="153" customHeight="1" x14ac:dyDescent="0.3">
      <c r="B40" s="60" t="s">
        <v>1055</v>
      </c>
      <c r="C40" s="133"/>
      <c r="D40" s="62" t="s">
        <v>1056</v>
      </c>
      <c r="E40" s="62" t="s">
        <v>1057</v>
      </c>
      <c r="F40" s="142" t="s">
        <v>1058</v>
      </c>
    </row>
    <row r="41" spans="2:6" ht="170.1" customHeight="1" x14ac:dyDescent="0.3">
      <c r="B41" s="60" t="s">
        <v>1059</v>
      </c>
      <c r="C41" s="133"/>
      <c r="D41" s="62" t="s">
        <v>1060</v>
      </c>
      <c r="E41" s="144" t="s">
        <v>1061</v>
      </c>
      <c r="F41" s="142" t="s">
        <v>996</v>
      </c>
    </row>
    <row r="42" spans="2:6" ht="43.5" customHeight="1" x14ac:dyDescent="0.3">
      <c r="B42" s="60" t="s">
        <v>1062</v>
      </c>
      <c r="C42" s="133"/>
      <c r="D42" s="62" t="s">
        <v>1063</v>
      </c>
      <c r="E42" s="144" t="s">
        <v>1064</v>
      </c>
      <c r="F42" s="142" t="s">
        <v>1065</v>
      </c>
    </row>
    <row r="43" spans="2:6" ht="43.5" customHeight="1" x14ac:dyDescent="0.3">
      <c r="B43" s="60" t="s">
        <v>1066</v>
      </c>
      <c r="C43" s="133"/>
      <c r="D43" s="62" t="s">
        <v>1067</v>
      </c>
      <c r="E43" s="144" t="s">
        <v>1068</v>
      </c>
      <c r="F43" s="142" t="s">
        <v>1069</v>
      </c>
    </row>
    <row r="44" spans="2:6" ht="54" customHeight="1" x14ac:dyDescent="0.3">
      <c r="B44" s="60" t="s">
        <v>1070</v>
      </c>
      <c r="C44" s="133" t="s">
        <v>1071</v>
      </c>
      <c r="D44" s="62" t="s">
        <v>1072</v>
      </c>
      <c r="E44" s="144" t="s">
        <v>1073</v>
      </c>
      <c r="F44" s="142" t="s">
        <v>1074</v>
      </c>
    </row>
    <row r="45" spans="2:6" ht="51" customHeight="1" x14ac:dyDescent="0.3">
      <c r="B45" s="60" t="s">
        <v>1075</v>
      </c>
      <c r="C45" s="133"/>
      <c r="D45" s="62" t="s">
        <v>1076</v>
      </c>
      <c r="E45" s="22" t="s">
        <v>976</v>
      </c>
      <c r="F45" s="141" t="s">
        <v>977</v>
      </c>
    </row>
    <row r="46" spans="2:6" ht="48" customHeight="1" x14ac:dyDescent="0.3">
      <c r="B46" s="60" t="s">
        <v>1077</v>
      </c>
      <c r="C46" s="133"/>
      <c r="D46" s="63" t="s">
        <v>1078</v>
      </c>
      <c r="E46" s="61" t="s">
        <v>1079</v>
      </c>
      <c r="F46" s="141" t="s">
        <v>1080</v>
      </c>
    </row>
    <row r="47" spans="2:6" ht="340.5" customHeight="1" x14ac:dyDescent="0.3">
      <c r="B47" s="60" t="s">
        <v>1081</v>
      </c>
      <c r="C47" s="127"/>
      <c r="D47" s="62" t="s">
        <v>1082</v>
      </c>
      <c r="E47" s="22" t="s">
        <v>1083</v>
      </c>
      <c r="F47" s="64" t="s">
        <v>1084</v>
      </c>
    </row>
    <row r="48" spans="2:6" ht="47.1" customHeight="1" x14ac:dyDescent="0.3">
      <c r="B48" s="60" t="s">
        <v>1085</v>
      </c>
      <c r="C48" s="133"/>
      <c r="D48" s="62" t="s">
        <v>1086</v>
      </c>
      <c r="E48" s="61" t="s">
        <v>1087</v>
      </c>
      <c r="F48" s="141" t="s">
        <v>1088</v>
      </c>
    </row>
    <row r="49" spans="2:6" ht="83.1" customHeight="1" x14ac:dyDescent="0.3">
      <c r="B49" s="60" t="s">
        <v>1089</v>
      </c>
      <c r="C49" s="133"/>
      <c r="D49" s="62" t="s">
        <v>1090</v>
      </c>
      <c r="E49" s="144" t="s">
        <v>1091</v>
      </c>
      <c r="F49" s="141" t="s">
        <v>1092</v>
      </c>
    </row>
    <row r="50" spans="2:6" ht="35.700000000000003" customHeight="1" x14ac:dyDescent="0.3">
      <c r="B50" s="60" t="s">
        <v>1093</v>
      </c>
      <c r="C50" s="133"/>
      <c r="D50" s="62" t="s">
        <v>1094</v>
      </c>
      <c r="E50" s="62" t="s">
        <v>1095</v>
      </c>
      <c r="F50" s="142" t="s">
        <v>1096</v>
      </c>
    </row>
    <row r="51" spans="2:6" ht="42.6" customHeight="1" x14ac:dyDescent="0.3">
      <c r="B51" s="60" t="s">
        <v>1097</v>
      </c>
      <c r="C51" s="133"/>
      <c r="D51" s="63" t="s">
        <v>1098</v>
      </c>
      <c r="E51" s="62" t="s">
        <v>1099</v>
      </c>
      <c r="F51" s="139" t="s">
        <v>957</v>
      </c>
    </row>
    <row r="52" spans="2:6" ht="34.200000000000003" customHeight="1" x14ac:dyDescent="0.3">
      <c r="B52" s="60" t="s">
        <v>1100</v>
      </c>
      <c r="C52" s="133"/>
      <c r="D52" s="63" t="s">
        <v>1101</v>
      </c>
      <c r="E52" s="62" t="s">
        <v>1102</v>
      </c>
      <c r="F52" s="139" t="s">
        <v>1103</v>
      </c>
    </row>
    <row r="53" spans="2:6" ht="34.200000000000003" customHeight="1" x14ac:dyDescent="0.3">
      <c r="B53" s="60" t="s">
        <v>1104</v>
      </c>
      <c r="C53" s="133"/>
      <c r="D53" s="62" t="s">
        <v>1105</v>
      </c>
      <c r="E53" s="22" t="s">
        <v>1106</v>
      </c>
      <c r="F53" s="141" t="s">
        <v>1107</v>
      </c>
    </row>
    <row r="54" spans="2:6" s="50" customFormat="1" ht="40.200000000000003" customHeight="1" x14ac:dyDescent="0.3">
      <c r="B54" s="134" t="s">
        <v>1108</v>
      </c>
      <c r="C54" s="133"/>
      <c r="D54" s="133" t="s">
        <v>1109</v>
      </c>
      <c r="E54" s="127" t="s">
        <v>1110</v>
      </c>
      <c r="F54" s="145"/>
    </row>
    <row r="55" spans="2:6" ht="51.6" customHeight="1" x14ac:dyDescent="0.3">
      <c r="B55" s="60" t="s">
        <v>1111</v>
      </c>
      <c r="C55" s="133"/>
      <c r="D55" s="62" t="s">
        <v>1112</v>
      </c>
      <c r="E55" s="62" t="s">
        <v>1113</v>
      </c>
      <c r="F55" s="141" t="s">
        <v>1114</v>
      </c>
    </row>
    <row r="56" spans="2:6" ht="36.6" customHeight="1" x14ac:dyDescent="0.3">
      <c r="B56" s="60" t="s">
        <v>1115</v>
      </c>
      <c r="C56" s="133" t="s">
        <v>1116</v>
      </c>
      <c r="D56" s="62" t="s">
        <v>1117</v>
      </c>
      <c r="E56" s="62" t="s">
        <v>1010</v>
      </c>
      <c r="F56" s="142" t="s">
        <v>1118</v>
      </c>
    </row>
    <row r="57" spans="2:6" ht="94.5" customHeight="1" x14ac:dyDescent="0.3">
      <c r="B57" s="60" t="s">
        <v>1119</v>
      </c>
      <c r="C57" s="133" t="s">
        <v>1120</v>
      </c>
      <c r="D57" s="62" t="s">
        <v>1121</v>
      </c>
      <c r="E57" s="62" t="s">
        <v>1122</v>
      </c>
      <c r="F57" s="141" t="s">
        <v>1123</v>
      </c>
    </row>
    <row r="58" spans="2:6" ht="50.1" customHeight="1" x14ac:dyDescent="0.3">
      <c r="B58" s="60" t="s">
        <v>1124</v>
      </c>
      <c r="C58" s="133"/>
      <c r="D58" s="62" t="s">
        <v>1125</v>
      </c>
      <c r="E58" s="22" t="s">
        <v>1106</v>
      </c>
      <c r="F58" s="141" t="s">
        <v>1107</v>
      </c>
    </row>
    <row r="59" spans="2:6" ht="28.8" x14ac:dyDescent="0.3">
      <c r="B59" s="60" t="s">
        <v>1126</v>
      </c>
      <c r="C59" s="133"/>
      <c r="D59" s="62" t="s">
        <v>1127</v>
      </c>
      <c r="E59" s="22" t="s">
        <v>1128</v>
      </c>
      <c r="F59" s="141" t="s">
        <v>1129</v>
      </c>
    </row>
    <row r="60" spans="2:6" ht="28.8" x14ac:dyDescent="0.3">
      <c r="B60" s="60" t="s">
        <v>1130</v>
      </c>
      <c r="C60" s="133"/>
      <c r="D60" s="62" t="s">
        <v>1131</v>
      </c>
      <c r="E60" s="62" t="s">
        <v>1132</v>
      </c>
      <c r="F60" s="140"/>
    </row>
    <row r="61" spans="2:6" ht="36.6" customHeight="1" x14ac:dyDescent="0.3">
      <c r="B61" s="60" t="s">
        <v>1133</v>
      </c>
      <c r="C61" s="133"/>
      <c r="D61" s="62" t="s">
        <v>1134</v>
      </c>
      <c r="E61" s="62" t="s">
        <v>1135</v>
      </c>
      <c r="F61" s="140"/>
    </row>
    <row r="62" spans="2:6" ht="38.1" customHeight="1" x14ac:dyDescent="0.3">
      <c r="B62" s="850" t="s">
        <v>1136</v>
      </c>
      <c r="C62" s="852"/>
      <c r="D62" s="844" t="s">
        <v>1137</v>
      </c>
      <c r="E62" s="62" t="s">
        <v>1138</v>
      </c>
      <c r="F62" s="143" t="s">
        <v>1139</v>
      </c>
    </row>
    <row r="63" spans="2:6" ht="70.5" customHeight="1" x14ac:dyDescent="0.3">
      <c r="B63" s="851"/>
      <c r="C63" s="853"/>
      <c r="D63" s="845"/>
      <c r="E63" s="62" t="s">
        <v>1140</v>
      </c>
      <c r="F63" s="143" t="s">
        <v>1141</v>
      </c>
    </row>
    <row r="64" spans="2:6" ht="91.5" customHeight="1" x14ac:dyDescent="0.3">
      <c r="B64" s="850" t="s">
        <v>1142</v>
      </c>
      <c r="C64" s="852"/>
      <c r="D64" s="844" t="s">
        <v>1143</v>
      </c>
      <c r="E64" s="146" t="s">
        <v>887</v>
      </c>
      <c r="F64" s="303" t="s">
        <v>1144</v>
      </c>
    </row>
    <row r="65" spans="2:6" ht="82.2" customHeight="1" x14ac:dyDescent="0.3">
      <c r="B65" s="851"/>
      <c r="C65" s="853"/>
      <c r="D65" s="845"/>
      <c r="E65" s="146" t="s">
        <v>888</v>
      </c>
      <c r="F65" s="303" t="s">
        <v>1145</v>
      </c>
    </row>
    <row r="66" spans="2:6" ht="52.5" customHeight="1" x14ac:dyDescent="0.3">
      <c r="B66" s="60" t="s">
        <v>1146</v>
      </c>
      <c r="C66" s="133"/>
      <c r="D66" s="62" t="s">
        <v>1147</v>
      </c>
      <c r="E66" s="62" t="s">
        <v>1148</v>
      </c>
      <c r="F66" s="141" t="s">
        <v>1029</v>
      </c>
    </row>
    <row r="67" spans="2:6" ht="51" customHeight="1" x14ac:dyDescent="0.3">
      <c r="B67" s="850" t="s">
        <v>1149</v>
      </c>
      <c r="C67" s="852"/>
      <c r="D67" s="844" t="s">
        <v>1150</v>
      </c>
      <c r="E67" s="62" t="s">
        <v>889</v>
      </c>
      <c r="F67" s="303" t="s">
        <v>1151</v>
      </c>
    </row>
    <row r="68" spans="2:6" ht="34.200000000000003" customHeight="1" x14ac:dyDescent="0.3">
      <c r="B68" s="851"/>
      <c r="C68" s="853"/>
      <c r="D68" s="845"/>
      <c r="E68" s="62" t="s">
        <v>890</v>
      </c>
      <c r="F68" s="139" t="s">
        <v>1152</v>
      </c>
    </row>
    <row r="69" spans="2:6" ht="54" customHeight="1" x14ac:dyDescent="0.3">
      <c r="B69" s="60" t="s">
        <v>1153</v>
      </c>
      <c r="C69" s="133"/>
      <c r="D69" s="62" t="s">
        <v>1154</v>
      </c>
      <c r="E69" s="62" t="s">
        <v>1155</v>
      </c>
      <c r="F69" s="141" t="s">
        <v>1156</v>
      </c>
    </row>
    <row r="70" spans="2:6" ht="52.5" customHeight="1" x14ac:dyDescent="0.3">
      <c r="B70" s="60" t="s">
        <v>1157</v>
      </c>
      <c r="C70" s="133"/>
      <c r="D70" s="62" t="s">
        <v>1158</v>
      </c>
      <c r="E70" s="62" t="s">
        <v>1159</v>
      </c>
      <c r="F70" s="141" t="s">
        <v>1160</v>
      </c>
    </row>
    <row r="71" spans="2:6" ht="36.6" customHeight="1" x14ac:dyDescent="0.3">
      <c r="B71" s="60" t="s">
        <v>1161</v>
      </c>
      <c r="C71" s="133"/>
      <c r="D71" s="62" t="s">
        <v>1162</v>
      </c>
      <c r="E71" s="61" t="s">
        <v>1087</v>
      </c>
      <c r="F71" s="141" t="s">
        <v>1088</v>
      </c>
    </row>
    <row r="72" spans="2:6" ht="36.6" customHeight="1" x14ac:dyDescent="0.3">
      <c r="B72" s="60" t="s">
        <v>1163</v>
      </c>
      <c r="C72" s="133"/>
      <c r="D72" s="62" t="s">
        <v>1164</v>
      </c>
      <c r="E72" s="61" t="s">
        <v>1087</v>
      </c>
      <c r="F72" s="141" t="s">
        <v>1088</v>
      </c>
    </row>
    <row r="73" spans="2:6" ht="36.6" customHeight="1" x14ac:dyDescent="0.3">
      <c r="B73" s="60" t="s">
        <v>1165</v>
      </c>
      <c r="C73" s="133"/>
      <c r="D73" s="62" t="s">
        <v>1166</v>
      </c>
      <c r="E73" s="61" t="s">
        <v>1087</v>
      </c>
      <c r="F73" s="141" t="s">
        <v>1088</v>
      </c>
    </row>
    <row r="74" spans="2:6" s="76" customFormat="1" ht="43.2" x14ac:dyDescent="0.3">
      <c r="B74" s="60" t="s">
        <v>1167</v>
      </c>
      <c r="C74" s="133"/>
      <c r="D74" s="62" t="s">
        <v>1168</v>
      </c>
      <c r="E74" s="22" t="s">
        <v>1049</v>
      </c>
      <c r="F74" s="141" t="s">
        <v>946</v>
      </c>
    </row>
    <row r="75" spans="2:6" ht="35.700000000000003" customHeight="1" x14ac:dyDescent="0.3">
      <c r="B75" s="60" t="s">
        <v>1169</v>
      </c>
      <c r="C75" s="133"/>
      <c r="D75" s="62" t="s">
        <v>1170</v>
      </c>
      <c r="E75" s="61" t="s">
        <v>952</v>
      </c>
      <c r="F75" s="142" t="s">
        <v>953</v>
      </c>
    </row>
    <row r="76" spans="2:6" ht="91.2" customHeight="1" x14ac:dyDescent="0.3">
      <c r="B76" s="60" t="s">
        <v>1171</v>
      </c>
      <c r="C76" s="133"/>
      <c r="D76" s="62" t="s">
        <v>1172</v>
      </c>
      <c r="E76" s="22" t="s">
        <v>1173</v>
      </c>
      <c r="F76" s="141" t="s">
        <v>1029</v>
      </c>
    </row>
    <row r="77" spans="2:6" ht="28.2" customHeight="1" x14ac:dyDescent="0.3">
      <c r="B77" s="60" t="s">
        <v>1174</v>
      </c>
      <c r="C77" s="133"/>
      <c r="D77" s="62" t="s">
        <v>1175</v>
      </c>
      <c r="E77" s="61" t="s">
        <v>1079</v>
      </c>
      <c r="F77" s="141" t="s">
        <v>1080</v>
      </c>
    </row>
    <row r="78" spans="2:6" ht="33.6" customHeight="1" x14ac:dyDescent="0.3">
      <c r="B78" s="60" t="s">
        <v>1176</v>
      </c>
      <c r="C78" s="133"/>
      <c r="D78" s="62" t="s">
        <v>1177</v>
      </c>
      <c r="E78" s="144" t="s">
        <v>1178</v>
      </c>
      <c r="F78" s="142" t="s">
        <v>1179</v>
      </c>
    </row>
    <row r="79" spans="2:6" ht="66.599999999999994" customHeight="1" x14ac:dyDescent="0.3">
      <c r="B79" s="60" t="s">
        <v>1180</v>
      </c>
      <c r="C79" s="133"/>
      <c r="D79" s="62" t="s">
        <v>1181</v>
      </c>
      <c r="E79" s="144" t="s">
        <v>1182</v>
      </c>
      <c r="F79" s="140"/>
    </row>
    <row r="80" spans="2:6" ht="39" customHeight="1" x14ac:dyDescent="0.3">
      <c r="B80" s="60" t="s">
        <v>1183</v>
      </c>
      <c r="C80" s="133"/>
      <c r="D80" s="62" t="s">
        <v>1184</v>
      </c>
      <c r="E80" s="62" t="s">
        <v>1185</v>
      </c>
      <c r="F80" s="142" t="s">
        <v>1186</v>
      </c>
    </row>
    <row r="81" spans="2:6" ht="43.2" x14ac:dyDescent="0.3">
      <c r="B81" s="850" t="s">
        <v>1187</v>
      </c>
      <c r="C81" s="852"/>
      <c r="D81" s="844" t="s">
        <v>1188</v>
      </c>
      <c r="E81" s="22" t="s">
        <v>1189</v>
      </c>
      <c r="F81" s="139" t="s">
        <v>1190</v>
      </c>
    </row>
    <row r="82" spans="2:6" ht="57.6" x14ac:dyDescent="0.3">
      <c r="B82" s="851"/>
      <c r="C82" s="853"/>
      <c r="D82" s="845"/>
      <c r="E82" s="22" t="s">
        <v>1191</v>
      </c>
      <c r="F82" s="139" t="s">
        <v>1139</v>
      </c>
    </row>
    <row r="83" spans="2:6" ht="64.5" customHeight="1" x14ac:dyDescent="0.3">
      <c r="B83" s="60" t="s">
        <v>1192</v>
      </c>
      <c r="C83" s="133"/>
      <c r="D83" s="62" t="s">
        <v>1193</v>
      </c>
      <c r="E83" s="4" t="s">
        <v>1194</v>
      </c>
      <c r="F83" s="139" t="s">
        <v>1195</v>
      </c>
    </row>
    <row r="84" spans="2:6" ht="76.2" customHeight="1" x14ac:dyDescent="0.3">
      <c r="B84" s="60" t="s">
        <v>1196</v>
      </c>
      <c r="C84" s="133" t="s">
        <v>1197</v>
      </c>
      <c r="D84" s="62" t="s">
        <v>1198</v>
      </c>
      <c r="E84" s="22" t="s">
        <v>1199</v>
      </c>
      <c r="F84" s="141" t="s">
        <v>1195</v>
      </c>
    </row>
    <row r="85" spans="2:6" ht="46.5" customHeight="1" x14ac:dyDescent="0.3">
      <c r="B85" s="60" t="s">
        <v>1200</v>
      </c>
      <c r="C85" s="133"/>
      <c r="D85" s="62" t="s">
        <v>1201</v>
      </c>
      <c r="E85" s="62" t="s">
        <v>1202</v>
      </c>
      <c r="F85" s="141" t="s">
        <v>946</v>
      </c>
    </row>
    <row r="86" spans="2:6" x14ac:dyDescent="0.3">
      <c r="B86" s="60" t="s">
        <v>1203</v>
      </c>
      <c r="C86" s="133"/>
      <c r="D86" s="62" t="s">
        <v>1204</v>
      </c>
      <c r="E86" s="140"/>
      <c r="F86" s="140"/>
    </row>
    <row r="87" spans="2:6" ht="54" customHeight="1" x14ac:dyDescent="0.3">
      <c r="B87" s="60" t="s">
        <v>1205</v>
      </c>
      <c r="C87" s="133"/>
      <c r="D87" s="62" t="s">
        <v>1206</v>
      </c>
      <c r="E87" s="146" t="s">
        <v>1207</v>
      </c>
      <c r="F87" s="206" t="s">
        <v>1208</v>
      </c>
    </row>
    <row r="88" spans="2:6" ht="45" customHeight="1" x14ac:dyDescent="0.3">
      <c r="B88" s="60" t="s">
        <v>1209</v>
      </c>
      <c r="C88" s="133"/>
      <c r="D88" s="62" t="s">
        <v>1210</v>
      </c>
      <c r="E88" s="22" t="s">
        <v>972</v>
      </c>
      <c r="F88" s="141" t="s">
        <v>973</v>
      </c>
    </row>
    <row r="89" spans="2:6" ht="29.1" customHeight="1" x14ac:dyDescent="0.3">
      <c r="B89" s="147" t="s">
        <v>1211</v>
      </c>
      <c r="C89" s="126"/>
      <c r="D89" s="144" t="s">
        <v>1212</v>
      </c>
      <c r="E89" s="4" t="s">
        <v>984</v>
      </c>
      <c r="F89" s="141" t="s">
        <v>985</v>
      </c>
    </row>
    <row r="90" spans="2:6" ht="19.2" customHeight="1" x14ac:dyDescent="0.3">
      <c r="B90" s="60" t="s">
        <v>1213</v>
      </c>
      <c r="C90" s="133"/>
      <c r="D90" s="62" t="s">
        <v>1214</v>
      </c>
      <c r="E90" s="4" t="s">
        <v>1215</v>
      </c>
      <c r="F90" s="142" t="s">
        <v>1216</v>
      </c>
    </row>
    <row r="91" spans="2:6" x14ac:dyDescent="0.3">
      <c r="B91" s="148"/>
      <c r="C91" s="149"/>
      <c r="D91" s="150"/>
      <c r="E91" s="202"/>
      <c r="F91" s="150"/>
    </row>
    <row r="92" spans="2:6" x14ac:dyDescent="0.3">
      <c r="B92" s="58" t="s">
        <v>1217</v>
      </c>
      <c r="C92" s="151"/>
      <c r="D92" s="151"/>
      <c r="E92" s="203"/>
      <c r="F92" s="151"/>
    </row>
    <row r="93" spans="2:6" x14ac:dyDescent="0.3">
      <c r="B93" s="152" t="s">
        <v>345</v>
      </c>
      <c r="C93" s="126"/>
      <c r="D93" s="153" t="s">
        <v>1218</v>
      </c>
      <c r="E93" s="199" t="s">
        <v>1219</v>
      </c>
      <c r="F93" s="139" t="s">
        <v>1220</v>
      </c>
    </row>
    <row r="94" spans="2:6" ht="76.5" customHeight="1" x14ac:dyDescent="0.3">
      <c r="B94" s="152" t="s">
        <v>346</v>
      </c>
      <c r="C94" s="126"/>
      <c r="D94" s="153" t="s">
        <v>1221</v>
      </c>
      <c r="E94" s="304" t="s">
        <v>1222</v>
      </c>
      <c r="F94" s="139" t="s">
        <v>985</v>
      </c>
    </row>
    <row r="95" spans="2:6" ht="57.6" x14ac:dyDescent="0.3">
      <c r="B95" s="152" t="s">
        <v>348</v>
      </c>
      <c r="C95" s="126"/>
      <c r="D95" s="153" t="s">
        <v>1223</v>
      </c>
      <c r="E95" s="304" t="s">
        <v>1224</v>
      </c>
      <c r="F95" s="139" t="s">
        <v>1139</v>
      </c>
    </row>
    <row r="96" spans="2:6" ht="57.6" x14ac:dyDescent="0.3">
      <c r="B96" s="152" t="s">
        <v>347</v>
      </c>
      <c r="C96" s="126"/>
      <c r="D96" s="153" t="s">
        <v>1225</v>
      </c>
      <c r="E96" s="304" t="s">
        <v>1226</v>
      </c>
      <c r="F96" s="139" t="s">
        <v>1227</v>
      </c>
    </row>
    <row r="97" spans="2:6" x14ac:dyDescent="0.3">
      <c r="B97" s="148"/>
      <c r="C97" s="150"/>
      <c r="D97" s="150"/>
      <c r="E97" s="202"/>
      <c r="F97" s="150"/>
    </row>
    <row r="98" spans="2:6" x14ac:dyDescent="0.3">
      <c r="B98" s="58" t="s">
        <v>1228</v>
      </c>
      <c r="C98" s="151"/>
      <c r="D98" s="151"/>
      <c r="E98" s="203"/>
      <c r="F98" s="151"/>
    </row>
    <row r="99" spans="2:6" ht="28.2" customHeight="1" x14ac:dyDescent="0.3">
      <c r="B99" s="846" t="s">
        <v>1229</v>
      </c>
      <c r="C99" s="848"/>
      <c r="D99" s="848" t="s">
        <v>1230</v>
      </c>
      <c r="E99" s="153" t="s">
        <v>1220</v>
      </c>
      <c r="F99" s="139" t="s">
        <v>1231</v>
      </c>
    </row>
    <row r="100" spans="2:6" ht="28.2" customHeight="1" x14ac:dyDescent="0.3">
      <c r="B100" s="847"/>
      <c r="C100" s="849"/>
      <c r="D100" s="849"/>
      <c r="E100" s="153" t="s">
        <v>1232</v>
      </c>
      <c r="F100" s="139" t="s">
        <v>1233</v>
      </c>
    </row>
    <row r="101" spans="2:6" ht="28.2" customHeight="1" x14ac:dyDescent="0.3">
      <c r="B101" s="152" t="s">
        <v>353</v>
      </c>
      <c r="C101" s="153"/>
      <c r="D101" s="153" t="s">
        <v>1234</v>
      </c>
      <c r="E101" s="153" t="s">
        <v>1220</v>
      </c>
      <c r="F101" s="139" t="s">
        <v>1235</v>
      </c>
    </row>
    <row r="102" spans="2:6" ht="28.2" customHeight="1" x14ac:dyDescent="0.3">
      <c r="B102" s="152" t="s">
        <v>1236</v>
      </c>
      <c r="C102" s="153"/>
      <c r="D102" s="153" t="s">
        <v>1237</v>
      </c>
      <c r="E102" s="153" t="s">
        <v>1220</v>
      </c>
      <c r="F102" s="139" t="s">
        <v>1235</v>
      </c>
    </row>
  </sheetData>
  <sheetProtection selectLockedCells="1"/>
  <autoFilter ref="B5:F90" xr:uid="{F7284641-170B-43D6-94B0-0EB68A9B2E1B}"/>
  <sortState xmlns:xlrd2="http://schemas.microsoft.com/office/spreadsheetml/2017/richdata2" ref="B6:F90">
    <sortCondition ref="B6:B90"/>
  </sortState>
  <mergeCells count="21">
    <mergeCell ref="B22:B23"/>
    <mergeCell ref="C22:C23"/>
    <mergeCell ref="D22:D23"/>
    <mergeCell ref="B26:B27"/>
    <mergeCell ref="C26:C27"/>
    <mergeCell ref="D26:D27"/>
    <mergeCell ref="B62:B63"/>
    <mergeCell ref="D62:D63"/>
    <mergeCell ref="C62:C63"/>
    <mergeCell ref="B64:B65"/>
    <mergeCell ref="C64:C65"/>
    <mergeCell ref="D64:D65"/>
    <mergeCell ref="D67:D68"/>
    <mergeCell ref="B99:B100"/>
    <mergeCell ref="C99:C100"/>
    <mergeCell ref="D99:D100"/>
    <mergeCell ref="D81:D82"/>
    <mergeCell ref="B81:B82"/>
    <mergeCell ref="B67:B68"/>
    <mergeCell ref="C67:C68"/>
    <mergeCell ref="C81:C82"/>
  </mergeCells>
  <phoneticPr fontId="17" type="noConversion"/>
  <hyperlinks>
    <hyperlink ref="F37" r:id="rId1" xr:uid="{9CDA6506-55C7-4C78-AEDF-B01054AE3FE6}"/>
    <hyperlink ref="F47" r:id="rId2" display="https://eur-lex.europa.eu/legal-content/EN/TXT/PDF/?uri=CELEX:32018L2001%20;%20http://www.protectedplanet.net%20;%20http://ramsar.wetlands.org%20;%20Http://whc.unesco.org/en/list%20;%20http://www.unesco.org/new/en/natural-sciences/environment/ecological-sciences/biosphere-reserves/" xr:uid="{97B6F345-DE3A-4516-B92A-AD85C21761CD}"/>
    <hyperlink ref="F7" r:id="rId3" display="https://www.pbl.nl/sites/default/files/downloads/pbl-2016-circular-economy-measuring-innovation-in-product-chains-2544.pdf" xr:uid="{B53453AC-02E6-4AFA-8366-7A04076583D2}"/>
    <hyperlink ref="F13" r:id="rId4" display="https://renewable-carbon.eu/publications/product/quo-vadis-cascading-use-of-biomass-%E2%88%92-full-version/" xr:uid="{8D90EE29-49B3-4234-9825-1FBD6A880C3E}"/>
    <hyperlink ref="F85" r:id="rId5" display="https://eur-lex.europa.eu/legal-content/EN/TXT/?uri=celex%3A32008R1272" xr:uid="{BFE29EFA-70D7-4844-BF64-FFD5241002A0}"/>
    <hyperlink ref="F14" r:id="rId6" display="https://accountability-framework.org/fileadmin/uploads/afi/Documents/Definitions_doc/Definitions-2020-5.pdf" xr:uid="{EADE17A6-CC55-4732-AC14-0C5D34BF499D}"/>
    <hyperlink ref="F16" r:id="rId7" display="https://www.wbcsd.org/Programs/Circular-Economy/Metrics-Measurement/Resources/Circular-Transition-Indicators-v4.0-Metrics-for-business-by-business" xr:uid="{07FFA46D-B896-4D11-89A6-988A620F33BB}"/>
    <hyperlink ref="F17" r:id="rId8" display="https://accountability-framework.org/fileadmin/uploads/afi/Documents/Definitions_doc/Definitions-2020-5.pdf" xr:uid="{A3EFF0E5-7E8B-4ADA-923C-60410D18BABE}"/>
    <hyperlink ref="F18" r:id="rId9" display="https://www.fao.org/nr/sustainability/sustainability-assessments-safa/en/" xr:uid="{A6FBA0A4-61CA-49FC-92F9-FDF5647EF161}"/>
    <hyperlink ref="F19" r:id="rId10" display="https://bonsucro.com/wp-content/uploads/SCH_Bonsucro-Production-Standard-V5.2-July-2023-ENG.pdf" xr:uid="{E5C6862B-205B-4694-ACA0-7E0024541F3A}"/>
    <hyperlink ref="F25" r:id="rId11" display="https://www.fao.org/nr/sustainability/sustainability-assessments-safa/en/" xr:uid="{E5189343-C9C7-4883-87D9-1A5033E0D4AA}"/>
    <hyperlink ref="F31" r:id="rId12" display="https://accountability-framework.org/fileadmin/uploads/afi/Documents/Definitions_doc/Definitions-2020-5.pdf" xr:uid="{74D24908-0474-4AA1-B616-308FF8861CE0}"/>
    <hyperlink ref="F32" r:id="rId13" xr:uid="{4A351236-3E6B-4DFC-97D3-2C0071DDD55F}"/>
    <hyperlink ref="F33" r:id="rId14" display="https://www.fao.org/nr/sustainability/sustainability-assessments-safa/en/" xr:uid="{FA02DCA3-468B-49C1-8776-9A1E53386330}"/>
    <hyperlink ref="F34" r:id="rId15" display="https://accountability-framework.org/fileadmin/uploads/afi/Documents/Definitions_doc/Definitions-2020-5.pdf" xr:uid="{FACBF655-AFF1-43BE-9123-81F89B544184}"/>
    <hyperlink ref="F38" r:id="rId16" xr:uid="{168FB2A3-5199-47BA-BB81-F76F43CA1773}"/>
    <hyperlink ref="F45" r:id="rId17" display="https://www.wbcsd.org/Programs/Circular-Economy/Metrics-Measurement/Resources/Circular-Transition-Indicators-v4.0-Metrics-for-business-by-business" xr:uid="{B4E477B3-2C4A-46C8-B7A7-6F3D13373D15}"/>
    <hyperlink ref="F49" r:id="rId18" xr:uid="{09878E46-87CD-4F29-BBF5-981226411309}"/>
    <hyperlink ref="F74" r:id="rId19" xr:uid="{328541F1-0A28-49BE-A96D-2F498E5445E7}"/>
    <hyperlink ref="F76" r:id="rId20" xr:uid="{CB1E29E2-7765-4772-944F-77437477A7ED}"/>
    <hyperlink ref="F84" r:id="rId21" xr:uid="{D8F7FF4F-227E-4E46-96F0-D90C7D6E3AFD}"/>
    <hyperlink ref="F88" r:id="rId22" xr:uid="{5E176D48-FF4C-4784-8359-87EC9585A768}"/>
    <hyperlink ref="F89" r:id="rId23" display="https://www.fao.org/nr/sustainability/sustainability-assessments-safa/en/" xr:uid="{A89285AB-FB0E-4DB9-B80A-3AA0537D7C6E}"/>
    <hyperlink ref="F99" r:id="rId24" xr:uid="{15CF3B68-3F54-4FEB-88B9-C6FBB9EDC069}"/>
    <hyperlink ref="F15" r:id="rId25" xr:uid="{14AF24DD-BA9A-45CC-9193-485A941454E9}"/>
    <hyperlink ref="F24" r:id="rId26" xr:uid="{930804FC-0038-46D5-B10A-AA9751514D37}"/>
    <hyperlink ref="F55" r:id="rId27" xr:uid="{484027C6-CBCE-4807-9440-B07B78EC9809}"/>
    <hyperlink ref="F10" r:id="rId28" xr:uid="{038A5557-74E1-40D1-BF62-FECA2C19EADA}"/>
    <hyperlink ref="F46" r:id="rId29" xr:uid="{CB87A3A6-787E-4152-BD51-D3334540D7EF}"/>
    <hyperlink ref="F48" r:id="rId30" xr:uid="{D1B1DABD-3C61-4585-ADD9-123F0E8CCDA3}"/>
    <hyperlink ref="F51" r:id="rId31" display="https://unfccc.int/topics/land-use/workstreams/land-use--land-use-change-and-forestry-lulucf" xr:uid="{5CC04BF5-91D0-4A7F-A5A8-500731857F8B}"/>
    <hyperlink ref="F57" r:id="rId32" xr:uid="{DFD9F75E-26A3-4C8A-8872-546E81D4C3EC}"/>
    <hyperlink ref="F69" r:id="rId33" xr:uid="{D5F116A5-0D41-47A1-9C2E-814A2F31DE7F}"/>
    <hyperlink ref="F71" r:id="rId34" xr:uid="{CDD370AA-2173-48C5-9DD4-FB040AF32553}"/>
    <hyperlink ref="F72" r:id="rId35" xr:uid="{6B573994-6258-40DC-BE13-8F51FF78EE08}"/>
    <hyperlink ref="F73" r:id="rId36" xr:uid="{1A524469-05DD-40A3-A7AC-C3E4FCA6A0AE}"/>
    <hyperlink ref="F77" r:id="rId37" xr:uid="{62D22C6D-02EE-4410-844D-4CECA6C15B21}"/>
    <hyperlink ref="F62" r:id="rId38" display="https://eur-lex.europa.eu/legal-content/EN/TXT/PDF/?uri=CELEX:32008L0098" xr:uid="{E4EE214D-CACD-4F41-B6CE-ED60CD2D837B}"/>
    <hyperlink ref="F83" r:id="rId39" location=":~:text=A%20substance%20is%20defined%20as,without%20affecting%20the%20stability%20of" xr:uid="{5FA5029B-E7C3-4BC5-BFA9-3C0964829A44}"/>
    <hyperlink ref="F93" r:id="rId40" xr:uid="{075A9636-6082-46B0-A453-9CEB26B064B4}"/>
    <hyperlink ref="F95" r:id="rId41" xr:uid="{B9DFC617-965A-49D7-9BF6-95E9BE260B5A}"/>
    <hyperlink ref="F96" r:id="rId42" location=":~:text=1.1%20Agricultural%20and%20Forestry%20Residues,and%20other%20portions%20of%20wood." xr:uid="{34A1A422-B8A1-4B44-A3AA-B33F808DB8FA}"/>
    <hyperlink ref="F94" r:id="rId43" location="TopOfPage" xr:uid="{21616BD5-FABF-45A2-98AC-2BA65D7EA01E}"/>
    <hyperlink ref="F102" r:id="rId44" xr:uid="{6535F2A0-4741-4233-ABDF-8774CACF0F52}"/>
    <hyperlink ref="F36" r:id="rId45" location="_haz" display="https://pubchem.ncbi.nlm.nih.gov/ghs/#_haz" xr:uid="{656662A2-F6DF-4319-8E69-F65DBF4E2618}"/>
    <hyperlink ref="F66" r:id="rId46" xr:uid="{504920E5-93DC-4B91-9001-F05E7ABE57D5}"/>
    <hyperlink ref="F70" r:id="rId47" xr:uid="{0CF2DB2F-6E06-4BBC-B2EF-B9D7071E4C42}"/>
    <hyperlink ref="F101" r:id="rId48" xr:uid="{05E97D25-AB73-4C07-8B09-20113020DED1}"/>
    <hyperlink ref="F59" r:id="rId49" xr:uid="{B969AAEB-902B-4B6D-AF3B-8B8D9350A5BD}"/>
    <hyperlink ref="F44" r:id="rId50" xr:uid="{359EA57C-B615-414F-AFD8-9993A9411DAE}"/>
    <hyperlink ref="F41" r:id="rId51" xr:uid="{C800AFE5-1E10-4F28-981B-3B5FB3F59218}"/>
    <hyperlink ref="F6" r:id="rId52" xr:uid="{579445F2-228D-4B0B-B8C0-AD02C3943AD6}"/>
    <hyperlink ref="F12" r:id="rId53" xr:uid="{7AE0B91B-73E8-40D1-A7A5-F817C494589C}"/>
    <hyperlink ref="F11" r:id="rId54" xr:uid="{34947B1C-FDED-4ABA-9509-C43498096A41}"/>
    <hyperlink ref="F58" r:id="rId55" xr:uid="{7C76F9D5-CF3E-4592-822C-3C91E49102A9}"/>
    <hyperlink ref="F53" r:id="rId56" xr:uid="{080F17B8-17FA-4174-8A67-E7363D4554F3}"/>
    <hyperlink ref="F21" r:id="rId57" xr:uid="{FF866E30-AC3B-4796-9541-1FAA8A36112F}"/>
    <hyperlink ref="F28" r:id="rId58" xr:uid="{A4554C26-B541-464A-AD3B-A62BCEB5359E}"/>
    <hyperlink ref="F22" r:id="rId59" xr:uid="{3979F969-3991-4AD5-80A9-37B4AF00F94F}"/>
    <hyperlink ref="F23" r:id="rId60" xr:uid="{45292A93-1BAF-4984-AE30-048F9F6787A9}"/>
    <hyperlink ref="F26" r:id="rId61" xr:uid="{E71E940A-76CD-4AC9-98A9-2EFD3FBD72A4}"/>
    <hyperlink ref="F27" r:id="rId62" xr:uid="{96654E61-C77F-42F8-8DAF-DC86FBEC265D}"/>
    <hyperlink ref="F29" r:id="rId63" xr:uid="{6E2D9F44-EB7D-43E0-AAED-E855C7175DA1}"/>
    <hyperlink ref="F35" r:id="rId64" location=":~:text=Definition%3A%20Hazard,economic%20disruption%20or%20environmental%20degradation." xr:uid="{FF251C7B-AD07-428A-8F4A-26FA2175293C}"/>
    <hyperlink ref="F39" r:id="rId65" xr:uid="{AE73C818-09CA-4D0A-9578-B0581A7724CB}"/>
    <hyperlink ref="F40" r:id="rId66" xr:uid="{3FF867DE-FEAF-4A72-B363-F179369A6F1C}"/>
    <hyperlink ref="F42" r:id="rId67" xr:uid="{5CC2086E-B993-4B17-9E57-AFAF5241D2EA}"/>
    <hyperlink ref="F43" r:id="rId68" location=":~:text=Indigenous%20signifies%20someone%20who%20is,a%20cultural%20or%20property%20claim." xr:uid="{8FC87EE0-8C25-45AF-A7F7-5D465F7C204D}"/>
    <hyperlink ref="F50" r:id="rId69" xr:uid="{4A288176-E6C2-419E-97CF-731A25A09E3A}"/>
    <hyperlink ref="F56" r:id="rId70" xr:uid="{1E5C44A5-9C7C-4353-B420-0CBC5887A292}"/>
    <hyperlink ref="F63" r:id="rId71" xr:uid="{B0270773-AE6D-41CE-B6CD-15DB4E07966D}"/>
    <hyperlink ref="F68" r:id="rId72" location=":~:text=Energy%20that%20can%20be%20used,Chemical%20energy%20from%20biomass%20(biofuels)" xr:uid="{CB9599E7-4D2D-4A96-9EEA-146219D07C66}"/>
    <hyperlink ref="F75" r:id="rId73" xr:uid="{C8EEF0C2-FC3C-4E62-8D3C-DFF97CCA9962}"/>
    <hyperlink ref="F78" r:id="rId74" xr:uid="{FCAC3331-9BAC-47E4-8DD6-2EBF02E2616E}"/>
    <hyperlink ref="F80" r:id="rId75" display="law.cornel.edu" xr:uid="{F5DE50C9-FF7D-4C63-9753-9EAAD175E65B}"/>
    <hyperlink ref="F81" r:id="rId76" xr:uid="{B5404512-1F5E-4DAE-8BB4-ACF98721F506}"/>
    <hyperlink ref="F82" r:id="rId77" xr:uid="{AE0732D5-2B0B-4F3D-953B-80D005C3ED51}"/>
    <hyperlink ref="F87" r:id="rId78" xr:uid="{3EA733C2-7801-4E51-A23D-20D40B762819}"/>
    <hyperlink ref="F90" r:id="rId79" xr:uid="{2A9CA5FD-D037-47C6-B458-7B0DFE47EBE5}"/>
    <hyperlink ref="F100" r:id="rId80" xr:uid="{B2EF8579-05FC-4D38-878D-1CFBCAFC7806}"/>
    <hyperlink ref="F30" r:id="rId81" location=":~:text=The%20amended%20text%20defines%20'forest,primary%20forests%20into%20planted%20forests." xr:uid="{C5293BDD-FD42-41B4-9B0A-36D8E416899B}"/>
    <hyperlink ref="F64" r:id="rId82" xr:uid="{E2523234-110F-4C2E-917C-02ABA3B5ADD9}"/>
    <hyperlink ref="F65" r:id="rId83" xr:uid="{AE9CC9F9-FAF0-4416-BCA2-2BB6160A3D5A}"/>
    <hyperlink ref="F67" r:id="rId84" xr:uid="{90E767DC-663D-4CB0-9B24-17668CAE59A9}"/>
  </hyperlinks>
  <pageMargins left="0.7" right="0.7" top="0.75" bottom="0.75" header="0.3" footer="0.3"/>
  <pageSetup orientation="portrait" r:id="rId85"/>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62D112-2FD6-47C7-ACE0-66E048F08E93}">
  <sheetPr>
    <tabColor theme="9" tint="-0.499984740745262"/>
  </sheetPr>
  <dimension ref="A1:N50"/>
  <sheetViews>
    <sheetView showGridLines="0" workbookViewId="0"/>
  </sheetViews>
  <sheetFormatPr defaultRowHeight="14.4" x14ac:dyDescent="0.3"/>
  <sheetData>
    <row r="1" spans="1:14" ht="25.8" x14ac:dyDescent="0.3">
      <c r="A1" s="324" t="s">
        <v>1523</v>
      </c>
    </row>
    <row r="3" spans="1:14" x14ac:dyDescent="0.3">
      <c r="A3" s="325" t="s">
        <v>1238</v>
      </c>
    </row>
    <row r="4" spans="1:14" ht="15" thickBot="1" x14ac:dyDescent="0.35"/>
    <row r="5" spans="1:14" x14ac:dyDescent="0.3">
      <c r="A5" s="326" t="s">
        <v>1239</v>
      </c>
      <c r="B5" s="327"/>
      <c r="C5" s="327"/>
      <c r="D5" s="327"/>
      <c r="E5" s="327"/>
      <c r="F5" s="327"/>
      <c r="G5" s="327"/>
      <c r="H5" s="327"/>
      <c r="I5" s="327"/>
      <c r="J5" s="327"/>
      <c r="K5" s="327"/>
      <c r="L5" s="327"/>
      <c r="M5" s="327"/>
      <c r="N5" s="328"/>
    </row>
    <row r="6" spans="1:14" ht="43.95" customHeight="1" x14ac:dyDescent="0.3">
      <c r="A6" s="854" t="s">
        <v>1240</v>
      </c>
      <c r="B6" s="855"/>
      <c r="C6" s="855"/>
      <c r="D6" s="855"/>
      <c r="E6" s="855"/>
      <c r="F6" s="855"/>
      <c r="G6" s="855"/>
      <c r="H6" s="855"/>
      <c r="I6" s="855"/>
      <c r="J6" s="855"/>
      <c r="K6" s="855"/>
      <c r="L6" s="855"/>
      <c r="M6" s="855"/>
      <c r="N6" s="856"/>
    </row>
    <row r="7" spans="1:14" x14ac:dyDescent="0.3">
      <c r="A7" s="329"/>
      <c r="B7" s="330"/>
      <c r="C7" s="330"/>
      <c r="D7" s="330"/>
      <c r="E7" s="330"/>
      <c r="F7" s="330"/>
      <c r="G7" s="330"/>
      <c r="H7" s="330"/>
      <c r="I7" s="330"/>
      <c r="J7" s="330"/>
      <c r="K7" s="330"/>
      <c r="L7" s="330"/>
      <c r="M7" s="330"/>
      <c r="N7" s="331"/>
    </row>
    <row r="8" spans="1:14" x14ac:dyDescent="0.3">
      <c r="A8" s="329" t="s">
        <v>1241</v>
      </c>
      <c r="B8" s="330"/>
      <c r="C8" s="330"/>
      <c r="D8" s="330"/>
      <c r="E8" s="330"/>
      <c r="F8" s="330"/>
      <c r="G8" s="330"/>
      <c r="H8" s="330"/>
      <c r="I8" s="330"/>
      <c r="J8" s="330"/>
      <c r="K8" s="330"/>
      <c r="L8" s="330"/>
      <c r="M8" s="330"/>
      <c r="N8" s="331"/>
    </row>
    <row r="9" spans="1:14" x14ac:dyDescent="0.3">
      <c r="A9" s="332" t="s">
        <v>1242</v>
      </c>
      <c r="B9" s="330"/>
      <c r="C9" s="330"/>
      <c r="D9" s="330"/>
      <c r="E9" s="330"/>
      <c r="F9" s="330"/>
      <c r="G9" s="330"/>
      <c r="H9" s="330"/>
      <c r="I9" s="330"/>
      <c r="J9" s="330"/>
      <c r="K9" s="330"/>
      <c r="L9" s="330"/>
      <c r="M9" s="330"/>
      <c r="N9" s="331"/>
    </row>
    <row r="10" spans="1:14" x14ac:dyDescent="0.3">
      <c r="A10" s="333" t="s">
        <v>1243</v>
      </c>
      <c r="B10" s="330"/>
      <c r="C10" s="330"/>
      <c r="D10" s="330"/>
      <c r="E10" s="330"/>
      <c r="F10" s="330"/>
      <c r="G10" s="330"/>
      <c r="H10" s="330"/>
      <c r="I10" s="330"/>
      <c r="J10" s="330"/>
      <c r="K10" s="330"/>
      <c r="L10" s="330"/>
      <c r="M10" s="330"/>
      <c r="N10" s="331"/>
    </row>
    <row r="11" spans="1:14" x14ac:dyDescent="0.3">
      <c r="A11" s="333" t="s">
        <v>1244</v>
      </c>
      <c r="B11" s="330"/>
      <c r="C11" s="330"/>
      <c r="D11" s="330"/>
      <c r="E11" s="330"/>
      <c r="F11" s="330"/>
      <c r="G11" s="330"/>
      <c r="H11" s="330"/>
      <c r="I11" s="330"/>
      <c r="J11" s="330"/>
      <c r="K11" s="330"/>
      <c r="L11" s="330"/>
      <c r="M11" s="330"/>
      <c r="N11" s="331"/>
    </row>
    <row r="12" spans="1:14" x14ac:dyDescent="0.3">
      <c r="A12" s="333" t="s">
        <v>1245</v>
      </c>
      <c r="B12" s="330"/>
      <c r="C12" s="330"/>
      <c r="D12" s="330"/>
      <c r="E12" s="330"/>
      <c r="F12" s="330"/>
      <c r="G12" s="330"/>
      <c r="H12" s="330"/>
      <c r="I12" s="330"/>
      <c r="J12" s="330"/>
      <c r="K12" s="330"/>
      <c r="L12" s="330"/>
      <c r="M12" s="330"/>
      <c r="N12" s="331"/>
    </row>
    <row r="13" spans="1:14" x14ac:dyDescent="0.3">
      <c r="A13" s="333" t="s">
        <v>1246</v>
      </c>
      <c r="B13" s="330"/>
      <c r="C13" s="330"/>
      <c r="D13" s="330"/>
      <c r="E13" s="330"/>
      <c r="F13" s="330"/>
      <c r="G13" s="330"/>
      <c r="H13" s="330"/>
      <c r="I13" s="330"/>
      <c r="J13" s="330"/>
      <c r="K13" s="330"/>
      <c r="L13" s="330"/>
      <c r="M13" s="330"/>
      <c r="N13" s="331"/>
    </row>
    <row r="14" spans="1:14" x14ac:dyDescent="0.3">
      <c r="A14" s="332"/>
      <c r="B14" s="330"/>
      <c r="C14" s="330"/>
      <c r="D14" s="330"/>
      <c r="E14" s="330"/>
      <c r="F14" s="330"/>
      <c r="G14" s="330"/>
      <c r="H14" s="330"/>
      <c r="I14" s="330"/>
      <c r="J14" s="330"/>
      <c r="K14" s="330"/>
      <c r="L14" s="330"/>
      <c r="M14" s="330"/>
      <c r="N14" s="331"/>
    </row>
    <row r="15" spans="1:14" x14ac:dyDescent="0.3">
      <c r="A15" s="329" t="s">
        <v>1247</v>
      </c>
      <c r="B15" s="330"/>
      <c r="C15" s="330"/>
      <c r="D15" s="330"/>
      <c r="E15" s="330"/>
      <c r="F15" s="330"/>
      <c r="G15" s="330"/>
      <c r="H15" s="330"/>
      <c r="I15" s="330"/>
      <c r="J15" s="330"/>
      <c r="K15" s="330"/>
      <c r="L15" s="330"/>
      <c r="M15" s="330"/>
      <c r="N15" s="331"/>
    </row>
    <row r="16" spans="1:14" x14ac:dyDescent="0.3">
      <c r="A16" s="332" t="s">
        <v>1248</v>
      </c>
      <c r="B16" s="330"/>
      <c r="C16" s="330"/>
      <c r="D16" s="330"/>
      <c r="E16" s="330"/>
      <c r="F16" s="330"/>
      <c r="G16" s="330"/>
      <c r="H16" s="330"/>
      <c r="I16" s="330"/>
      <c r="J16" s="330"/>
      <c r="K16" s="330"/>
      <c r="L16" s="330"/>
      <c r="M16" s="330"/>
      <c r="N16" s="331"/>
    </row>
    <row r="17" spans="1:14" x14ac:dyDescent="0.3">
      <c r="A17" s="333" t="s">
        <v>1249</v>
      </c>
      <c r="B17" s="330"/>
      <c r="C17" s="330"/>
      <c r="D17" s="330"/>
      <c r="E17" s="330"/>
      <c r="F17" s="330"/>
      <c r="G17" s="330"/>
      <c r="H17" s="330"/>
      <c r="I17" s="330"/>
      <c r="J17" s="330"/>
      <c r="K17" s="330"/>
      <c r="L17" s="330"/>
      <c r="M17" s="330"/>
      <c r="N17" s="331"/>
    </row>
    <row r="18" spans="1:14" x14ac:dyDescent="0.3">
      <c r="A18" s="333" t="s">
        <v>1250</v>
      </c>
      <c r="B18" s="330"/>
      <c r="C18" s="330"/>
      <c r="D18" s="330"/>
      <c r="E18" s="330"/>
      <c r="F18" s="330"/>
      <c r="G18" s="330"/>
      <c r="H18" s="330"/>
      <c r="I18" s="330"/>
      <c r="J18" s="330"/>
      <c r="K18" s="330"/>
      <c r="L18" s="330"/>
      <c r="M18" s="330"/>
      <c r="N18" s="331"/>
    </row>
    <row r="19" spans="1:14" x14ac:dyDescent="0.3">
      <c r="A19" s="333" t="s">
        <v>1251</v>
      </c>
      <c r="B19" s="330"/>
      <c r="C19" s="330"/>
      <c r="D19" s="330"/>
      <c r="E19" s="330"/>
      <c r="F19" s="330"/>
      <c r="G19" s="330"/>
      <c r="H19" s="330"/>
      <c r="I19" s="330"/>
      <c r="J19" s="330"/>
      <c r="K19" s="330"/>
      <c r="L19" s="330"/>
      <c r="M19" s="330"/>
      <c r="N19" s="331"/>
    </row>
    <row r="20" spans="1:14" x14ac:dyDescent="0.3">
      <c r="A20" s="333" t="s">
        <v>1252</v>
      </c>
      <c r="B20" s="330"/>
      <c r="C20" s="330"/>
      <c r="D20" s="330"/>
      <c r="E20" s="330"/>
      <c r="F20" s="330"/>
      <c r="G20" s="330"/>
      <c r="H20" s="330"/>
      <c r="I20" s="330"/>
      <c r="J20" s="330"/>
      <c r="K20" s="330"/>
      <c r="L20" s="330"/>
      <c r="M20" s="330"/>
      <c r="N20" s="331"/>
    </row>
    <row r="21" spans="1:14" ht="32.700000000000003" customHeight="1" x14ac:dyDescent="0.3">
      <c r="A21" s="857" t="s">
        <v>1253</v>
      </c>
      <c r="B21" s="858"/>
      <c r="C21" s="858"/>
      <c r="D21" s="858"/>
      <c r="E21" s="858"/>
      <c r="F21" s="858"/>
      <c r="G21" s="858"/>
      <c r="H21" s="858"/>
      <c r="I21" s="858"/>
      <c r="J21" s="858"/>
      <c r="K21" s="858"/>
      <c r="L21" s="858"/>
      <c r="M21" s="858"/>
      <c r="N21" s="859"/>
    </row>
    <row r="22" spans="1:14" x14ac:dyDescent="0.3">
      <c r="A22" s="334"/>
      <c r="B22" s="335"/>
      <c r="C22" s="335"/>
      <c r="D22" s="335"/>
      <c r="E22" s="335"/>
      <c r="F22" s="335"/>
      <c r="G22" s="335"/>
      <c r="H22" s="335"/>
      <c r="I22" s="335"/>
      <c r="J22" s="335"/>
      <c r="K22" s="335"/>
      <c r="L22" s="335"/>
      <c r="M22" s="335"/>
      <c r="N22" s="336"/>
    </row>
    <row r="23" spans="1:14" x14ac:dyDescent="0.3">
      <c r="A23" s="332" t="s">
        <v>1254</v>
      </c>
      <c r="B23" s="330"/>
      <c r="C23" s="330"/>
      <c r="D23" s="330"/>
      <c r="E23" s="330"/>
      <c r="F23" s="330"/>
      <c r="G23" s="330"/>
      <c r="H23" s="330"/>
      <c r="I23" s="330"/>
      <c r="J23" s="330"/>
      <c r="K23" s="330"/>
      <c r="L23" s="330"/>
      <c r="M23" s="330"/>
      <c r="N23" s="331"/>
    </row>
    <row r="24" spans="1:14" x14ac:dyDescent="0.3">
      <c r="A24" s="332"/>
      <c r="B24" s="330"/>
      <c r="C24" s="330"/>
      <c r="D24" s="330"/>
      <c r="E24" s="330"/>
      <c r="F24" s="330"/>
      <c r="G24" s="330"/>
      <c r="H24" s="330"/>
      <c r="I24" s="330"/>
      <c r="J24" s="330"/>
      <c r="K24" s="330"/>
      <c r="L24" s="330"/>
      <c r="M24" s="330"/>
      <c r="N24" s="331"/>
    </row>
    <row r="25" spans="1:14" ht="34.200000000000003" customHeight="1" x14ac:dyDescent="0.3">
      <c r="A25" s="854" t="s">
        <v>1255</v>
      </c>
      <c r="B25" s="855"/>
      <c r="C25" s="855"/>
      <c r="D25" s="855"/>
      <c r="E25" s="855"/>
      <c r="F25" s="855"/>
      <c r="G25" s="855"/>
      <c r="H25" s="855"/>
      <c r="I25" s="855"/>
      <c r="J25" s="855"/>
      <c r="K25" s="855"/>
      <c r="L25" s="855"/>
      <c r="M25" s="855"/>
      <c r="N25" s="856"/>
    </row>
    <row r="26" spans="1:14" x14ac:dyDescent="0.3">
      <c r="A26" s="333" t="s">
        <v>1256</v>
      </c>
      <c r="B26" s="330"/>
      <c r="C26" s="330"/>
      <c r="D26" s="330"/>
      <c r="E26" s="330"/>
      <c r="F26" s="330"/>
      <c r="G26" s="330"/>
      <c r="H26" s="330"/>
      <c r="I26" s="330"/>
      <c r="J26" s="330"/>
      <c r="K26" s="330"/>
      <c r="L26" s="330"/>
      <c r="M26" s="330"/>
      <c r="N26" s="331"/>
    </row>
    <row r="27" spans="1:14" x14ac:dyDescent="0.3">
      <c r="A27" s="333" t="s">
        <v>1257</v>
      </c>
      <c r="B27" s="330"/>
      <c r="C27" s="330"/>
      <c r="D27" s="330"/>
      <c r="E27" s="330"/>
      <c r="F27" s="330"/>
      <c r="G27" s="330"/>
      <c r="H27" s="330"/>
      <c r="I27" s="330"/>
      <c r="J27" s="330"/>
      <c r="K27" s="330"/>
      <c r="L27" s="330"/>
      <c r="M27" s="330"/>
      <c r="N27" s="331"/>
    </row>
    <row r="28" spans="1:14" x14ac:dyDescent="0.3">
      <c r="A28" s="333" t="s">
        <v>1258</v>
      </c>
      <c r="B28" s="330"/>
      <c r="C28" s="330"/>
      <c r="D28" s="330"/>
      <c r="E28" s="330"/>
      <c r="F28" s="330"/>
      <c r="G28" s="330"/>
      <c r="H28" s="330"/>
      <c r="I28" s="330"/>
      <c r="J28" s="330"/>
      <c r="K28" s="330"/>
      <c r="L28" s="330"/>
      <c r="M28" s="330"/>
      <c r="N28" s="331"/>
    </row>
    <row r="29" spans="1:14" ht="15" thickBot="1" x14ac:dyDescent="0.35">
      <c r="A29" s="337"/>
      <c r="B29" s="338"/>
      <c r="C29" s="338"/>
      <c r="D29" s="338"/>
      <c r="E29" s="338"/>
      <c r="F29" s="338"/>
      <c r="G29" s="338"/>
      <c r="H29" s="338"/>
      <c r="I29" s="338"/>
      <c r="J29" s="338"/>
      <c r="K29" s="338"/>
      <c r="L29" s="338"/>
      <c r="M29" s="338"/>
      <c r="N29" s="339"/>
    </row>
    <row r="30" spans="1:14" ht="15" thickBot="1" x14ac:dyDescent="0.35"/>
    <row r="31" spans="1:14" x14ac:dyDescent="0.3">
      <c r="A31" s="326" t="s">
        <v>1259</v>
      </c>
      <c r="B31" s="327"/>
      <c r="C31" s="327"/>
      <c r="D31" s="327"/>
      <c r="E31" s="327"/>
      <c r="F31" s="327"/>
      <c r="G31" s="327"/>
      <c r="H31" s="327"/>
      <c r="I31" s="327"/>
      <c r="J31" s="327"/>
      <c r="K31" s="327"/>
      <c r="L31" s="327"/>
      <c r="M31" s="327"/>
      <c r="N31" s="328"/>
    </row>
    <row r="32" spans="1:14" ht="46.95" customHeight="1" x14ac:dyDescent="0.3">
      <c r="A32" s="854" t="s">
        <v>1260</v>
      </c>
      <c r="B32" s="855"/>
      <c r="C32" s="855"/>
      <c r="D32" s="855"/>
      <c r="E32" s="855"/>
      <c r="F32" s="855"/>
      <c r="G32" s="855"/>
      <c r="H32" s="855"/>
      <c r="I32" s="855"/>
      <c r="J32" s="855"/>
      <c r="K32" s="855"/>
      <c r="L32" s="855"/>
      <c r="M32" s="855"/>
      <c r="N32" s="856"/>
    </row>
    <row r="33" spans="1:14" x14ac:dyDescent="0.3">
      <c r="A33" s="332"/>
      <c r="B33" s="330"/>
      <c r="C33" s="330"/>
      <c r="D33" s="330"/>
      <c r="E33" s="330"/>
      <c r="F33" s="330"/>
      <c r="G33" s="330"/>
      <c r="H33" s="330"/>
      <c r="I33" s="330"/>
      <c r="J33" s="330"/>
      <c r="K33" s="330"/>
      <c r="L33" s="330"/>
      <c r="M33" s="330"/>
      <c r="N33" s="331"/>
    </row>
    <row r="34" spans="1:14" x14ac:dyDescent="0.3">
      <c r="A34" s="332" t="s">
        <v>1261</v>
      </c>
      <c r="B34" s="330"/>
      <c r="C34" s="330"/>
      <c r="D34" s="330"/>
      <c r="E34" s="330"/>
      <c r="F34" s="330"/>
      <c r="G34" s="330"/>
      <c r="H34" s="330"/>
      <c r="I34" s="330"/>
      <c r="J34" s="330"/>
      <c r="K34" s="330"/>
      <c r="L34" s="330"/>
      <c r="M34" s="330"/>
      <c r="N34" s="331"/>
    </row>
    <row r="35" spans="1:14" x14ac:dyDescent="0.3">
      <c r="A35" s="332" t="s">
        <v>1262</v>
      </c>
      <c r="B35" s="330"/>
      <c r="C35" s="330"/>
      <c r="D35" s="330"/>
      <c r="E35" s="330"/>
      <c r="F35" s="330"/>
      <c r="G35" s="330"/>
      <c r="H35" s="330"/>
      <c r="I35" s="330"/>
      <c r="J35" s="330"/>
      <c r="K35" s="330"/>
      <c r="L35" s="330"/>
      <c r="M35" s="330"/>
      <c r="N35" s="331"/>
    </row>
    <row r="36" spans="1:14" x14ac:dyDescent="0.3">
      <c r="A36" s="332" t="s">
        <v>1263</v>
      </c>
      <c r="B36" s="330"/>
      <c r="C36" s="330"/>
      <c r="D36" s="330"/>
      <c r="E36" s="330"/>
      <c r="F36" s="330"/>
      <c r="G36" s="330"/>
      <c r="H36" s="330"/>
      <c r="I36" s="330"/>
      <c r="J36" s="330"/>
      <c r="K36" s="330"/>
      <c r="L36" s="330"/>
      <c r="M36" s="330"/>
      <c r="N36" s="331"/>
    </row>
    <row r="37" spans="1:14" x14ac:dyDescent="0.3">
      <c r="A37" s="332" t="s">
        <v>1264</v>
      </c>
      <c r="B37" s="330"/>
      <c r="C37" s="330"/>
      <c r="D37" s="330"/>
      <c r="E37" s="330"/>
      <c r="F37" s="330"/>
      <c r="G37" s="330"/>
      <c r="H37" s="330"/>
      <c r="I37" s="330"/>
      <c r="J37" s="330"/>
      <c r="K37" s="330"/>
      <c r="L37" s="330"/>
      <c r="M37" s="330"/>
      <c r="N37" s="331"/>
    </row>
    <row r="38" spans="1:14" x14ac:dyDescent="0.3">
      <c r="A38" s="332"/>
      <c r="B38" s="330"/>
      <c r="C38" s="330"/>
      <c r="D38" s="330"/>
      <c r="E38" s="330"/>
      <c r="F38" s="330"/>
      <c r="G38" s="330"/>
      <c r="H38" s="330"/>
      <c r="I38" s="330"/>
      <c r="J38" s="330"/>
      <c r="K38" s="330"/>
      <c r="L38" s="330"/>
      <c r="M38" s="330"/>
      <c r="N38" s="331"/>
    </row>
    <row r="39" spans="1:14" x14ac:dyDescent="0.3">
      <c r="A39" s="332" t="s">
        <v>1265</v>
      </c>
      <c r="B39" s="330"/>
      <c r="C39" s="330"/>
      <c r="D39" s="330"/>
      <c r="E39" s="330"/>
      <c r="F39" s="330"/>
      <c r="G39" s="330"/>
      <c r="H39" s="330"/>
      <c r="I39" s="330"/>
      <c r="J39" s="330"/>
      <c r="K39" s="330"/>
      <c r="L39" s="330"/>
      <c r="M39" s="330"/>
      <c r="N39" s="331"/>
    </row>
    <row r="40" spans="1:14" x14ac:dyDescent="0.3">
      <c r="A40" s="332" t="s">
        <v>1266</v>
      </c>
      <c r="B40" s="330"/>
      <c r="C40" s="330"/>
      <c r="D40" s="330"/>
      <c r="E40" s="330"/>
      <c r="F40" s="330"/>
      <c r="G40" s="330"/>
      <c r="H40" s="330"/>
      <c r="I40" s="330"/>
      <c r="J40" s="330"/>
      <c r="K40" s="330"/>
      <c r="L40" s="330"/>
      <c r="M40" s="330"/>
      <c r="N40" s="331"/>
    </row>
    <row r="41" spans="1:14" x14ac:dyDescent="0.3">
      <c r="A41" s="332" t="s">
        <v>1267</v>
      </c>
      <c r="B41" s="330"/>
      <c r="C41" s="330"/>
      <c r="D41" s="330"/>
      <c r="E41" s="330"/>
      <c r="F41" s="330"/>
      <c r="G41" s="330"/>
      <c r="H41" s="330"/>
      <c r="I41" s="330"/>
      <c r="J41" s="330"/>
      <c r="K41" s="330"/>
      <c r="L41" s="330"/>
      <c r="M41" s="330"/>
      <c r="N41" s="331"/>
    </row>
    <row r="42" spans="1:14" x14ac:dyDescent="0.3">
      <c r="A42" s="332" t="s">
        <v>1268</v>
      </c>
      <c r="B42" s="330"/>
      <c r="C42" s="330"/>
      <c r="D42" s="330"/>
      <c r="E42" s="330"/>
      <c r="F42" s="330"/>
      <c r="G42" s="330"/>
      <c r="H42" s="330"/>
      <c r="I42" s="330"/>
      <c r="J42" s="330"/>
      <c r="K42" s="330"/>
      <c r="L42" s="330"/>
      <c r="M42" s="330"/>
      <c r="N42" s="331"/>
    </row>
    <row r="43" spans="1:14" x14ac:dyDescent="0.3">
      <c r="A43" s="332"/>
      <c r="B43" s="330"/>
      <c r="C43" s="330"/>
      <c r="D43" s="330"/>
      <c r="E43" s="330"/>
      <c r="F43" s="330"/>
      <c r="G43" s="330"/>
      <c r="H43" s="330"/>
      <c r="I43" s="330"/>
      <c r="J43" s="330"/>
      <c r="K43" s="330"/>
      <c r="L43" s="330"/>
      <c r="M43" s="330"/>
      <c r="N43" s="331"/>
    </row>
    <row r="44" spans="1:14" x14ac:dyDescent="0.3">
      <c r="A44" s="332" t="s">
        <v>1269</v>
      </c>
      <c r="B44" s="330"/>
      <c r="C44" s="330"/>
      <c r="D44" s="330"/>
      <c r="E44" s="330"/>
      <c r="F44" s="330"/>
      <c r="G44" s="330"/>
      <c r="H44" s="330"/>
      <c r="I44" s="330"/>
      <c r="J44" s="330"/>
      <c r="K44" s="330"/>
      <c r="L44" s="330"/>
      <c r="M44" s="330"/>
      <c r="N44" s="331"/>
    </row>
    <row r="45" spans="1:14" x14ac:dyDescent="0.3">
      <c r="A45" s="332" t="s">
        <v>1270</v>
      </c>
      <c r="B45" s="330"/>
      <c r="C45" s="330"/>
      <c r="D45" s="330"/>
      <c r="E45" s="330"/>
      <c r="F45" s="330"/>
      <c r="G45" s="330"/>
      <c r="H45" s="330"/>
      <c r="I45" s="330"/>
      <c r="J45" s="330"/>
      <c r="K45" s="330"/>
      <c r="L45" s="330"/>
      <c r="M45" s="330"/>
      <c r="N45" s="331"/>
    </row>
    <row r="46" spans="1:14" x14ac:dyDescent="0.3">
      <c r="A46" s="332" t="s">
        <v>1271</v>
      </c>
      <c r="B46" s="330"/>
      <c r="C46" s="330"/>
      <c r="D46" s="330"/>
      <c r="E46" s="330"/>
      <c r="F46" s="330"/>
      <c r="G46" s="330"/>
      <c r="H46" s="330"/>
      <c r="I46" s="330"/>
      <c r="J46" s="330"/>
      <c r="K46" s="330"/>
      <c r="L46" s="330"/>
      <c r="M46" s="330"/>
      <c r="N46" s="331"/>
    </row>
    <row r="47" spans="1:14" x14ac:dyDescent="0.3">
      <c r="A47" s="332" t="s">
        <v>1272</v>
      </c>
      <c r="B47" s="330"/>
      <c r="C47" s="330"/>
      <c r="D47" s="330"/>
      <c r="E47" s="330"/>
      <c r="F47" s="330"/>
      <c r="G47" s="330"/>
      <c r="H47" s="330"/>
      <c r="I47" s="330"/>
      <c r="J47" s="330"/>
      <c r="K47" s="330"/>
      <c r="L47" s="330"/>
      <c r="M47" s="330"/>
      <c r="N47" s="331"/>
    </row>
    <row r="48" spans="1:14" x14ac:dyDescent="0.3">
      <c r="A48" s="332"/>
      <c r="B48" s="330"/>
      <c r="C48" s="330"/>
      <c r="D48" s="330"/>
      <c r="E48" s="330"/>
      <c r="F48" s="330"/>
      <c r="G48" s="330"/>
      <c r="H48" s="330"/>
      <c r="I48" s="330"/>
      <c r="J48" s="330"/>
      <c r="K48" s="330"/>
      <c r="L48" s="330"/>
      <c r="M48" s="330"/>
      <c r="N48" s="331"/>
    </row>
    <row r="49" spans="1:14" ht="37.950000000000003" customHeight="1" x14ac:dyDescent="0.3">
      <c r="A49" s="857" t="s">
        <v>1273</v>
      </c>
      <c r="B49" s="858"/>
      <c r="C49" s="858"/>
      <c r="D49" s="858"/>
      <c r="E49" s="858"/>
      <c r="F49" s="858"/>
      <c r="G49" s="858"/>
      <c r="H49" s="858"/>
      <c r="I49" s="858"/>
      <c r="J49" s="858"/>
      <c r="K49" s="858"/>
      <c r="L49" s="858"/>
      <c r="M49" s="858"/>
      <c r="N49" s="859"/>
    </row>
    <row r="50" spans="1:14" ht="15" thickBot="1" x14ac:dyDescent="0.35">
      <c r="A50" s="337"/>
      <c r="B50" s="338"/>
      <c r="C50" s="338"/>
      <c r="D50" s="338"/>
      <c r="E50" s="338"/>
      <c r="F50" s="338"/>
      <c r="G50" s="338"/>
      <c r="H50" s="338"/>
      <c r="I50" s="338"/>
      <c r="J50" s="338"/>
      <c r="K50" s="338"/>
      <c r="L50" s="338"/>
      <c r="M50" s="338"/>
      <c r="N50" s="339"/>
    </row>
  </sheetData>
  <sheetProtection sheet="1" objects="1" scenarios="1"/>
  <mergeCells count="5">
    <mergeCell ref="A6:N6"/>
    <mergeCell ref="A21:N21"/>
    <mergeCell ref="A25:N25"/>
    <mergeCell ref="A32:N32"/>
    <mergeCell ref="A49:N49"/>
  </mergeCell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B34023-DA2F-4A03-96EB-42E5DEC54DF9}">
  <sheetPr>
    <tabColor theme="9" tint="-0.249977111117893"/>
  </sheetPr>
  <dimension ref="A1:P40"/>
  <sheetViews>
    <sheetView showGridLines="0" zoomScale="83" zoomScaleNormal="83" workbookViewId="0">
      <pane xSplit="2" ySplit="6" topLeftCell="C20" activePane="bottomRight" state="frozen"/>
      <selection pane="topRight" activeCell="C1" sqref="C1"/>
      <selection pane="bottomLeft" activeCell="A4" sqref="A4"/>
      <selection pane="bottomRight" activeCell="A2" sqref="A2"/>
    </sheetView>
  </sheetViews>
  <sheetFormatPr defaultRowHeight="14.4" x14ac:dyDescent="0.3"/>
  <cols>
    <col min="1" max="1" width="16.33203125" style="3" customWidth="1"/>
    <col min="2" max="3" width="18.6640625" style="3" customWidth="1"/>
    <col min="4" max="4" width="18.6640625" style="3" hidden="1" customWidth="1"/>
    <col min="5" max="5" width="13.33203125" style="3" customWidth="1"/>
    <col min="6" max="6" width="12.44140625" style="3" customWidth="1"/>
    <col min="7" max="7" width="55.6640625" style="3" customWidth="1"/>
    <col min="8" max="8" width="53.6640625" style="1" customWidth="1"/>
    <col min="9" max="9" width="14.44140625" style="1" customWidth="1"/>
    <col min="10" max="10" width="17.44140625" style="3" customWidth="1"/>
    <col min="11" max="11" width="68.44140625" style="3" customWidth="1"/>
    <col min="12" max="12" width="33.44140625" style="3" customWidth="1"/>
    <col min="13" max="13" width="24.33203125" style="3" customWidth="1"/>
    <col min="14" max="14" width="36.5546875" style="154" customWidth="1"/>
    <col min="15" max="15" width="38.44140625" customWidth="1"/>
  </cols>
  <sheetData>
    <row r="1" spans="1:15" ht="21" x14ac:dyDescent="0.3">
      <c r="A1" s="340" t="s">
        <v>1523</v>
      </c>
    </row>
    <row r="2" spans="1:15" x14ac:dyDescent="0.3">
      <c r="A2" s="341" t="s">
        <v>1274</v>
      </c>
    </row>
    <row r="3" spans="1:15" x14ac:dyDescent="0.3">
      <c r="A3" s="342" t="s">
        <v>1275</v>
      </c>
      <c r="B3" s="343"/>
    </row>
    <row r="4" spans="1:15" x14ac:dyDescent="0.3">
      <c r="A4" s="342" t="s">
        <v>1276</v>
      </c>
      <c r="B4" s="344"/>
      <c r="C4" s="1"/>
    </row>
    <row r="5" spans="1:15" x14ac:dyDescent="0.3">
      <c r="A5" s="345"/>
    </row>
    <row r="6" spans="1:15" ht="72" x14ac:dyDescent="0.3">
      <c r="A6" s="346" t="s">
        <v>28</v>
      </c>
      <c r="B6" s="346" t="s">
        <v>29</v>
      </c>
      <c r="C6" s="347" t="s">
        <v>30</v>
      </c>
      <c r="D6" s="347" t="s">
        <v>1277</v>
      </c>
      <c r="E6" s="348" t="s">
        <v>1278</v>
      </c>
      <c r="F6" s="349" t="s">
        <v>1279</v>
      </c>
      <c r="G6" s="348" t="s">
        <v>1280</v>
      </c>
      <c r="H6" s="350" t="s">
        <v>1281</v>
      </c>
      <c r="I6" s="350" t="s">
        <v>1282</v>
      </c>
      <c r="J6" s="351" t="s">
        <v>1283</v>
      </c>
      <c r="K6" s="351" t="s">
        <v>1284</v>
      </c>
      <c r="L6" s="351" t="s">
        <v>1285</v>
      </c>
      <c r="M6" s="351" t="s">
        <v>1286</v>
      </c>
      <c r="N6" s="351" t="s">
        <v>1287</v>
      </c>
      <c r="O6" s="352" t="s">
        <v>1288</v>
      </c>
    </row>
    <row r="7" spans="1:15" ht="216" customHeight="1" x14ac:dyDescent="0.3">
      <c r="A7" s="865" t="s">
        <v>1289</v>
      </c>
      <c r="B7" s="865" t="s">
        <v>1290</v>
      </c>
      <c r="C7" s="865" t="s">
        <v>1291</v>
      </c>
      <c r="D7" s="353" t="s">
        <v>1291</v>
      </c>
      <c r="E7" s="354" t="s">
        <v>1292</v>
      </c>
      <c r="F7" s="355" t="s">
        <v>1292</v>
      </c>
      <c r="G7" s="356" t="s">
        <v>1293</v>
      </c>
      <c r="H7" s="357" t="s">
        <v>1294</v>
      </c>
      <c r="I7" s="357" t="s">
        <v>1295</v>
      </c>
      <c r="J7" s="358"/>
      <c r="K7" s="19"/>
      <c r="L7" s="19"/>
      <c r="M7" s="359"/>
      <c r="N7" s="22"/>
      <c r="O7" s="360"/>
    </row>
    <row r="8" spans="1:15" ht="144" customHeight="1" x14ac:dyDescent="0.3">
      <c r="A8" s="866"/>
      <c r="B8" s="866"/>
      <c r="C8" s="866"/>
      <c r="D8" s="353" t="s">
        <v>1291</v>
      </c>
      <c r="E8" s="354" t="s">
        <v>1296</v>
      </c>
      <c r="F8" s="355" t="s">
        <v>1297</v>
      </c>
      <c r="G8" s="361" t="s">
        <v>1298</v>
      </c>
      <c r="H8" s="357" t="s">
        <v>1294</v>
      </c>
      <c r="I8" s="357" t="s">
        <v>1295</v>
      </c>
      <c r="J8" s="358"/>
      <c r="K8" s="19"/>
      <c r="L8" s="19"/>
      <c r="M8" s="359"/>
      <c r="N8" s="19"/>
      <c r="O8" s="360"/>
    </row>
    <row r="9" spans="1:15" ht="90.6" customHeight="1" x14ac:dyDescent="0.3">
      <c r="A9" s="866"/>
      <c r="B9" s="866"/>
      <c r="C9" s="866"/>
      <c r="D9" s="353" t="s">
        <v>1291</v>
      </c>
      <c r="E9" s="354" t="s">
        <v>1297</v>
      </c>
      <c r="F9" s="355" t="s">
        <v>1299</v>
      </c>
      <c r="G9" s="361" t="s">
        <v>1300</v>
      </c>
      <c r="H9" s="357" t="s">
        <v>1301</v>
      </c>
      <c r="I9" s="357" t="s">
        <v>1295</v>
      </c>
      <c r="J9" s="358"/>
      <c r="K9" s="19"/>
      <c r="L9" s="19"/>
      <c r="M9" s="359"/>
      <c r="N9" s="19"/>
      <c r="O9" s="360"/>
    </row>
    <row r="10" spans="1:15" ht="135" customHeight="1" x14ac:dyDescent="0.3">
      <c r="A10" s="866"/>
      <c r="B10" s="866"/>
      <c r="C10" s="866"/>
      <c r="D10" s="353" t="s">
        <v>1291</v>
      </c>
      <c r="E10" s="354" t="s">
        <v>1299</v>
      </c>
      <c r="F10" s="355" t="s">
        <v>1302</v>
      </c>
      <c r="G10" s="356" t="s">
        <v>1303</v>
      </c>
      <c r="H10" s="362" t="s">
        <v>1301</v>
      </c>
      <c r="I10" s="362" t="s">
        <v>1295</v>
      </c>
      <c r="J10" s="358"/>
      <c r="K10" s="19"/>
      <c r="L10" s="19"/>
      <c r="M10" s="359"/>
      <c r="N10" s="19"/>
      <c r="O10" s="360"/>
    </row>
    <row r="11" spans="1:15" ht="104.7" customHeight="1" x14ac:dyDescent="0.3">
      <c r="A11" s="866"/>
      <c r="B11" s="866"/>
      <c r="C11" s="866"/>
      <c r="D11" s="353" t="s">
        <v>1291</v>
      </c>
      <c r="E11" s="354" t="s">
        <v>1302</v>
      </c>
      <c r="F11" s="355" t="s">
        <v>1304</v>
      </c>
      <c r="G11" s="361" t="s">
        <v>1305</v>
      </c>
      <c r="H11" s="362" t="s">
        <v>1301</v>
      </c>
      <c r="I11" s="362" t="s">
        <v>1295</v>
      </c>
      <c r="J11" s="358"/>
      <c r="K11" s="19"/>
      <c r="L11" s="19"/>
      <c r="M11" s="359"/>
      <c r="N11" s="19"/>
      <c r="O11" s="360"/>
    </row>
    <row r="12" spans="1:15" ht="75.599999999999994" customHeight="1" x14ac:dyDescent="0.3">
      <c r="A12" s="866"/>
      <c r="B12" s="866"/>
      <c r="C12" s="866"/>
      <c r="D12" s="353" t="s">
        <v>1291</v>
      </c>
      <c r="E12" s="354" t="s">
        <v>1306</v>
      </c>
      <c r="F12" s="363" t="s">
        <v>1307</v>
      </c>
      <c r="G12" s="364" t="s">
        <v>1308</v>
      </c>
      <c r="H12" s="365" t="s">
        <v>1301</v>
      </c>
      <c r="I12" s="357" t="s">
        <v>1295</v>
      </c>
      <c r="J12" s="358"/>
      <c r="K12" s="19"/>
      <c r="L12" s="19"/>
      <c r="M12" s="359"/>
      <c r="N12" s="19"/>
      <c r="O12" s="360"/>
    </row>
    <row r="13" spans="1:15" ht="213" customHeight="1" x14ac:dyDescent="0.3">
      <c r="A13" s="866"/>
      <c r="B13" s="867"/>
      <c r="C13" s="867"/>
      <c r="D13" s="353"/>
      <c r="E13" s="366" t="s">
        <v>1309</v>
      </c>
      <c r="F13" s="355" t="s">
        <v>1306</v>
      </c>
      <c r="G13" s="367" t="s">
        <v>1310</v>
      </c>
      <c r="H13" s="362" t="s">
        <v>1311</v>
      </c>
      <c r="I13" s="362" t="s">
        <v>1295</v>
      </c>
      <c r="J13" s="358"/>
      <c r="K13" s="19"/>
      <c r="L13" s="19"/>
      <c r="M13" s="359"/>
      <c r="N13" s="19"/>
      <c r="O13" s="360"/>
    </row>
    <row r="14" spans="1:15" ht="301.5" customHeight="1" x14ac:dyDescent="0.3">
      <c r="A14" s="861" t="s">
        <v>1312</v>
      </c>
      <c r="B14" s="860" t="s">
        <v>1313</v>
      </c>
      <c r="C14" s="860" t="s">
        <v>1314</v>
      </c>
      <c r="D14" s="368" t="s">
        <v>1314</v>
      </c>
      <c r="E14" s="354" t="s">
        <v>1315</v>
      </c>
      <c r="F14" s="355" t="s">
        <v>1315</v>
      </c>
      <c r="G14" s="361" t="s">
        <v>1316</v>
      </c>
      <c r="H14" s="357" t="s">
        <v>1317</v>
      </c>
      <c r="I14" s="357" t="s">
        <v>1318</v>
      </c>
      <c r="J14" s="358"/>
      <c r="K14" s="19"/>
      <c r="L14" s="369"/>
      <c r="M14" s="359"/>
      <c r="N14" s="22"/>
      <c r="O14" s="360"/>
    </row>
    <row r="15" spans="1:15" ht="180" customHeight="1" x14ac:dyDescent="0.3">
      <c r="A15" s="861"/>
      <c r="B15" s="861"/>
      <c r="C15" s="861"/>
      <c r="D15" s="368" t="s">
        <v>1314</v>
      </c>
      <c r="E15" s="354" t="s">
        <v>1319</v>
      </c>
      <c r="F15" s="355" t="s">
        <v>1320</v>
      </c>
      <c r="G15" s="361" t="s">
        <v>1321</v>
      </c>
      <c r="H15" s="362" t="s">
        <v>1322</v>
      </c>
      <c r="I15" s="362" t="s">
        <v>1318</v>
      </c>
      <c r="J15" s="358"/>
      <c r="K15" s="19"/>
      <c r="L15" s="369"/>
      <c r="M15" s="359"/>
      <c r="N15" s="22"/>
      <c r="O15" s="360"/>
    </row>
    <row r="16" spans="1:15" ht="316.95" customHeight="1" x14ac:dyDescent="0.3">
      <c r="A16" s="861"/>
      <c r="B16" s="861"/>
      <c r="C16" s="861" t="s">
        <v>1323</v>
      </c>
      <c r="D16" s="368" t="s">
        <v>1323</v>
      </c>
      <c r="E16" s="354" t="s">
        <v>1324</v>
      </c>
      <c r="F16" s="355" t="s">
        <v>1325</v>
      </c>
      <c r="G16" s="361" t="s">
        <v>1326</v>
      </c>
      <c r="H16" s="362" t="s">
        <v>1327</v>
      </c>
      <c r="I16" s="362" t="s">
        <v>1318</v>
      </c>
      <c r="J16" s="358"/>
      <c r="K16" s="19"/>
      <c r="L16" s="19"/>
      <c r="M16" s="359"/>
      <c r="N16" s="370"/>
      <c r="O16" s="19"/>
    </row>
    <row r="17" spans="1:16" ht="409.6" x14ac:dyDescent="0.3">
      <c r="A17" s="861"/>
      <c r="B17" s="861"/>
      <c r="C17" s="861"/>
      <c r="D17" s="368" t="s">
        <v>1323</v>
      </c>
      <c r="E17" s="354" t="s">
        <v>1320</v>
      </c>
      <c r="F17" s="355" t="s">
        <v>1328</v>
      </c>
      <c r="G17" s="361" t="s">
        <v>1329</v>
      </c>
      <c r="H17" s="362" t="s">
        <v>1330</v>
      </c>
      <c r="I17" s="362" t="s">
        <v>1318</v>
      </c>
      <c r="J17" s="371"/>
      <c r="K17" s="357"/>
      <c r="L17" s="357"/>
      <c r="M17" s="359"/>
      <c r="N17" s="370"/>
      <c r="O17" s="19"/>
    </row>
    <row r="18" spans="1:16" ht="265.2" customHeight="1" x14ac:dyDescent="0.3">
      <c r="A18" s="861"/>
      <c r="B18" s="861"/>
      <c r="C18" s="861"/>
      <c r="D18" s="368" t="s">
        <v>1323</v>
      </c>
      <c r="E18" s="354" t="s">
        <v>1331</v>
      </c>
      <c r="F18" s="355" t="s">
        <v>1332</v>
      </c>
      <c r="G18" s="361" t="s">
        <v>1333</v>
      </c>
      <c r="H18" s="362" t="s">
        <v>1334</v>
      </c>
      <c r="I18" s="362" t="s">
        <v>1318</v>
      </c>
      <c r="J18" s="358"/>
      <c r="K18" s="19"/>
      <c r="L18" s="19"/>
      <c r="M18" s="359"/>
      <c r="N18" s="370"/>
      <c r="O18" s="19"/>
    </row>
    <row r="19" spans="1:16" ht="274.95" customHeight="1" x14ac:dyDescent="0.3">
      <c r="A19" s="861"/>
      <c r="B19" s="861"/>
      <c r="C19" s="861"/>
      <c r="D19" s="368" t="s">
        <v>1323</v>
      </c>
      <c r="E19" s="354" t="s">
        <v>1335</v>
      </c>
      <c r="F19" s="355" t="s">
        <v>1336</v>
      </c>
      <c r="G19" s="361" t="s">
        <v>1337</v>
      </c>
      <c r="H19" s="362" t="s">
        <v>1338</v>
      </c>
      <c r="I19" s="362" t="s">
        <v>1318</v>
      </c>
      <c r="J19" s="358"/>
      <c r="K19" s="19"/>
      <c r="L19" s="19"/>
      <c r="M19" s="359"/>
      <c r="N19" s="370"/>
      <c r="O19" s="19"/>
      <c r="P19" t="s">
        <v>1339</v>
      </c>
    </row>
    <row r="20" spans="1:16" ht="316.2" customHeight="1" x14ac:dyDescent="0.3">
      <c r="A20" s="861"/>
      <c r="B20" s="864"/>
      <c r="C20" s="861"/>
      <c r="D20" s="368" t="s">
        <v>1323</v>
      </c>
      <c r="E20" s="354" t="s">
        <v>1340</v>
      </c>
      <c r="F20" s="355" t="s">
        <v>1341</v>
      </c>
      <c r="G20" s="361" t="s">
        <v>1342</v>
      </c>
      <c r="H20" s="362" t="s">
        <v>1343</v>
      </c>
      <c r="I20" s="362" t="s">
        <v>1318</v>
      </c>
      <c r="J20" s="371"/>
      <c r="K20" s="357"/>
      <c r="L20" s="357"/>
      <c r="M20" s="359"/>
      <c r="N20" s="370"/>
      <c r="O20" s="19"/>
    </row>
    <row r="21" spans="1:16" ht="216" x14ac:dyDescent="0.3">
      <c r="A21" s="861"/>
      <c r="B21" s="862" t="s">
        <v>1344</v>
      </c>
      <c r="C21" s="861" t="s">
        <v>1345</v>
      </c>
      <c r="D21" s="372" t="s">
        <v>1345</v>
      </c>
      <c r="E21" s="354" t="s">
        <v>1346</v>
      </c>
      <c r="F21" s="355" t="s">
        <v>1346</v>
      </c>
      <c r="G21" s="361" t="s">
        <v>1347</v>
      </c>
      <c r="H21" s="357" t="s">
        <v>1348</v>
      </c>
      <c r="I21" s="357" t="s">
        <v>1318</v>
      </c>
      <c r="J21" s="358"/>
      <c r="K21" s="19"/>
      <c r="L21" s="19"/>
      <c r="M21" s="359"/>
      <c r="N21" s="22"/>
      <c r="O21" s="19"/>
    </row>
    <row r="22" spans="1:16" ht="115.2" x14ac:dyDescent="0.3">
      <c r="A22" s="861"/>
      <c r="B22" s="862"/>
      <c r="C22" s="861"/>
      <c r="D22" s="372" t="s">
        <v>1345</v>
      </c>
      <c r="E22" s="354" t="s">
        <v>1349</v>
      </c>
      <c r="F22" s="355" t="s">
        <v>1349</v>
      </c>
      <c r="G22" s="361" t="s">
        <v>1350</v>
      </c>
      <c r="H22" s="357" t="s">
        <v>1351</v>
      </c>
      <c r="I22" s="357" t="s">
        <v>1318</v>
      </c>
      <c r="J22" s="358"/>
      <c r="K22" s="19"/>
      <c r="L22" s="19"/>
      <c r="M22" s="359"/>
      <c r="N22" s="22"/>
      <c r="O22" s="360"/>
    </row>
    <row r="23" spans="1:16" ht="316.8" x14ac:dyDescent="0.3">
      <c r="A23" s="861"/>
      <c r="B23" s="863"/>
      <c r="C23" s="373" t="s">
        <v>1352</v>
      </c>
      <c r="D23" s="374" t="s">
        <v>1352</v>
      </c>
      <c r="E23" s="366" t="s">
        <v>1353</v>
      </c>
      <c r="F23" s="355"/>
      <c r="G23" s="367" t="s">
        <v>1354</v>
      </c>
      <c r="H23" s="375" t="s">
        <v>1355</v>
      </c>
      <c r="I23" s="375" t="s">
        <v>1318</v>
      </c>
      <c r="J23" s="358"/>
      <c r="K23" s="19"/>
      <c r="L23" s="19"/>
      <c r="M23" s="359"/>
      <c r="N23" s="370"/>
      <c r="O23" s="360"/>
    </row>
    <row r="24" spans="1:16" ht="281.25" customHeight="1" x14ac:dyDescent="0.3">
      <c r="A24" s="861"/>
      <c r="B24" s="860" t="s">
        <v>1356</v>
      </c>
      <c r="C24" s="860" t="s">
        <v>1357</v>
      </c>
      <c r="D24" s="368" t="s">
        <v>1357</v>
      </c>
      <c r="E24" s="354" t="s">
        <v>1358</v>
      </c>
      <c r="F24" s="355" t="s">
        <v>1358</v>
      </c>
      <c r="G24" s="361" t="s">
        <v>1359</v>
      </c>
      <c r="H24" s="362" t="s">
        <v>1360</v>
      </c>
      <c r="I24" s="362" t="s">
        <v>1318</v>
      </c>
      <c r="J24" s="358"/>
      <c r="K24" s="19"/>
      <c r="L24" s="357"/>
      <c r="M24" s="359"/>
      <c r="N24" s="22"/>
      <c r="O24" s="19"/>
    </row>
    <row r="25" spans="1:16" ht="171" customHeight="1" x14ac:dyDescent="0.3">
      <c r="A25" s="861"/>
      <c r="B25" s="861"/>
      <c r="C25" s="861"/>
      <c r="D25" s="368" t="s">
        <v>1357</v>
      </c>
      <c r="E25" s="354" t="s">
        <v>1361</v>
      </c>
      <c r="F25" s="355" t="s">
        <v>1358</v>
      </c>
      <c r="G25" s="361" t="s">
        <v>1362</v>
      </c>
      <c r="H25" s="362"/>
      <c r="I25" s="362" t="s">
        <v>1318</v>
      </c>
      <c r="J25" s="358"/>
      <c r="K25" s="19"/>
      <c r="L25" s="19"/>
      <c r="M25" s="359"/>
      <c r="N25" s="22"/>
      <c r="O25" s="360"/>
    </row>
    <row r="26" spans="1:16" ht="242.25" customHeight="1" x14ac:dyDescent="0.3">
      <c r="A26" s="861"/>
      <c r="B26" s="861"/>
      <c r="C26" s="861"/>
      <c r="D26" s="368" t="s">
        <v>1357</v>
      </c>
      <c r="E26" s="354" t="s">
        <v>1363</v>
      </c>
      <c r="F26" s="355" t="s">
        <v>1361</v>
      </c>
      <c r="G26" s="361" t="s">
        <v>1364</v>
      </c>
      <c r="H26" s="362" t="s">
        <v>1365</v>
      </c>
      <c r="I26" s="362" t="s">
        <v>1318</v>
      </c>
      <c r="J26" s="358"/>
      <c r="K26" s="19"/>
      <c r="L26" s="19"/>
      <c r="M26" s="359"/>
      <c r="N26" s="22"/>
      <c r="O26" s="360"/>
    </row>
    <row r="27" spans="1:16" ht="57.6" x14ac:dyDescent="0.3">
      <c r="A27" s="861"/>
      <c r="B27" s="861"/>
      <c r="C27" s="861"/>
      <c r="D27" s="368" t="s">
        <v>1357</v>
      </c>
      <c r="E27" s="354" t="s">
        <v>1366</v>
      </c>
      <c r="F27" s="355" t="s">
        <v>1363</v>
      </c>
      <c r="G27" s="356" t="s">
        <v>1367</v>
      </c>
      <c r="H27" s="376" t="s">
        <v>1368</v>
      </c>
      <c r="I27" s="362" t="s">
        <v>1318</v>
      </c>
      <c r="J27" s="358"/>
      <c r="K27" s="19"/>
      <c r="L27" s="19"/>
      <c r="M27" s="359"/>
      <c r="N27" s="370"/>
      <c r="O27" s="19"/>
    </row>
    <row r="28" spans="1:16" ht="129.6" x14ac:dyDescent="0.3">
      <c r="A28" s="861"/>
      <c r="B28" s="864"/>
      <c r="C28" s="861"/>
      <c r="D28" s="368" t="s">
        <v>1357</v>
      </c>
      <c r="E28" s="354" t="s">
        <v>1369</v>
      </c>
      <c r="F28" s="355" t="s">
        <v>1358</v>
      </c>
      <c r="G28" s="356" t="s">
        <v>1370</v>
      </c>
      <c r="H28" s="362" t="s">
        <v>1371</v>
      </c>
      <c r="I28" s="362" t="s">
        <v>1318</v>
      </c>
      <c r="J28" s="358"/>
      <c r="K28" s="19"/>
      <c r="L28" s="19"/>
      <c r="M28" s="359"/>
      <c r="N28" s="370"/>
      <c r="O28" s="360"/>
    </row>
    <row r="29" spans="1:16" ht="158.4" x14ac:dyDescent="0.3">
      <c r="A29" s="861"/>
      <c r="B29" s="862" t="s">
        <v>1372</v>
      </c>
      <c r="C29" s="861" t="s">
        <v>1373</v>
      </c>
      <c r="D29" s="372" t="s">
        <v>1373</v>
      </c>
      <c r="E29" s="354" t="s">
        <v>1374</v>
      </c>
      <c r="F29" s="355" t="s">
        <v>1374</v>
      </c>
      <c r="G29" s="356" t="s">
        <v>1375</v>
      </c>
      <c r="H29" s="365"/>
      <c r="I29" s="365" t="s">
        <v>1318</v>
      </c>
      <c r="J29" s="358"/>
      <c r="K29" s="19"/>
      <c r="L29" s="19"/>
      <c r="M29" s="359"/>
      <c r="N29" s="22"/>
      <c r="O29" s="360"/>
    </row>
    <row r="30" spans="1:16" ht="282.75" customHeight="1" x14ac:dyDescent="0.3">
      <c r="A30" s="861"/>
      <c r="B30" s="862"/>
      <c r="C30" s="861"/>
      <c r="D30" s="372" t="s">
        <v>1373</v>
      </c>
      <c r="E30" s="354" t="s">
        <v>1376</v>
      </c>
      <c r="F30" s="355" t="s">
        <v>1376</v>
      </c>
      <c r="G30" s="356" t="s">
        <v>1377</v>
      </c>
      <c r="H30" s="357" t="s">
        <v>1378</v>
      </c>
      <c r="I30" s="357" t="s">
        <v>1318</v>
      </c>
      <c r="J30" s="358"/>
      <c r="K30" s="19"/>
      <c r="L30" s="19"/>
      <c r="M30" s="359"/>
      <c r="N30" s="370"/>
      <c r="O30" s="360"/>
    </row>
    <row r="31" spans="1:16" ht="302.39999999999998" x14ac:dyDescent="0.3">
      <c r="A31" s="861"/>
      <c r="B31" s="862"/>
      <c r="C31" s="861" t="s">
        <v>1379</v>
      </c>
      <c r="D31" s="372" t="s">
        <v>1380</v>
      </c>
      <c r="E31" s="354" t="s">
        <v>1381</v>
      </c>
      <c r="F31" s="355" t="s">
        <v>1381</v>
      </c>
      <c r="G31" s="356" t="s">
        <v>1382</v>
      </c>
      <c r="H31" s="357" t="s">
        <v>1383</v>
      </c>
      <c r="I31" s="357" t="s">
        <v>1318</v>
      </c>
      <c r="J31" s="358"/>
      <c r="K31" s="19"/>
      <c r="L31" s="19"/>
      <c r="M31" s="359"/>
      <c r="N31" s="370"/>
      <c r="O31" s="360"/>
    </row>
    <row r="32" spans="1:16" ht="216" x14ac:dyDescent="0.3">
      <c r="A32" s="864"/>
      <c r="B32" s="863"/>
      <c r="C32" s="864"/>
      <c r="D32" s="372" t="s">
        <v>1380</v>
      </c>
      <c r="E32" s="354" t="s">
        <v>1384</v>
      </c>
      <c r="F32" s="355" t="s">
        <v>1384</v>
      </c>
      <c r="G32" s="356" t="s">
        <v>1385</v>
      </c>
      <c r="H32" s="362" t="s">
        <v>1386</v>
      </c>
      <c r="I32" s="362" t="s">
        <v>1318</v>
      </c>
      <c r="J32" s="358"/>
      <c r="K32" s="19"/>
      <c r="L32" s="19"/>
      <c r="M32" s="359"/>
      <c r="N32" s="22"/>
      <c r="O32" s="360"/>
    </row>
    <row r="33" spans="1:14" x14ac:dyDescent="0.3">
      <c r="J33"/>
      <c r="K33"/>
      <c r="L33"/>
      <c r="M33"/>
    </row>
    <row r="34" spans="1:14" x14ac:dyDescent="0.3">
      <c r="A34" s="1"/>
      <c r="J34"/>
      <c r="K34"/>
      <c r="L34"/>
      <c r="M34"/>
    </row>
    <row r="35" spans="1:14" x14ac:dyDescent="0.3">
      <c r="J35"/>
      <c r="K35"/>
      <c r="L35"/>
      <c r="M35"/>
    </row>
    <row r="36" spans="1:14" x14ac:dyDescent="0.3">
      <c r="J36"/>
      <c r="K36"/>
      <c r="L36"/>
      <c r="M36"/>
    </row>
    <row r="37" spans="1:14" x14ac:dyDescent="0.3">
      <c r="J37"/>
      <c r="K37"/>
      <c r="L37"/>
      <c r="M37"/>
    </row>
    <row r="38" spans="1:14" s="1" customFormat="1" x14ac:dyDescent="0.3">
      <c r="N38" s="100"/>
    </row>
    <row r="39" spans="1:14" x14ac:dyDescent="0.3">
      <c r="J39"/>
      <c r="K39"/>
      <c r="L39"/>
      <c r="M39"/>
    </row>
    <row r="40" spans="1:14" x14ac:dyDescent="0.3">
      <c r="J40"/>
      <c r="K40"/>
      <c r="L40"/>
      <c r="M40"/>
    </row>
  </sheetData>
  <protectedRanges>
    <protectedRange sqref="O7:O32" name="Range1"/>
  </protectedRanges>
  <autoFilter ref="A6:M6" xr:uid="{15D31F02-AE43-483E-A32B-2E29864F1661}"/>
  <mergeCells count="14">
    <mergeCell ref="C24:C28"/>
    <mergeCell ref="B29:B32"/>
    <mergeCell ref="C29:C30"/>
    <mergeCell ref="C31:C32"/>
    <mergeCell ref="A7:A13"/>
    <mergeCell ref="B7:B13"/>
    <mergeCell ref="C7:C13"/>
    <mergeCell ref="A14:A32"/>
    <mergeCell ref="B14:B20"/>
    <mergeCell ref="C14:C15"/>
    <mergeCell ref="C16:C20"/>
    <mergeCell ref="B21:B23"/>
    <mergeCell ref="C21:C22"/>
    <mergeCell ref="B24:B28"/>
  </mergeCells>
  <conditionalFormatting sqref="J7:J32">
    <cfRule type="cellIs" dxfId="210" priority="1" operator="equal">
      <formula>"Not applicable"</formula>
    </cfRule>
    <cfRule type="cellIs" dxfId="209" priority="2" operator="equal">
      <formula>"Missing"</formula>
    </cfRule>
    <cfRule type="cellIs" dxfId="208" priority="3" operator="equal">
      <formula>"Partly"</formula>
    </cfRule>
    <cfRule type="cellIs" dxfId="207" priority="4" operator="equal">
      <formula>"Fully"</formula>
    </cfRule>
  </conditionalFormatting>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F4D88DCD-5C3A-4358-AAE5-89DA1D61F9F3}">
          <x14:formula1>
            <xm:f>Sheet1!$A$1:$A$4</xm:f>
          </x14:formula1>
          <xm:sqref>J7:J32</xm:sqref>
        </x14:dataValidation>
      </x14:dataValidations>
    </ext>
  </extLst>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79782B-654F-4B37-A0F6-40E93A83A537}">
  <sheetPr>
    <tabColor rgb="FF00CC99"/>
  </sheetPr>
  <dimension ref="A1:A4"/>
  <sheetViews>
    <sheetView workbookViewId="0">
      <selection activeCell="A5" sqref="A5"/>
    </sheetView>
  </sheetViews>
  <sheetFormatPr defaultRowHeight="14.4" x14ac:dyDescent="0.3"/>
  <sheetData>
    <row r="1" spans="1:1" x14ac:dyDescent="0.3">
      <c r="A1" t="s">
        <v>1508</v>
      </c>
    </row>
    <row r="2" spans="1:1" x14ac:dyDescent="0.3">
      <c r="A2" t="s">
        <v>1509</v>
      </c>
    </row>
    <row r="3" spans="1:1" x14ac:dyDescent="0.3">
      <c r="A3" t="s">
        <v>1510</v>
      </c>
    </row>
    <row r="4" spans="1:1" x14ac:dyDescent="0.3">
      <c r="A4" t="s">
        <v>56</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20F450-DE4A-4867-BFC0-DF23B371562E}">
  <sheetPr>
    <tabColor theme="9" tint="0.39997558519241921"/>
  </sheetPr>
  <dimension ref="A1:BQ38"/>
  <sheetViews>
    <sheetView showGridLines="0" zoomScale="70" zoomScaleNormal="70" workbookViewId="0">
      <pane xSplit="3" ySplit="7" topLeftCell="F49" activePane="bottomRight" state="frozen"/>
      <selection pane="topRight" activeCell="D1" sqref="D1"/>
      <selection pane="bottomLeft" activeCell="A5" sqref="A5"/>
      <selection pane="bottomRight"/>
    </sheetView>
  </sheetViews>
  <sheetFormatPr defaultColWidth="8.6640625" defaultRowHeight="14.4" x14ac:dyDescent="0.3"/>
  <cols>
    <col min="1" max="1" width="17.6640625" customWidth="1"/>
    <col min="2" max="2" width="20.6640625" customWidth="1"/>
    <col min="3" max="3" width="34" customWidth="1"/>
    <col min="4" max="4" width="16.33203125" customWidth="1"/>
    <col min="5" max="5" width="14" customWidth="1"/>
    <col min="6" max="6" width="26.33203125" customWidth="1"/>
    <col min="7" max="7" width="25.33203125" customWidth="1"/>
    <col min="8" max="14" width="23.44140625" customWidth="1"/>
    <col min="15" max="15" width="34.44140625" style="24" customWidth="1"/>
  </cols>
  <sheetData>
    <row r="1" spans="1:69" ht="21" x14ac:dyDescent="0.3">
      <c r="A1" s="340" t="s">
        <v>1523</v>
      </c>
      <c r="B1" s="340"/>
    </row>
    <row r="2" spans="1:69" x14ac:dyDescent="0.3">
      <c r="A2" s="325" t="s">
        <v>1387</v>
      </c>
    </row>
    <row r="3" spans="1:69" x14ac:dyDescent="0.3">
      <c r="A3" s="325"/>
    </row>
    <row r="4" spans="1:69" x14ac:dyDescent="0.3">
      <c r="A4" s="2" t="s">
        <v>1275</v>
      </c>
      <c r="B4" s="377"/>
    </row>
    <row r="5" spans="1:69" x14ac:dyDescent="0.3">
      <c r="A5" s="2" t="s">
        <v>1276</v>
      </c>
      <c r="B5" s="377"/>
    </row>
    <row r="6" spans="1:69" ht="21" x14ac:dyDescent="0.4">
      <c r="A6" s="378"/>
    </row>
    <row r="7" spans="1:69" ht="92.4" x14ac:dyDescent="0.3">
      <c r="A7" s="379" t="s">
        <v>1388</v>
      </c>
      <c r="B7" s="379" t="s">
        <v>1389</v>
      </c>
      <c r="C7" s="380" t="s">
        <v>1390</v>
      </c>
      <c r="D7" s="380" t="s">
        <v>1391</v>
      </c>
      <c r="E7" s="380" t="s">
        <v>1392</v>
      </c>
      <c r="F7" s="380" t="s">
        <v>1393</v>
      </c>
      <c r="G7" s="380" t="s">
        <v>1394</v>
      </c>
      <c r="H7" s="380" t="s">
        <v>1395</v>
      </c>
      <c r="I7" s="380" t="s">
        <v>1396</v>
      </c>
      <c r="J7" s="380" t="s">
        <v>1397</v>
      </c>
      <c r="K7" s="380" t="s">
        <v>1398</v>
      </c>
      <c r="L7" s="380" t="s">
        <v>1399</v>
      </c>
      <c r="M7" s="380" t="s">
        <v>1400</v>
      </c>
      <c r="N7" s="380" t="s">
        <v>1401</v>
      </c>
      <c r="O7" s="381" t="s">
        <v>1402</v>
      </c>
    </row>
    <row r="8" spans="1:69" s="384" customFormat="1" x14ac:dyDescent="0.3">
      <c r="A8" s="874" t="s">
        <v>1403</v>
      </c>
      <c r="B8" s="876" t="s">
        <v>358</v>
      </c>
      <c r="C8" s="382"/>
      <c r="D8" s="382"/>
      <c r="E8" s="382"/>
      <c r="F8" s="382"/>
      <c r="G8" s="382"/>
      <c r="H8" s="382"/>
      <c r="I8" s="382"/>
      <c r="J8" s="382"/>
      <c r="K8" s="382"/>
      <c r="L8" s="382"/>
      <c r="M8" s="382"/>
      <c r="N8" s="382"/>
      <c r="O8" s="383"/>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row>
    <row r="9" spans="1:69" s="384" customFormat="1" x14ac:dyDescent="0.3">
      <c r="A9" s="875"/>
      <c r="B9" s="877"/>
      <c r="C9" s="385"/>
      <c r="D9" s="385"/>
      <c r="E9" s="385"/>
      <c r="F9" s="385"/>
      <c r="G9" s="385"/>
      <c r="H9" s="385"/>
      <c r="I9" s="385"/>
      <c r="J9" s="385"/>
      <c r="K9" s="385"/>
      <c r="L9" s="385"/>
      <c r="M9" s="385"/>
      <c r="N9" s="382"/>
      <c r="O9" s="383"/>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row>
    <row r="10" spans="1:69" x14ac:dyDescent="0.3">
      <c r="A10" s="875"/>
      <c r="B10" s="876" t="s">
        <v>1404</v>
      </c>
      <c r="C10" s="382"/>
      <c r="D10" s="382"/>
      <c r="E10" s="382"/>
      <c r="F10" s="382"/>
      <c r="G10" s="385"/>
      <c r="H10" s="385"/>
      <c r="I10" s="385"/>
      <c r="J10" s="385"/>
      <c r="K10" s="385"/>
      <c r="L10" s="385"/>
      <c r="M10" s="385"/>
      <c r="N10" s="382"/>
      <c r="O10" s="383"/>
    </row>
    <row r="11" spans="1:69" x14ac:dyDescent="0.3">
      <c r="A11" s="875"/>
      <c r="B11" s="878"/>
      <c r="C11" s="382"/>
      <c r="D11" s="382"/>
      <c r="E11" s="382"/>
      <c r="F11" s="382"/>
      <c r="G11" s="385"/>
      <c r="H11" s="385"/>
      <c r="I11" s="385"/>
      <c r="J11" s="385"/>
      <c r="K11" s="385"/>
      <c r="L11" s="385"/>
      <c r="M11" s="385"/>
      <c r="N11" s="382"/>
      <c r="O11" s="383"/>
    </row>
    <row r="12" spans="1:69" x14ac:dyDescent="0.3">
      <c r="A12" s="875"/>
      <c r="B12" s="877"/>
      <c r="C12" s="382"/>
      <c r="D12" s="382"/>
      <c r="E12" s="382"/>
      <c r="F12" s="382"/>
      <c r="G12" s="385"/>
      <c r="H12" s="385"/>
      <c r="I12" s="385"/>
      <c r="J12" s="385"/>
      <c r="K12" s="385"/>
      <c r="L12" s="385"/>
      <c r="M12" s="385"/>
      <c r="N12" s="382"/>
      <c r="O12" s="383"/>
    </row>
    <row r="13" spans="1:69" ht="28.8" x14ac:dyDescent="0.3">
      <c r="A13" s="875"/>
      <c r="B13" s="386" t="s">
        <v>1405</v>
      </c>
      <c r="C13" s="382"/>
      <c r="D13" s="382"/>
      <c r="E13" s="382"/>
      <c r="F13" s="382"/>
      <c r="G13" s="382"/>
      <c r="H13" s="382"/>
      <c r="I13" s="382"/>
      <c r="J13" s="382"/>
      <c r="K13" s="382"/>
      <c r="L13" s="382"/>
      <c r="M13" s="382"/>
      <c r="N13" s="382"/>
      <c r="O13" s="383"/>
    </row>
    <row r="14" spans="1:69" x14ac:dyDescent="0.3">
      <c r="A14" s="875"/>
      <c r="B14" s="386" t="s">
        <v>1406</v>
      </c>
      <c r="C14" s="382"/>
      <c r="D14" s="382"/>
      <c r="E14" s="382"/>
      <c r="F14" s="382"/>
      <c r="G14" s="382"/>
      <c r="H14" s="382"/>
      <c r="I14" s="382"/>
      <c r="J14" s="382"/>
      <c r="K14" s="382"/>
      <c r="L14" s="382"/>
      <c r="M14" s="382"/>
      <c r="N14" s="382"/>
      <c r="O14" s="383"/>
    </row>
    <row r="15" spans="1:69" x14ac:dyDescent="0.3">
      <c r="A15" s="875"/>
      <c r="B15" s="386" t="s">
        <v>1407</v>
      </c>
      <c r="C15" s="382"/>
      <c r="D15" s="382"/>
      <c r="E15" s="382"/>
      <c r="F15" s="382"/>
      <c r="G15" s="382"/>
      <c r="H15" s="382"/>
      <c r="I15" s="382"/>
      <c r="J15" s="382"/>
      <c r="K15" s="382"/>
      <c r="L15" s="382"/>
      <c r="M15" s="382"/>
      <c r="N15" s="382"/>
      <c r="O15" s="383"/>
    </row>
    <row r="16" spans="1:69" ht="28.2" customHeight="1" x14ac:dyDescent="0.3">
      <c r="A16" s="875"/>
      <c r="B16" s="386" t="s">
        <v>360</v>
      </c>
      <c r="C16" s="385"/>
      <c r="D16" s="385"/>
      <c r="E16" s="385"/>
      <c r="F16" s="385"/>
      <c r="G16" s="385"/>
      <c r="H16" s="385"/>
      <c r="I16" s="385"/>
      <c r="J16" s="385"/>
      <c r="K16" s="385"/>
      <c r="L16" s="385"/>
      <c r="M16" s="385"/>
      <c r="N16" s="385"/>
      <c r="O16" s="383"/>
    </row>
    <row r="17" spans="1:59" x14ac:dyDescent="0.3">
      <c r="A17" s="875"/>
      <c r="B17" s="386" t="s">
        <v>1408</v>
      </c>
      <c r="C17" s="385"/>
      <c r="D17" s="385"/>
      <c r="E17" s="385"/>
      <c r="F17" s="385"/>
      <c r="G17" s="385"/>
      <c r="H17" s="385"/>
      <c r="I17" s="385"/>
      <c r="J17" s="385"/>
      <c r="K17" s="385"/>
      <c r="L17" s="385"/>
      <c r="M17" s="385"/>
      <c r="N17" s="385"/>
      <c r="O17" s="383"/>
    </row>
    <row r="18" spans="1:59" x14ac:dyDescent="0.3">
      <c r="A18" s="875"/>
      <c r="B18" s="386" t="s">
        <v>363</v>
      </c>
      <c r="C18" s="385"/>
      <c r="D18" s="385"/>
      <c r="E18" s="385"/>
      <c r="F18" s="385"/>
      <c r="G18" s="385"/>
      <c r="H18" s="385"/>
      <c r="I18" s="385"/>
      <c r="J18" s="385"/>
      <c r="K18" s="385"/>
      <c r="L18" s="385"/>
      <c r="M18" s="385"/>
      <c r="N18" s="385"/>
      <c r="O18" s="383"/>
    </row>
    <row r="19" spans="1:59" s="1" customFormat="1" x14ac:dyDescent="0.3">
      <c r="A19" s="875"/>
      <c r="B19" s="876" t="s">
        <v>1409</v>
      </c>
      <c r="C19" s="385"/>
      <c r="D19" s="382"/>
      <c r="E19" s="382"/>
      <c r="F19" s="382"/>
      <c r="G19" s="382"/>
      <c r="H19" s="382"/>
      <c r="I19" s="382"/>
      <c r="J19" s="382"/>
      <c r="K19" s="382"/>
      <c r="L19" s="382"/>
      <c r="M19" s="382"/>
      <c r="N19" s="382"/>
      <c r="O19" s="387"/>
    </row>
    <row r="20" spans="1:59" s="1" customFormat="1" x14ac:dyDescent="0.3">
      <c r="A20" s="875"/>
      <c r="B20" s="878"/>
      <c r="C20" s="385"/>
      <c r="D20" s="382"/>
      <c r="E20" s="382"/>
      <c r="F20" s="382"/>
      <c r="G20" s="382"/>
      <c r="H20" s="382"/>
      <c r="I20" s="382"/>
      <c r="J20" s="382"/>
      <c r="K20" s="382"/>
      <c r="L20" s="382"/>
      <c r="M20" s="382"/>
      <c r="N20" s="382"/>
      <c r="O20" s="387"/>
    </row>
    <row r="21" spans="1:59" x14ac:dyDescent="0.3">
      <c r="A21" s="875"/>
      <c r="B21" s="878"/>
      <c r="C21" s="385"/>
      <c r="D21" s="385"/>
      <c r="E21" s="385"/>
      <c r="F21" s="385"/>
      <c r="G21" s="382"/>
      <c r="H21" s="382"/>
      <c r="I21" s="382"/>
      <c r="J21" s="382"/>
      <c r="K21" s="385"/>
      <c r="L21" s="385"/>
      <c r="M21" s="385"/>
      <c r="N21" s="385"/>
      <c r="O21" s="383"/>
    </row>
    <row r="22" spans="1:59" ht="28.8" x14ac:dyDescent="0.3">
      <c r="A22" s="879" t="s">
        <v>16</v>
      </c>
      <c r="B22" s="388" t="s">
        <v>1410</v>
      </c>
      <c r="C22" s="389"/>
      <c r="D22" s="389"/>
      <c r="E22" s="389"/>
      <c r="F22" s="389"/>
      <c r="G22" s="389"/>
      <c r="H22" s="389"/>
      <c r="I22" s="389"/>
      <c r="J22" s="389"/>
      <c r="K22" s="389"/>
      <c r="L22" s="389"/>
      <c r="M22" s="389"/>
      <c r="N22" s="389"/>
      <c r="O22" s="383"/>
    </row>
    <row r="23" spans="1:59" x14ac:dyDescent="0.3">
      <c r="A23" s="880"/>
      <c r="B23" s="388" t="s">
        <v>1411</v>
      </c>
      <c r="C23" s="389"/>
      <c r="D23" s="389"/>
      <c r="E23" s="389"/>
      <c r="F23" s="389"/>
      <c r="G23" s="389"/>
      <c r="H23" s="389"/>
      <c r="I23" s="389"/>
      <c r="J23" s="389"/>
      <c r="K23" s="389"/>
      <c r="L23" s="389"/>
      <c r="M23" s="389"/>
      <c r="N23" s="389"/>
      <c r="O23" s="383"/>
    </row>
    <row r="24" spans="1:59" ht="28.95" customHeight="1" x14ac:dyDescent="0.3">
      <c r="A24" s="880"/>
      <c r="B24" s="881" t="s">
        <v>1409</v>
      </c>
      <c r="C24" s="390"/>
      <c r="D24" s="390"/>
      <c r="E24" s="390"/>
      <c r="F24" s="390"/>
      <c r="G24" s="390"/>
      <c r="H24" s="390"/>
      <c r="I24" s="390"/>
      <c r="J24" s="390"/>
      <c r="K24" s="390"/>
      <c r="L24" s="390"/>
      <c r="M24" s="390"/>
      <c r="N24" s="390"/>
      <c r="O24" s="383"/>
    </row>
    <row r="25" spans="1:59" ht="28.95" customHeight="1" x14ac:dyDescent="0.3">
      <c r="A25" s="880"/>
      <c r="B25" s="882"/>
      <c r="C25" s="390"/>
      <c r="D25" s="390"/>
      <c r="E25" s="390"/>
      <c r="F25" s="390"/>
      <c r="G25" s="390"/>
      <c r="H25" s="390"/>
      <c r="I25" s="390"/>
      <c r="J25" s="390"/>
      <c r="K25" s="390"/>
      <c r="L25" s="390"/>
      <c r="M25" s="390"/>
      <c r="N25" s="390"/>
      <c r="O25" s="383"/>
    </row>
    <row r="26" spans="1:59" x14ac:dyDescent="0.3">
      <c r="A26" s="880"/>
      <c r="B26" s="883"/>
      <c r="C26" s="390"/>
      <c r="D26" s="390"/>
      <c r="E26" s="390"/>
      <c r="F26" s="390"/>
      <c r="G26" s="390"/>
      <c r="H26" s="390"/>
      <c r="I26" s="390"/>
      <c r="J26" s="390"/>
      <c r="K26" s="390"/>
      <c r="L26" s="390"/>
      <c r="M26" s="390"/>
      <c r="N26" s="390"/>
      <c r="O26" s="383"/>
    </row>
    <row r="27" spans="1:59" s="384" customFormat="1" ht="51.6" customHeight="1" x14ac:dyDescent="0.3">
      <c r="A27" s="868" t="s">
        <v>15</v>
      </c>
      <c r="B27" s="391" t="s">
        <v>1412</v>
      </c>
      <c r="C27" s="392"/>
      <c r="D27" s="392"/>
      <c r="E27" s="392"/>
      <c r="F27" s="392"/>
      <c r="G27" s="392"/>
      <c r="H27" s="392"/>
      <c r="I27" s="392"/>
      <c r="J27" s="392"/>
      <c r="K27" s="392"/>
      <c r="L27" s="392"/>
      <c r="M27" s="392"/>
      <c r="N27" s="392"/>
      <c r="O27" s="383"/>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row>
    <row r="28" spans="1:59" ht="28.8" x14ac:dyDescent="0.3">
      <c r="A28" s="868"/>
      <c r="B28" s="391" t="s">
        <v>1413</v>
      </c>
      <c r="C28" s="392"/>
      <c r="D28" s="392"/>
      <c r="E28" s="392"/>
      <c r="F28" s="392"/>
      <c r="G28" s="392"/>
      <c r="H28" s="392"/>
      <c r="I28" s="392"/>
      <c r="J28" s="392"/>
      <c r="K28" s="392"/>
      <c r="L28" s="392"/>
      <c r="M28" s="392"/>
      <c r="N28" s="392"/>
      <c r="O28" s="383"/>
    </row>
    <row r="29" spans="1:59" ht="43.95" customHeight="1" x14ac:dyDescent="0.3">
      <c r="A29" s="868"/>
      <c r="B29" s="391" t="s">
        <v>1414</v>
      </c>
      <c r="C29" s="392"/>
      <c r="D29" s="392"/>
      <c r="E29" s="392"/>
      <c r="F29" s="392"/>
      <c r="G29" s="392"/>
      <c r="H29" s="392"/>
      <c r="I29" s="392"/>
      <c r="J29" s="392"/>
      <c r="K29" s="392"/>
      <c r="L29" s="392"/>
      <c r="M29" s="392"/>
      <c r="N29" s="392"/>
      <c r="O29" s="383"/>
    </row>
    <row r="30" spans="1:59" ht="82.2" customHeight="1" x14ac:dyDescent="0.3">
      <c r="A30" s="868"/>
      <c r="B30" s="391" t="s">
        <v>1415</v>
      </c>
      <c r="C30" s="392"/>
      <c r="D30" s="392"/>
      <c r="E30" s="392"/>
      <c r="F30" s="392"/>
      <c r="G30" s="392"/>
      <c r="H30" s="392"/>
      <c r="I30" s="392"/>
      <c r="J30" s="392"/>
      <c r="K30" s="392"/>
      <c r="L30" s="392"/>
      <c r="M30" s="392"/>
      <c r="N30" s="392"/>
      <c r="O30" s="383"/>
    </row>
    <row r="31" spans="1:59" ht="36.6" customHeight="1" x14ac:dyDescent="0.3">
      <c r="A31" s="868"/>
      <c r="B31" s="391" t="s">
        <v>1416</v>
      </c>
      <c r="C31" s="392"/>
      <c r="D31" s="392"/>
      <c r="E31" s="392"/>
      <c r="F31" s="392"/>
      <c r="G31" s="392"/>
      <c r="H31" s="392"/>
      <c r="I31" s="392"/>
      <c r="J31" s="392"/>
      <c r="K31" s="392"/>
      <c r="L31" s="392"/>
      <c r="M31" s="392"/>
      <c r="N31" s="392"/>
      <c r="O31" s="383"/>
    </row>
    <row r="32" spans="1:59" x14ac:dyDescent="0.3">
      <c r="A32" s="868"/>
      <c r="B32" s="391" t="s">
        <v>1013</v>
      </c>
      <c r="C32" s="392"/>
      <c r="D32" s="392"/>
      <c r="E32" s="392"/>
      <c r="F32" s="392"/>
      <c r="G32" s="392"/>
      <c r="H32" s="392"/>
      <c r="I32" s="392"/>
      <c r="J32" s="392"/>
      <c r="K32" s="392"/>
      <c r="L32" s="392"/>
      <c r="M32" s="392"/>
      <c r="N32" s="392"/>
      <c r="O32" s="383"/>
    </row>
    <row r="33" spans="1:15" ht="28.95" customHeight="1" x14ac:dyDescent="0.3">
      <c r="A33" s="868"/>
      <c r="B33" s="869" t="s">
        <v>1409</v>
      </c>
      <c r="C33" s="392"/>
      <c r="D33" s="392"/>
      <c r="E33" s="392"/>
      <c r="F33" s="392"/>
      <c r="G33" s="392"/>
      <c r="H33" s="392"/>
      <c r="I33" s="392"/>
      <c r="J33" s="392"/>
      <c r="K33" s="392"/>
      <c r="L33" s="392"/>
      <c r="M33" s="392"/>
      <c r="N33" s="392"/>
      <c r="O33" s="383"/>
    </row>
    <row r="34" spans="1:15" ht="28.95" customHeight="1" x14ac:dyDescent="0.3">
      <c r="A34" s="868"/>
      <c r="B34" s="870"/>
      <c r="C34" s="392"/>
      <c r="D34" s="392"/>
      <c r="E34" s="392"/>
      <c r="F34" s="392"/>
      <c r="G34" s="392"/>
      <c r="H34" s="392"/>
      <c r="I34" s="392"/>
      <c r="J34" s="392"/>
      <c r="K34" s="392"/>
      <c r="L34" s="392"/>
      <c r="M34" s="392"/>
      <c r="N34" s="392"/>
      <c r="O34" s="383"/>
    </row>
    <row r="35" spans="1:15" x14ac:dyDescent="0.3">
      <c r="A35" s="868"/>
      <c r="B35" s="871"/>
      <c r="C35" s="392"/>
      <c r="D35" s="392"/>
      <c r="E35" s="392"/>
      <c r="F35" s="392"/>
      <c r="G35" s="392"/>
      <c r="H35" s="392"/>
      <c r="I35" s="392"/>
      <c r="J35" s="392"/>
      <c r="K35" s="392"/>
      <c r="L35" s="392"/>
      <c r="M35" s="392"/>
      <c r="N35" s="392"/>
      <c r="O35" s="383"/>
    </row>
    <row r="36" spans="1:15" x14ac:dyDescent="0.3">
      <c r="A36" s="872" t="s">
        <v>1409</v>
      </c>
      <c r="B36" s="873" t="s">
        <v>1409</v>
      </c>
      <c r="C36" s="393"/>
      <c r="D36" s="393"/>
      <c r="E36" s="393"/>
      <c r="F36" s="393"/>
      <c r="G36" s="393"/>
      <c r="H36" s="393"/>
      <c r="I36" s="393"/>
      <c r="J36" s="393"/>
      <c r="K36" s="393"/>
      <c r="L36" s="393"/>
      <c r="M36" s="393"/>
      <c r="N36" s="393"/>
      <c r="O36" s="383"/>
    </row>
    <row r="37" spans="1:15" x14ac:dyDescent="0.3">
      <c r="A37" s="872"/>
      <c r="B37" s="873"/>
      <c r="C37" s="393"/>
      <c r="D37" s="393"/>
      <c r="E37" s="393"/>
      <c r="F37" s="393"/>
      <c r="G37" s="393"/>
      <c r="H37" s="393"/>
      <c r="I37" s="393"/>
      <c r="J37" s="393"/>
      <c r="K37" s="393"/>
      <c r="L37" s="393"/>
      <c r="M37" s="393"/>
      <c r="N37" s="393"/>
      <c r="O37" s="383"/>
    </row>
    <row r="38" spans="1:15" x14ac:dyDescent="0.3">
      <c r="A38" s="872"/>
      <c r="B38" s="873"/>
      <c r="C38" s="393"/>
      <c r="D38" s="393"/>
      <c r="E38" s="393"/>
      <c r="F38" s="393"/>
      <c r="G38" s="393"/>
      <c r="H38" s="393"/>
      <c r="I38" s="393"/>
      <c r="J38" s="393"/>
      <c r="K38" s="393"/>
      <c r="L38" s="393"/>
      <c r="M38" s="393"/>
      <c r="N38" s="393"/>
      <c r="O38" s="383"/>
    </row>
  </sheetData>
  <autoFilter ref="A7:N7" xr:uid="{386404A7-013B-4C62-A9DC-4F520E73A7A3}"/>
  <mergeCells count="10">
    <mergeCell ref="A27:A35"/>
    <mergeCell ref="B33:B35"/>
    <mergeCell ref="A36:A38"/>
    <mergeCell ref="B36:B38"/>
    <mergeCell ref="A8:A21"/>
    <mergeCell ref="B8:B9"/>
    <mergeCell ref="B10:B12"/>
    <mergeCell ref="B19:B21"/>
    <mergeCell ref="A22:A26"/>
    <mergeCell ref="B24:B26"/>
  </mergeCell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E0847D-1D17-4A54-9B7B-A4DD682EB1AC}">
  <sheetPr>
    <tabColor theme="9" tint="0.59999389629810485"/>
  </sheetPr>
  <dimension ref="A1:Z83"/>
  <sheetViews>
    <sheetView showGridLines="0" zoomScale="76" workbookViewId="0">
      <pane xSplit="4" ySplit="6" topLeftCell="F87" activePane="bottomRight" state="frozen"/>
      <selection pane="topRight" activeCell="E1" sqref="E1"/>
      <selection pane="bottomLeft" activeCell="A3" sqref="A3"/>
      <selection pane="bottomRight"/>
    </sheetView>
  </sheetViews>
  <sheetFormatPr defaultRowHeight="14.4" x14ac:dyDescent="0.3"/>
  <cols>
    <col min="2" max="2" width="18.6640625" customWidth="1"/>
    <col min="3" max="3" width="25.33203125" style="52" customWidth="1"/>
    <col min="4" max="4" width="36.6640625" customWidth="1"/>
    <col min="5" max="5" width="10.33203125" customWidth="1"/>
    <col min="6" max="6" width="22.33203125" customWidth="1"/>
    <col min="8" max="8" width="22" customWidth="1"/>
    <col min="10" max="10" width="24.33203125" customWidth="1"/>
    <col min="12" max="12" width="21" customWidth="1"/>
    <col min="14" max="14" width="24.33203125" customWidth="1"/>
    <col min="16" max="16" width="26" customWidth="1"/>
    <col min="18" max="18" width="20.6640625" customWidth="1"/>
    <col min="20" max="20" width="20.6640625" customWidth="1"/>
    <col min="21" max="21" width="9.6640625" customWidth="1"/>
    <col min="22" max="22" width="32.6640625" customWidth="1"/>
    <col min="23" max="23" width="36.33203125" customWidth="1"/>
  </cols>
  <sheetData>
    <row r="1" spans="1:26" ht="21" x14ac:dyDescent="0.3">
      <c r="A1" s="340" t="s">
        <v>1523</v>
      </c>
    </row>
    <row r="2" spans="1:26" ht="15.6" x14ac:dyDescent="0.3">
      <c r="A2" s="394" t="s">
        <v>1417</v>
      </c>
    </row>
    <row r="3" spans="1:26" ht="15.6" x14ac:dyDescent="0.3">
      <c r="A3" s="395" t="s">
        <v>1418</v>
      </c>
    </row>
    <row r="4" spans="1:26" ht="21" x14ac:dyDescent="0.4">
      <c r="A4" s="396" t="s">
        <v>1419</v>
      </c>
    </row>
    <row r="5" spans="1:26" ht="15" thickBot="1" x14ac:dyDescent="0.35">
      <c r="A5" s="900" t="s">
        <v>1420</v>
      </c>
      <c r="B5" s="902" t="s">
        <v>1421</v>
      </c>
      <c r="C5" s="397"/>
      <c r="D5" s="900" t="s">
        <v>1422</v>
      </c>
      <c r="E5" s="904" t="s">
        <v>1423</v>
      </c>
      <c r="F5" s="905"/>
      <c r="G5" s="905"/>
      <c r="H5" s="905"/>
      <c r="I5" s="905"/>
      <c r="J5" s="906"/>
      <c r="K5" s="927" t="s">
        <v>1424</v>
      </c>
      <c r="L5" s="928"/>
      <c r="M5" s="928"/>
      <c r="N5" s="928"/>
      <c r="O5" s="928"/>
      <c r="P5" s="929"/>
      <c r="Q5" s="930" t="s">
        <v>1425</v>
      </c>
      <c r="R5" s="931"/>
      <c r="S5" s="931"/>
      <c r="T5" s="931"/>
      <c r="U5" s="931"/>
      <c r="V5" s="932"/>
      <c r="W5" s="922" t="s">
        <v>1400</v>
      </c>
      <c r="X5" s="398"/>
      <c r="Y5" s="398"/>
      <c r="Z5" s="398"/>
    </row>
    <row r="6" spans="1:26" ht="43.8" thickBot="1" x14ac:dyDescent="0.35">
      <c r="A6" s="901"/>
      <c r="B6" s="903"/>
      <c r="C6" s="399" t="s">
        <v>1426</v>
      </c>
      <c r="D6" s="901"/>
      <c r="E6" s="400" t="s">
        <v>1427</v>
      </c>
      <c r="F6" s="401" t="s">
        <v>1401</v>
      </c>
      <c r="G6" s="402" t="s">
        <v>1428</v>
      </c>
      <c r="H6" s="401" t="s">
        <v>1401</v>
      </c>
      <c r="I6" s="403" t="s">
        <v>1429</v>
      </c>
      <c r="J6" s="401" t="s">
        <v>1401</v>
      </c>
      <c r="K6" s="404" t="s">
        <v>1427</v>
      </c>
      <c r="L6" s="401" t="s">
        <v>1401</v>
      </c>
      <c r="M6" s="405" t="s">
        <v>1428</v>
      </c>
      <c r="N6" s="401" t="s">
        <v>1401</v>
      </c>
      <c r="O6" s="403" t="s">
        <v>1429</v>
      </c>
      <c r="P6" s="401" t="s">
        <v>1401</v>
      </c>
      <c r="Q6" s="406" t="s">
        <v>1427</v>
      </c>
      <c r="R6" s="407" t="s">
        <v>1401</v>
      </c>
      <c r="S6" s="408" t="s">
        <v>1428</v>
      </c>
      <c r="T6" s="409" t="s">
        <v>1401</v>
      </c>
      <c r="U6" s="410" t="s">
        <v>1429</v>
      </c>
      <c r="V6" s="411" t="s">
        <v>1401</v>
      </c>
      <c r="W6" s="923"/>
    </row>
    <row r="7" spans="1:26" x14ac:dyDescent="0.3">
      <c r="A7" s="910" t="s">
        <v>13</v>
      </c>
      <c r="B7" s="915" t="s">
        <v>1430</v>
      </c>
      <c r="C7" s="915" t="s">
        <v>358</v>
      </c>
      <c r="D7" s="412" t="s">
        <v>1431</v>
      </c>
      <c r="E7" s="413">
        <v>0</v>
      </c>
      <c r="F7" s="916" t="s">
        <v>1432</v>
      </c>
      <c r="G7" s="414"/>
      <c r="H7" s="415"/>
      <c r="I7" s="416"/>
      <c r="J7" s="415"/>
      <c r="K7" s="417"/>
      <c r="L7" s="415"/>
      <c r="M7" s="418"/>
      <c r="N7" s="415"/>
      <c r="O7" s="419"/>
      <c r="P7" s="415"/>
      <c r="Q7" s="420"/>
      <c r="R7" s="415"/>
      <c r="S7" s="421"/>
      <c r="T7" s="422"/>
      <c r="U7" s="423"/>
      <c r="V7" s="217"/>
      <c r="W7" s="195"/>
    </row>
    <row r="8" spans="1:26" x14ac:dyDescent="0.3">
      <c r="A8" s="911"/>
      <c r="B8" s="908"/>
      <c r="C8" s="908"/>
      <c r="D8" s="424" t="s">
        <v>1433</v>
      </c>
      <c r="E8" s="425">
        <v>0</v>
      </c>
      <c r="F8" s="917"/>
      <c r="G8" s="426"/>
      <c r="H8" s="195"/>
      <c r="I8" s="427"/>
      <c r="J8" s="195"/>
      <c r="K8" s="428"/>
      <c r="L8" s="195"/>
      <c r="M8" s="429"/>
      <c r="N8" s="195"/>
      <c r="O8" s="430"/>
      <c r="P8" s="195"/>
      <c r="Q8" s="431"/>
      <c r="R8" s="195"/>
      <c r="S8" s="432"/>
      <c r="T8" s="433"/>
      <c r="U8" s="434"/>
      <c r="V8" s="195"/>
      <c r="W8" s="195"/>
    </row>
    <row r="9" spans="1:26" x14ac:dyDescent="0.3">
      <c r="A9" s="911"/>
      <c r="B9" s="908"/>
      <c r="C9" s="908"/>
      <c r="D9" s="424" t="s">
        <v>1434</v>
      </c>
      <c r="E9" s="425">
        <v>0</v>
      </c>
      <c r="F9" s="917"/>
      <c r="G9" s="426"/>
      <c r="H9" s="195"/>
      <c r="I9" s="427"/>
      <c r="J9" s="195"/>
      <c r="K9" s="428"/>
      <c r="L9" s="195"/>
      <c r="M9" s="429"/>
      <c r="N9" s="195"/>
      <c r="O9" s="430"/>
      <c r="P9" s="195"/>
      <c r="Q9" s="431"/>
      <c r="R9" s="195"/>
      <c r="S9" s="432"/>
      <c r="T9" s="433"/>
      <c r="U9" s="434"/>
      <c r="V9" s="195"/>
      <c r="W9" s="195"/>
    </row>
    <row r="10" spans="1:26" x14ac:dyDescent="0.3">
      <c r="A10" s="911"/>
      <c r="B10" s="908"/>
      <c r="C10" s="908"/>
      <c r="D10" s="435" t="s">
        <v>1435</v>
      </c>
      <c r="E10" s="425"/>
      <c r="F10" s="917"/>
      <c r="G10" s="426"/>
      <c r="H10" s="195"/>
      <c r="I10" s="427"/>
      <c r="J10" s="195"/>
      <c r="K10" s="428"/>
      <c r="L10" s="195"/>
      <c r="M10" s="429"/>
      <c r="N10" s="195"/>
      <c r="O10" s="430"/>
      <c r="P10" s="195"/>
      <c r="Q10" s="431"/>
      <c r="R10" s="195"/>
      <c r="S10" s="432"/>
      <c r="T10" s="433"/>
      <c r="U10" s="434"/>
      <c r="V10" s="195"/>
      <c r="W10" s="195"/>
    </row>
    <row r="11" spans="1:26" x14ac:dyDescent="0.3">
      <c r="A11" s="911"/>
      <c r="B11" s="909"/>
      <c r="C11" s="909"/>
      <c r="D11" s="435" t="s">
        <v>1435</v>
      </c>
      <c r="E11" s="425"/>
      <c r="F11" s="917"/>
      <c r="G11" s="426"/>
      <c r="H11" s="195"/>
      <c r="I11" s="427"/>
      <c r="J11" s="195"/>
      <c r="K11" s="428"/>
      <c r="L11" s="195"/>
      <c r="M11" s="429"/>
      <c r="N11" s="195"/>
      <c r="O11" s="430"/>
      <c r="P11" s="195"/>
      <c r="Q11" s="431"/>
      <c r="R11" s="195"/>
      <c r="S11" s="432"/>
      <c r="T11" s="433"/>
      <c r="U11" s="434"/>
      <c r="V11" s="195"/>
      <c r="W11" s="195"/>
    </row>
    <row r="12" spans="1:26" ht="14.7" customHeight="1" x14ac:dyDescent="0.3">
      <c r="A12" s="911"/>
      <c r="B12" s="907" t="s">
        <v>1436</v>
      </c>
      <c r="C12" s="919" t="s">
        <v>1437</v>
      </c>
      <c r="D12" s="424" t="s">
        <v>1438</v>
      </c>
      <c r="E12" s="425">
        <v>0</v>
      </c>
      <c r="F12" s="917"/>
      <c r="G12" s="426"/>
      <c r="H12" s="195"/>
      <c r="I12" s="427"/>
      <c r="J12" s="195"/>
      <c r="K12" s="428"/>
      <c r="L12" s="195"/>
      <c r="M12" s="429"/>
      <c r="N12" s="195"/>
      <c r="O12" s="430"/>
      <c r="P12" s="195"/>
      <c r="Q12" s="431"/>
      <c r="R12" s="195"/>
      <c r="S12" s="432"/>
      <c r="T12" s="433"/>
      <c r="U12" s="434"/>
      <c r="V12" s="195"/>
      <c r="W12" s="195"/>
    </row>
    <row r="13" spans="1:26" ht="28.8" x14ac:dyDescent="0.3">
      <c r="A13" s="911"/>
      <c r="B13" s="908"/>
      <c r="C13" s="920"/>
      <c r="D13" s="436" t="s">
        <v>1439</v>
      </c>
      <c r="E13" s="437">
        <v>0</v>
      </c>
      <c r="F13" s="917"/>
      <c r="G13" s="426"/>
      <c r="H13" s="195"/>
      <c r="I13" s="427"/>
      <c r="J13" s="195"/>
      <c r="K13" s="428"/>
      <c r="L13" s="195"/>
      <c r="M13" s="429"/>
      <c r="N13" s="195"/>
      <c r="O13" s="430"/>
      <c r="P13" s="195"/>
      <c r="Q13" s="431"/>
      <c r="R13" s="195"/>
      <c r="S13" s="432"/>
      <c r="T13" s="433"/>
      <c r="U13" s="434"/>
      <c r="V13" s="195"/>
      <c r="W13" s="195"/>
    </row>
    <row r="14" spans="1:26" x14ac:dyDescent="0.3">
      <c r="A14" s="911"/>
      <c r="B14" s="908"/>
      <c r="C14" s="920"/>
      <c r="D14" s="424" t="s">
        <v>1440</v>
      </c>
      <c r="E14" s="425">
        <v>6</v>
      </c>
      <c r="F14" s="917"/>
      <c r="G14" s="426"/>
      <c r="H14" s="195"/>
      <c r="I14" s="427"/>
      <c r="J14" s="195"/>
      <c r="K14" s="428"/>
      <c r="L14" s="195"/>
      <c r="M14" s="429"/>
      <c r="N14" s="195"/>
      <c r="O14" s="430"/>
      <c r="P14" s="195"/>
      <c r="Q14" s="431"/>
      <c r="R14" s="195"/>
      <c r="S14" s="432"/>
      <c r="T14" s="433"/>
      <c r="U14" s="434"/>
      <c r="V14" s="195"/>
      <c r="W14" s="195"/>
    </row>
    <row r="15" spans="1:26" x14ac:dyDescent="0.3">
      <c r="A15" s="911"/>
      <c r="B15" s="908"/>
      <c r="C15" s="920"/>
      <c r="D15" s="424" t="s">
        <v>1441</v>
      </c>
      <c r="E15" s="425">
        <v>5</v>
      </c>
      <c r="F15" s="917"/>
      <c r="G15" s="426"/>
      <c r="H15" s="195"/>
      <c r="I15" s="427"/>
      <c r="J15" s="195"/>
      <c r="K15" s="428"/>
      <c r="L15" s="195"/>
      <c r="M15" s="429"/>
      <c r="N15" s="195"/>
      <c r="O15" s="430"/>
      <c r="P15" s="195"/>
      <c r="Q15" s="431"/>
      <c r="R15" s="195"/>
      <c r="S15" s="432"/>
      <c r="T15" s="433"/>
      <c r="U15" s="434"/>
      <c r="V15" s="195"/>
      <c r="W15" s="195"/>
    </row>
    <row r="16" spans="1:26" x14ac:dyDescent="0.3">
      <c r="A16" s="911"/>
      <c r="B16" s="908"/>
      <c r="C16" s="920"/>
      <c r="D16" s="424" t="s">
        <v>1442</v>
      </c>
      <c r="E16" s="425">
        <v>0</v>
      </c>
      <c r="F16" s="917"/>
      <c r="G16" s="426"/>
      <c r="H16" s="195"/>
      <c r="I16" s="427"/>
      <c r="J16" s="195"/>
      <c r="K16" s="428"/>
      <c r="L16" s="195"/>
      <c r="M16" s="429"/>
      <c r="N16" s="195"/>
      <c r="O16" s="430"/>
      <c r="P16" s="195"/>
      <c r="Q16" s="431"/>
      <c r="R16" s="195"/>
      <c r="S16" s="432"/>
      <c r="T16" s="433"/>
      <c r="U16" s="434"/>
      <c r="V16" s="195"/>
      <c r="W16" s="195"/>
    </row>
    <row r="17" spans="1:23" x14ac:dyDescent="0.3">
      <c r="A17" s="911"/>
      <c r="B17" s="908"/>
      <c r="C17" s="920"/>
      <c r="D17" s="424" t="s">
        <v>1443</v>
      </c>
      <c r="E17" s="425">
        <v>2</v>
      </c>
      <c r="F17" s="917"/>
      <c r="G17" s="426"/>
      <c r="H17" s="195"/>
      <c r="I17" s="427"/>
      <c r="J17" s="195"/>
      <c r="K17" s="428"/>
      <c r="L17" s="195"/>
      <c r="M17" s="429"/>
      <c r="N17" s="195"/>
      <c r="O17" s="430"/>
      <c r="P17" s="195"/>
      <c r="Q17" s="431"/>
      <c r="R17" s="195"/>
      <c r="S17" s="432"/>
      <c r="T17" s="433"/>
      <c r="U17" s="434"/>
      <c r="V17" s="195"/>
      <c r="W17" s="195"/>
    </row>
    <row r="18" spans="1:23" x14ac:dyDescent="0.3">
      <c r="A18" s="911"/>
      <c r="B18" s="908"/>
      <c r="C18" s="920"/>
      <c r="D18" s="424" t="s">
        <v>1444</v>
      </c>
      <c r="E18" s="425">
        <v>0</v>
      </c>
      <c r="F18" s="917"/>
      <c r="G18" s="426"/>
      <c r="H18" s="195"/>
      <c r="I18" s="427"/>
      <c r="J18" s="195"/>
      <c r="K18" s="428"/>
      <c r="L18" s="195"/>
      <c r="M18" s="429"/>
      <c r="N18" s="195"/>
      <c r="O18" s="430"/>
      <c r="P18" s="195"/>
      <c r="Q18" s="431"/>
      <c r="R18" s="195"/>
      <c r="S18" s="432"/>
      <c r="T18" s="433"/>
      <c r="U18" s="434"/>
      <c r="V18" s="195"/>
      <c r="W18" s="195"/>
    </row>
    <row r="19" spans="1:23" x14ac:dyDescent="0.3">
      <c r="A19" s="911"/>
      <c r="B19" s="908"/>
      <c r="C19" s="920"/>
      <c r="D19" s="424" t="s">
        <v>1445</v>
      </c>
      <c r="E19" s="425">
        <v>0</v>
      </c>
      <c r="F19" s="917"/>
      <c r="G19" s="426"/>
      <c r="H19" s="195"/>
      <c r="I19" s="427"/>
      <c r="J19" s="195"/>
      <c r="K19" s="428"/>
      <c r="L19" s="195"/>
      <c r="M19" s="429"/>
      <c r="N19" s="195"/>
      <c r="O19" s="430"/>
      <c r="P19" s="195"/>
      <c r="Q19" s="431"/>
      <c r="R19" s="195"/>
      <c r="S19" s="432"/>
      <c r="T19" s="433"/>
      <c r="U19" s="434"/>
      <c r="V19" s="195"/>
      <c r="W19" s="195"/>
    </row>
    <row r="20" spans="1:23" x14ac:dyDescent="0.3">
      <c r="A20" s="911"/>
      <c r="B20" s="908"/>
      <c r="C20" s="920"/>
      <c r="D20" s="435" t="s">
        <v>1435</v>
      </c>
      <c r="E20" s="425"/>
      <c r="F20" s="917"/>
      <c r="G20" s="426"/>
      <c r="H20" s="195"/>
      <c r="I20" s="427"/>
      <c r="J20" s="195"/>
      <c r="K20" s="428"/>
      <c r="L20" s="195"/>
      <c r="M20" s="429"/>
      <c r="N20" s="195"/>
      <c r="O20" s="430"/>
      <c r="P20" s="195"/>
      <c r="Q20" s="431"/>
      <c r="R20" s="195"/>
      <c r="S20" s="432"/>
      <c r="T20" s="433"/>
      <c r="U20" s="434"/>
      <c r="V20" s="195"/>
      <c r="W20" s="195"/>
    </row>
    <row r="21" spans="1:23" x14ac:dyDescent="0.3">
      <c r="A21" s="911"/>
      <c r="B21" s="909"/>
      <c r="C21" s="921"/>
      <c r="D21" s="435" t="s">
        <v>1435</v>
      </c>
      <c r="E21" s="425"/>
      <c r="F21" s="917"/>
      <c r="G21" s="426"/>
      <c r="H21" s="195"/>
      <c r="I21" s="427"/>
      <c r="J21" s="195"/>
      <c r="K21" s="428"/>
      <c r="L21" s="195"/>
      <c r="M21" s="429"/>
      <c r="N21" s="195"/>
      <c r="O21" s="430"/>
      <c r="P21" s="195"/>
      <c r="Q21" s="431"/>
      <c r="R21" s="195"/>
      <c r="S21" s="432"/>
      <c r="T21" s="433"/>
      <c r="U21" s="434"/>
      <c r="V21" s="195"/>
      <c r="W21" s="195"/>
    </row>
    <row r="22" spans="1:23" ht="14.7" customHeight="1" x14ac:dyDescent="0.3">
      <c r="A22" s="911"/>
      <c r="B22" s="907" t="s">
        <v>1446</v>
      </c>
      <c r="C22" s="919" t="s">
        <v>55</v>
      </c>
      <c r="D22" s="424" t="s">
        <v>1447</v>
      </c>
      <c r="E22" s="425">
        <v>0</v>
      </c>
      <c r="F22" s="917"/>
      <c r="G22" s="426"/>
      <c r="H22" s="195"/>
      <c r="I22" s="427"/>
      <c r="J22" s="195"/>
      <c r="K22" s="428"/>
      <c r="L22" s="195"/>
      <c r="M22" s="429"/>
      <c r="N22" s="195"/>
      <c r="O22" s="430"/>
      <c r="P22" s="195"/>
      <c r="Q22" s="431"/>
      <c r="R22" s="195"/>
      <c r="S22" s="432"/>
      <c r="T22" s="433"/>
      <c r="U22" s="434"/>
      <c r="V22" s="195"/>
      <c r="W22" s="195"/>
    </row>
    <row r="23" spans="1:23" x14ac:dyDescent="0.3">
      <c r="A23" s="911"/>
      <c r="B23" s="908"/>
      <c r="C23" s="921"/>
      <c r="D23" s="424" t="s">
        <v>1448</v>
      </c>
      <c r="E23" s="425">
        <v>0</v>
      </c>
      <c r="F23" s="917"/>
      <c r="G23" s="426"/>
      <c r="H23" s="195"/>
      <c r="I23" s="427"/>
      <c r="J23" s="195"/>
      <c r="K23" s="428"/>
      <c r="L23" s="195"/>
      <c r="M23" s="429"/>
      <c r="N23" s="195"/>
      <c r="O23" s="430"/>
      <c r="P23" s="195"/>
      <c r="Q23" s="431"/>
      <c r="R23" s="195"/>
      <c r="S23" s="432"/>
      <c r="T23" s="433"/>
      <c r="U23" s="434"/>
      <c r="V23" s="195"/>
      <c r="W23" s="195"/>
    </row>
    <row r="24" spans="1:23" ht="14.7" customHeight="1" x14ac:dyDescent="0.3">
      <c r="A24" s="911"/>
      <c r="B24" s="908"/>
      <c r="C24" s="907" t="s">
        <v>1405</v>
      </c>
      <c r="D24" s="424" t="s">
        <v>1449</v>
      </c>
      <c r="E24" s="425">
        <v>0</v>
      </c>
      <c r="F24" s="917"/>
      <c r="G24" s="426"/>
      <c r="H24" s="195"/>
      <c r="I24" s="427"/>
      <c r="J24" s="195"/>
      <c r="K24" s="428"/>
      <c r="L24" s="195"/>
      <c r="M24" s="429"/>
      <c r="N24" s="195"/>
      <c r="O24" s="430"/>
      <c r="P24" s="195"/>
      <c r="Q24" s="431"/>
      <c r="R24" s="195"/>
      <c r="S24" s="432"/>
      <c r="T24" s="433"/>
      <c r="U24" s="434"/>
      <c r="V24" s="195"/>
      <c r="W24" s="195"/>
    </row>
    <row r="25" spans="1:23" x14ac:dyDescent="0.3">
      <c r="A25" s="911"/>
      <c r="B25" s="908"/>
      <c r="C25" s="908"/>
      <c r="D25" s="424" t="s">
        <v>1450</v>
      </c>
      <c r="E25" s="425">
        <v>0</v>
      </c>
      <c r="F25" s="917"/>
      <c r="G25" s="426"/>
      <c r="H25" s="195"/>
      <c r="I25" s="427"/>
      <c r="J25" s="195"/>
      <c r="K25" s="428"/>
      <c r="L25" s="195"/>
      <c r="M25" s="429"/>
      <c r="N25" s="195"/>
      <c r="O25" s="430"/>
      <c r="P25" s="195"/>
      <c r="Q25" s="431"/>
      <c r="R25" s="195"/>
      <c r="S25" s="432"/>
      <c r="T25" s="433"/>
      <c r="U25" s="434"/>
      <c r="V25" s="195"/>
      <c r="W25" s="195"/>
    </row>
    <row r="26" spans="1:23" x14ac:dyDescent="0.3">
      <c r="A26" s="911"/>
      <c r="B26" s="908"/>
      <c r="C26" s="908"/>
      <c r="D26" s="435" t="s">
        <v>1435</v>
      </c>
      <c r="E26" s="425"/>
      <c r="F26" s="917"/>
      <c r="G26" s="426"/>
      <c r="H26" s="195"/>
      <c r="I26" s="427"/>
      <c r="J26" s="195"/>
      <c r="K26" s="428"/>
      <c r="L26" s="195"/>
      <c r="M26" s="429"/>
      <c r="N26" s="195"/>
      <c r="O26" s="430"/>
      <c r="P26" s="195"/>
      <c r="Q26" s="431"/>
      <c r="R26" s="195"/>
      <c r="S26" s="432"/>
      <c r="T26" s="433"/>
      <c r="U26" s="434"/>
      <c r="V26" s="195"/>
      <c r="W26" s="195"/>
    </row>
    <row r="27" spans="1:23" x14ac:dyDescent="0.3">
      <c r="A27" s="911"/>
      <c r="B27" s="909"/>
      <c r="C27" s="909"/>
      <c r="D27" s="435" t="s">
        <v>1435</v>
      </c>
      <c r="E27" s="425"/>
      <c r="F27" s="917"/>
      <c r="G27" s="426"/>
      <c r="H27" s="195"/>
      <c r="I27" s="427"/>
      <c r="J27" s="195"/>
      <c r="K27" s="428"/>
      <c r="L27" s="195"/>
      <c r="M27" s="429"/>
      <c r="N27" s="195"/>
      <c r="O27" s="430"/>
      <c r="P27" s="195"/>
      <c r="Q27" s="431"/>
      <c r="R27" s="195"/>
      <c r="S27" s="432"/>
      <c r="T27" s="433"/>
      <c r="U27" s="434"/>
      <c r="V27" s="195"/>
      <c r="W27" s="195"/>
    </row>
    <row r="28" spans="1:23" ht="14.7" customHeight="1" x14ac:dyDescent="0.3">
      <c r="A28" s="911"/>
      <c r="B28" s="907" t="s">
        <v>1451</v>
      </c>
      <c r="C28" s="907" t="s">
        <v>1406</v>
      </c>
      <c r="D28" s="424" t="s">
        <v>1452</v>
      </c>
      <c r="E28" s="425">
        <v>0</v>
      </c>
      <c r="F28" s="917"/>
      <c r="G28" s="426"/>
      <c r="H28" s="195"/>
      <c r="I28" s="427"/>
      <c r="J28" s="195"/>
      <c r="K28" s="428"/>
      <c r="L28" s="195"/>
      <c r="M28" s="429"/>
      <c r="N28" s="195"/>
      <c r="O28" s="430"/>
      <c r="P28" s="195"/>
      <c r="Q28" s="431"/>
      <c r="R28" s="195"/>
      <c r="S28" s="432"/>
      <c r="T28" s="433"/>
      <c r="U28" s="434"/>
      <c r="V28" s="195"/>
      <c r="W28" s="195"/>
    </row>
    <row r="29" spans="1:23" x14ac:dyDescent="0.3">
      <c r="A29" s="911"/>
      <c r="B29" s="908"/>
      <c r="C29" s="908"/>
      <c r="D29" s="424" t="s">
        <v>1453</v>
      </c>
      <c r="E29" s="425">
        <v>0</v>
      </c>
      <c r="F29" s="917"/>
      <c r="G29" s="426"/>
      <c r="H29" s="195"/>
      <c r="I29" s="427"/>
      <c r="J29" s="195"/>
      <c r="K29" s="428"/>
      <c r="L29" s="195"/>
      <c r="M29" s="429"/>
      <c r="N29" s="195"/>
      <c r="O29" s="430"/>
      <c r="P29" s="195"/>
      <c r="Q29" s="431"/>
      <c r="R29" s="195"/>
      <c r="S29" s="432"/>
      <c r="T29" s="433"/>
      <c r="U29" s="434"/>
      <c r="V29" s="195"/>
      <c r="W29" s="195"/>
    </row>
    <row r="30" spans="1:23" x14ac:dyDescent="0.3">
      <c r="A30" s="911"/>
      <c r="B30" s="908"/>
      <c r="C30" s="908"/>
      <c r="D30" s="424" t="s">
        <v>1454</v>
      </c>
      <c r="E30" s="425">
        <v>0</v>
      </c>
      <c r="F30" s="917"/>
      <c r="G30" s="426"/>
      <c r="H30" s="195"/>
      <c r="I30" s="427"/>
      <c r="J30" s="195"/>
      <c r="K30" s="428"/>
      <c r="L30" s="195"/>
      <c r="M30" s="429"/>
      <c r="N30" s="195"/>
      <c r="O30" s="430"/>
      <c r="P30" s="195"/>
      <c r="Q30" s="431"/>
      <c r="R30" s="195"/>
      <c r="S30" s="432"/>
      <c r="T30" s="433"/>
      <c r="U30" s="434"/>
      <c r="V30" s="195"/>
      <c r="W30" s="195"/>
    </row>
    <row r="31" spans="1:23" x14ac:dyDescent="0.3">
      <c r="A31" s="911"/>
      <c r="B31" s="908"/>
      <c r="C31" s="908"/>
      <c r="D31" s="435" t="s">
        <v>1435</v>
      </c>
      <c r="E31" s="425"/>
      <c r="F31" s="917"/>
      <c r="G31" s="426"/>
      <c r="H31" s="195"/>
      <c r="I31" s="427"/>
      <c r="J31" s="195"/>
      <c r="K31" s="428"/>
      <c r="L31" s="195"/>
      <c r="M31" s="429"/>
      <c r="N31" s="195"/>
      <c r="O31" s="430"/>
      <c r="P31" s="195"/>
      <c r="Q31" s="431"/>
      <c r="R31" s="195"/>
      <c r="S31" s="432"/>
      <c r="T31" s="433"/>
      <c r="U31" s="434"/>
      <c r="V31" s="195"/>
      <c r="W31" s="195"/>
    </row>
    <row r="32" spans="1:23" x14ac:dyDescent="0.3">
      <c r="A32" s="911"/>
      <c r="B32" s="908"/>
      <c r="C32" s="909"/>
      <c r="D32" s="435" t="s">
        <v>1435</v>
      </c>
      <c r="E32" s="425"/>
      <c r="F32" s="917"/>
      <c r="G32" s="426"/>
      <c r="H32" s="195"/>
      <c r="I32" s="427"/>
      <c r="J32" s="195"/>
      <c r="K32" s="428"/>
      <c r="L32" s="195"/>
      <c r="M32" s="429"/>
      <c r="N32" s="195"/>
      <c r="O32" s="430"/>
      <c r="P32" s="195"/>
      <c r="Q32" s="431"/>
      <c r="R32" s="195"/>
      <c r="S32" s="432"/>
      <c r="T32" s="433"/>
      <c r="U32" s="434"/>
      <c r="V32" s="195"/>
      <c r="W32" s="195"/>
    </row>
    <row r="33" spans="1:23" x14ac:dyDescent="0.3">
      <c r="A33" s="911"/>
      <c r="B33" s="908"/>
      <c r="C33" s="907" t="s">
        <v>1407</v>
      </c>
      <c r="D33" s="424" t="s">
        <v>1455</v>
      </c>
      <c r="E33" s="425">
        <v>1</v>
      </c>
      <c r="F33" s="917"/>
      <c r="G33" s="426"/>
      <c r="H33" s="195"/>
      <c r="I33" s="427"/>
      <c r="J33" s="195"/>
      <c r="K33" s="428"/>
      <c r="L33" s="195"/>
      <c r="M33" s="429"/>
      <c r="N33" s="195"/>
      <c r="O33" s="430"/>
      <c r="P33" s="195"/>
      <c r="Q33" s="431"/>
      <c r="R33" s="195"/>
      <c r="S33" s="432"/>
      <c r="T33" s="433"/>
      <c r="U33" s="434"/>
      <c r="V33" s="195"/>
      <c r="W33" s="195"/>
    </row>
    <row r="34" spans="1:23" x14ac:dyDescent="0.3">
      <c r="A34" s="911"/>
      <c r="B34" s="908"/>
      <c r="C34" s="908"/>
      <c r="D34" s="424" t="s">
        <v>1456</v>
      </c>
      <c r="E34" s="425">
        <v>0</v>
      </c>
      <c r="F34" s="917"/>
      <c r="G34" s="426"/>
      <c r="H34" s="195"/>
      <c r="I34" s="427"/>
      <c r="J34" s="195"/>
      <c r="K34" s="428"/>
      <c r="L34" s="195"/>
      <c r="M34" s="429"/>
      <c r="N34" s="195"/>
      <c r="O34" s="430"/>
      <c r="P34" s="195"/>
      <c r="Q34" s="431"/>
      <c r="R34" s="195"/>
      <c r="S34" s="432"/>
      <c r="T34" s="433"/>
      <c r="U34" s="434"/>
      <c r="V34" s="195"/>
      <c r="W34" s="195"/>
    </row>
    <row r="35" spans="1:23" x14ac:dyDescent="0.3">
      <c r="A35" s="911"/>
      <c r="B35" s="908"/>
      <c r="C35" s="908"/>
      <c r="D35" s="435" t="s">
        <v>1435</v>
      </c>
      <c r="E35" s="425"/>
      <c r="F35" s="917"/>
      <c r="G35" s="426"/>
      <c r="H35" s="195"/>
      <c r="I35" s="427"/>
      <c r="J35" s="195"/>
      <c r="K35" s="428"/>
      <c r="L35" s="195"/>
      <c r="M35" s="429"/>
      <c r="N35" s="195"/>
      <c r="O35" s="430"/>
      <c r="P35" s="195"/>
      <c r="Q35" s="431"/>
      <c r="R35" s="195"/>
      <c r="S35" s="432"/>
      <c r="T35" s="433"/>
      <c r="U35" s="434"/>
      <c r="V35" s="195"/>
      <c r="W35" s="195"/>
    </row>
    <row r="36" spans="1:23" x14ac:dyDescent="0.3">
      <c r="A36" s="911"/>
      <c r="B36" s="909"/>
      <c r="C36" s="909"/>
      <c r="D36" s="435" t="s">
        <v>1435</v>
      </c>
      <c r="E36" s="425"/>
      <c r="F36" s="917"/>
      <c r="G36" s="426"/>
      <c r="H36" s="195"/>
      <c r="I36" s="427"/>
      <c r="J36" s="195"/>
      <c r="K36" s="428"/>
      <c r="L36" s="195"/>
      <c r="M36" s="429"/>
      <c r="N36" s="195"/>
      <c r="O36" s="430"/>
      <c r="P36" s="195"/>
      <c r="Q36" s="431"/>
      <c r="R36" s="195"/>
      <c r="S36" s="432"/>
      <c r="T36" s="433"/>
      <c r="U36" s="434"/>
      <c r="V36" s="195"/>
      <c r="W36" s="195"/>
    </row>
    <row r="37" spans="1:23" ht="14.7" customHeight="1" x14ac:dyDescent="0.3">
      <c r="A37" s="911"/>
      <c r="B37" s="924" t="s">
        <v>1457</v>
      </c>
      <c r="C37" s="924" t="s">
        <v>360</v>
      </c>
      <c r="D37" s="424" t="s">
        <v>1458</v>
      </c>
      <c r="E37" s="425">
        <v>0</v>
      </c>
      <c r="F37" s="917"/>
      <c r="G37" s="426"/>
      <c r="H37" s="195"/>
      <c r="I37" s="427"/>
      <c r="J37" s="195"/>
      <c r="K37" s="428"/>
      <c r="L37" s="195"/>
      <c r="M37" s="429"/>
      <c r="N37" s="195"/>
      <c r="O37" s="430"/>
      <c r="P37" s="195"/>
      <c r="Q37" s="431"/>
      <c r="R37" s="195"/>
      <c r="S37" s="432"/>
      <c r="T37" s="433"/>
      <c r="U37" s="434"/>
      <c r="V37" s="195"/>
      <c r="W37" s="195"/>
    </row>
    <row r="38" spans="1:23" x14ac:dyDescent="0.3">
      <c r="A38" s="911"/>
      <c r="B38" s="924"/>
      <c r="C38" s="924"/>
      <c r="D38" s="424" t="s">
        <v>1077</v>
      </c>
      <c r="E38" s="425">
        <v>0</v>
      </c>
      <c r="F38" s="917"/>
      <c r="G38" s="426"/>
      <c r="H38" s="195"/>
      <c r="I38" s="427"/>
      <c r="J38" s="195"/>
      <c r="K38" s="428"/>
      <c r="L38" s="195"/>
      <c r="M38" s="429"/>
      <c r="N38" s="195"/>
      <c r="O38" s="430"/>
      <c r="P38" s="195"/>
      <c r="Q38" s="431"/>
      <c r="R38" s="195"/>
      <c r="S38" s="432"/>
      <c r="T38" s="433"/>
      <c r="U38" s="434"/>
      <c r="V38" s="195"/>
      <c r="W38" s="195"/>
    </row>
    <row r="39" spans="1:23" x14ac:dyDescent="0.3">
      <c r="A39" s="911"/>
      <c r="B39" s="924"/>
      <c r="C39" s="924"/>
      <c r="D39" s="424" t="s">
        <v>1459</v>
      </c>
      <c r="E39" s="425">
        <v>0</v>
      </c>
      <c r="F39" s="917"/>
      <c r="G39" s="426"/>
      <c r="H39" s="195"/>
      <c r="I39" s="427"/>
      <c r="J39" s="195"/>
      <c r="K39" s="428"/>
      <c r="L39" s="195"/>
      <c r="M39" s="429"/>
      <c r="N39" s="195"/>
      <c r="O39" s="430"/>
      <c r="P39" s="195"/>
      <c r="Q39" s="431"/>
      <c r="R39" s="195"/>
      <c r="S39" s="432"/>
      <c r="T39" s="433"/>
      <c r="U39" s="434"/>
      <c r="V39" s="195"/>
      <c r="W39" s="195"/>
    </row>
    <row r="40" spans="1:23" x14ac:dyDescent="0.3">
      <c r="A40" s="912"/>
      <c r="B40" s="924"/>
      <c r="C40" s="924"/>
      <c r="D40" s="438" t="s">
        <v>1460</v>
      </c>
      <c r="E40" s="439">
        <v>4</v>
      </c>
      <c r="F40" s="917"/>
      <c r="G40" s="440"/>
      <c r="H40" s="216"/>
      <c r="I40" s="441"/>
      <c r="J40" s="216"/>
      <c r="K40" s="442"/>
      <c r="L40" s="216"/>
      <c r="M40" s="443"/>
      <c r="N40" s="216"/>
      <c r="O40" s="444"/>
      <c r="P40" s="216"/>
      <c r="Q40" s="445"/>
      <c r="R40" s="216"/>
      <c r="S40" s="446"/>
      <c r="T40" s="447"/>
      <c r="U40" s="448"/>
      <c r="V40" s="216"/>
      <c r="W40" s="195"/>
    </row>
    <row r="41" spans="1:23" x14ac:dyDescent="0.3">
      <c r="A41" s="912"/>
      <c r="B41" s="924"/>
      <c r="C41" s="924"/>
      <c r="D41" s="435" t="s">
        <v>1435</v>
      </c>
      <c r="E41" s="439"/>
      <c r="F41" s="917"/>
      <c r="G41" s="440"/>
      <c r="H41" s="216"/>
      <c r="I41" s="441"/>
      <c r="J41" s="216"/>
      <c r="K41" s="442"/>
      <c r="L41" s="216"/>
      <c r="M41" s="443"/>
      <c r="N41" s="216"/>
      <c r="O41" s="444"/>
      <c r="P41" s="216"/>
      <c r="Q41" s="445"/>
      <c r="R41" s="216"/>
      <c r="S41" s="446"/>
      <c r="T41" s="447"/>
      <c r="U41" s="448"/>
      <c r="V41" s="216"/>
      <c r="W41" s="195"/>
    </row>
    <row r="42" spans="1:23" x14ac:dyDescent="0.3">
      <c r="A42" s="912"/>
      <c r="B42" s="924"/>
      <c r="C42" s="924"/>
      <c r="D42" s="435" t="s">
        <v>1435</v>
      </c>
      <c r="E42" s="439"/>
      <c r="F42" s="917"/>
      <c r="G42" s="440"/>
      <c r="H42" s="216"/>
      <c r="I42" s="441"/>
      <c r="J42" s="216"/>
      <c r="K42" s="442"/>
      <c r="L42" s="216"/>
      <c r="M42" s="443"/>
      <c r="N42" s="216"/>
      <c r="O42" s="444"/>
      <c r="P42" s="216"/>
      <c r="Q42" s="445"/>
      <c r="R42" s="216"/>
      <c r="S42" s="446"/>
      <c r="T42" s="447"/>
      <c r="U42" s="448"/>
      <c r="V42" s="216"/>
      <c r="W42" s="195"/>
    </row>
    <row r="43" spans="1:23" ht="14.7" customHeight="1" x14ac:dyDescent="0.3">
      <c r="A43" s="913"/>
      <c r="B43" s="933"/>
      <c r="C43" s="449" t="s">
        <v>1408</v>
      </c>
      <c r="D43" s="435" t="s">
        <v>1461</v>
      </c>
      <c r="E43" s="439"/>
      <c r="F43" s="917"/>
      <c r="G43" s="440"/>
      <c r="H43" s="216"/>
      <c r="I43" s="441"/>
      <c r="J43" s="216"/>
      <c r="K43" s="442"/>
      <c r="L43" s="216"/>
      <c r="M43" s="443"/>
      <c r="N43" s="216"/>
      <c r="O43" s="444"/>
      <c r="P43" s="216"/>
      <c r="Q43" s="445"/>
      <c r="R43" s="216"/>
      <c r="S43" s="446"/>
      <c r="T43" s="447"/>
      <c r="U43" s="448"/>
      <c r="V43" s="216"/>
      <c r="W43" s="195"/>
    </row>
    <row r="44" spans="1:23" x14ac:dyDescent="0.3">
      <c r="A44" s="913"/>
      <c r="B44" s="934"/>
      <c r="C44" s="449" t="s">
        <v>363</v>
      </c>
      <c r="D44" s="435" t="s">
        <v>1461</v>
      </c>
      <c r="E44" s="439"/>
      <c r="F44" s="917"/>
      <c r="G44" s="440"/>
      <c r="H44" s="216"/>
      <c r="I44" s="441"/>
      <c r="J44" s="216"/>
      <c r="K44" s="442"/>
      <c r="L44" s="216"/>
      <c r="M44" s="443"/>
      <c r="N44" s="216"/>
      <c r="O44" s="444"/>
      <c r="P44" s="216"/>
      <c r="Q44" s="445"/>
      <c r="R44" s="216"/>
      <c r="S44" s="446"/>
      <c r="T44" s="447"/>
      <c r="U44" s="448"/>
      <c r="V44" s="216"/>
      <c r="W44" s="195"/>
    </row>
    <row r="45" spans="1:23" x14ac:dyDescent="0.3">
      <c r="A45" s="913"/>
      <c r="B45" s="934"/>
      <c r="C45" s="919" t="s">
        <v>1409</v>
      </c>
      <c r="D45" s="435" t="s">
        <v>1461</v>
      </c>
      <c r="E45" s="439"/>
      <c r="F45" s="917"/>
      <c r="G45" s="440"/>
      <c r="H45" s="216"/>
      <c r="I45" s="441"/>
      <c r="J45" s="216"/>
      <c r="K45" s="442"/>
      <c r="L45" s="216"/>
      <c r="M45" s="443"/>
      <c r="N45" s="216"/>
      <c r="O45" s="444"/>
      <c r="P45" s="216"/>
      <c r="Q45" s="445"/>
      <c r="R45" s="216"/>
      <c r="S45" s="446"/>
      <c r="T45" s="447"/>
      <c r="U45" s="448"/>
      <c r="V45" s="216"/>
      <c r="W45" s="195"/>
    </row>
    <row r="46" spans="1:23" ht="15" thickBot="1" x14ac:dyDescent="0.35">
      <c r="A46" s="914"/>
      <c r="B46" s="935"/>
      <c r="C46" s="936"/>
      <c r="D46" s="435" t="s">
        <v>1461</v>
      </c>
      <c r="E46" s="450"/>
      <c r="F46" s="917"/>
      <c r="G46" s="451"/>
      <c r="H46" s="452"/>
      <c r="I46" s="453"/>
      <c r="J46" s="452"/>
      <c r="K46" s="454"/>
      <c r="L46" s="452"/>
      <c r="M46" s="455"/>
      <c r="N46" s="452"/>
      <c r="O46" s="456"/>
      <c r="P46" s="452"/>
      <c r="Q46" s="457"/>
      <c r="R46" s="452"/>
      <c r="S46" s="458"/>
      <c r="T46" s="459"/>
      <c r="U46" s="460"/>
      <c r="V46" s="452"/>
      <c r="W46" s="195"/>
    </row>
    <row r="47" spans="1:23" ht="14.7" customHeight="1" x14ac:dyDescent="0.3">
      <c r="A47" s="888" t="s">
        <v>16</v>
      </c>
      <c r="B47" s="890" t="s">
        <v>1462</v>
      </c>
      <c r="C47" s="891" t="s">
        <v>1410</v>
      </c>
      <c r="D47" s="412" t="s">
        <v>1463</v>
      </c>
      <c r="E47" s="413">
        <v>0</v>
      </c>
      <c r="F47" s="917"/>
      <c r="G47" s="414"/>
      <c r="H47" s="415"/>
      <c r="I47" s="416"/>
      <c r="J47" s="415"/>
      <c r="K47" s="417"/>
      <c r="L47" s="415"/>
      <c r="M47" s="418"/>
      <c r="N47" s="415"/>
      <c r="O47" s="419"/>
      <c r="P47" s="415"/>
      <c r="Q47" s="420"/>
      <c r="R47" s="415"/>
      <c r="S47" s="421"/>
      <c r="T47" s="461"/>
      <c r="U47" s="462"/>
      <c r="V47" s="415"/>
      <c r="W47" s="195"/>
    </row>
    <row r="48" spans="1:23" x14ac:dyDescent="0.3">
      <c r="A48" s="889"/>
      <c r="B48" s="890"/>
      <c r="C48" s="890"/>
      <c r="D48" s="424" t="s">
        <v>1464</v>
      </c>
      <c r="E48" s="425">
        <v>0</v>
      </c>
      <c r="F48" s="917"/>
      <c r="G48" s="426"/>
      <c r="H48" s="195"/>
      <c r="I48" s="427"/>
      <c r="J48" s="195"/>
      <c r="K48" s="428"/>
      <c r="L48" s="195"/>
      <c r="M48" s="429"/>
      <c r="N48" s="195"/>
      <c r="O48" s="430"/>
      <c r="P48" s="195"/>
      <c r="Q48" s="431"/>
      <c r="R48" s="195"/>
      <c r="S48" s="432"/>
      <c r="T48" s="433"/>
      <c r="U48" s="434"/>
      <c r="V48" s="195"/>
      <c r="W48" s="195"/>
    </row>
    <row r="49" spans="1:23" x14ac:dyDescent="0.3">
      <c r="A49" s="889"/>
      <c r="B49" s="890"/>
      <c r="C49" s="890"/>
      <c r="D49" s="424" t="s">
        <v>1465</v>
      </c>
      <c r="E49" s="425">
        <v>0</v>
      </c>
      <c r="F49" s="917"/>
      <c r="G49" s="426"/>
      <c r="H49" s="195"/>
      <c r="I49" s="427"/>
      <c r="J49" s="195"/>
      <c r="K49" s="428"/>
      <c r="L49" s="195"/>
      <c r="M49" s="429"/>
      <c r="N49" s="195"/>
      <c r="O49" s="430"/>
      <c r="P49" s="195"/>
      <c r="Q49" s="431"/>
      <c r="R49" s="195"/>
      <c r="S49" s="432"/>
      <c r="T49" s="433"/>
      <c r="U49" s="434"/>
      <c r="V49" s="195"/>
      <c r="W49" s="195"/>
    </row>
    <row r="50" spans="1:23" x14ac:dyDescent="0.3">
      <c r="A50" s="889"/>
      <c r="B50" s="890"/>
      <c r="C50" s="890"/>
      <c r="D50" s="424" t="s">
        <v>1466</v>
      </c>
      <c r="E50" s="425">
        <v>0</v>
      </c>
      <c r="F50" s="917"/>
      <c r="G50" s="426"/>
      <c r="H50" s="195"/>
      <c r="I50" s="427"/>
      <c r="J50" s="195"/>
      <c r="K50" s="428"/>
      <c r="L50" s="195"/>
      <c r="M50" s="429"/>
      <c r="N50" s="195"/>
      <c r="O50" s="430"/>
      <c r="P50" s="195"/>
      <c r="Q50" s="431"/>
      <c r="R50" s="195"/>
      <c r="S50" s="432"/>
      <c r="T50" s="433"/>
      <c r="U50" s="434"/>
      <c r="V50" s="195"/>
      <c r="W50" s="195"/>
    </row>
    <row r="51" spans="1:23" x14ac:dyDescent="0.3">
      <c r="A51" s="889"/>
      <c r="B51" s="890"/>
      <c r="C51" s="890"/>
      <c r="D51" s="424" t="s">
        <v>1467</v>
      </c>
      <c r="E51" s="425">
        <v>0</v>
      </c>
      <c r="F51" s="917"/>
      <c r="G51" s="426"/>
      <c r="H51" s="195"/>
      <c r="I51" s="427"/>
      <c r="J51" s="195"/>
      <c r="K51" s="428"/>
      <c r="L51" s="195"/>
      <c r="M51" s="429"/>
      <c r="N51" s="195"/>
      <c r="O51" s="430"/>
      <c r="P51" s="195"/>
      <c r="Q51" s="431"/>
      <c r="R51" s="195"/>
      <c r="S51" s="432"/>
      <c r="T51" s="433"/>
      <c r="U51" s="434"/>
      <c r="V51" s="195"/>
      <c r="W51" s="195"/>
    </row>
    <row r="52" spans="1:23" x14ac:dyDescent="0.3">
      <c r="A52" s="889"/>
      <c r="B52" s="890"/>
      <c r="C52" s="890"/>
      <c r="D52" s="424" t="s">
        <v>1468</v>
      </c>
      <c r="E52" s="425">
        <v>0</v>
      </c>
      <c r="F52" s="917"/>
      <c r="G52" s="426"/>
      <c r="H52" s="195"/>
      <c r="I52" s="427"/>
      <c r="J52" s="195"/>
      <c r="K52" s="428"/>
      <c r="L52" s="195"/>
      <c r="M52" s="429"/>
      <c r="N52" s="195"/>
      <c r="O52" s="430"/>
      <c r="P52" s="195"/>
      <c r="Q52" s="431"/>
      <c r="R52" s="195"/>
      <c r="S52" s="432"/>
      <c r="T52" s="433"/>
      <c r="U52" s="434"/>
      <c r="V52" s="195"/>
      <c r="W52" s="195"/>
    </row>
    <row r="53" spans="1:23" x14ac:dyDescent="0.3">
      <c r="A53" s="889"/>
      <c r="B53" s="890"/>
      <c r="C53" s="890"/>
      <c r="D53" s="424" t="s">
        <v>1469</v>
      </c>
      <c r="E53" s="425">
        <v>0</v>
      </c>
      <c r="F53" s="917"/>
      <c r="G53" s="426"/>
      <c r="H53" s="195"/>
      <c r="I53" s="427"/>
      <c r="J53" s="195"/>
      <c r="K53" s="428"/>
      <c r="L53" s="195"/>
      <c r="M53" s="429"/>
      <c r="N53" s="195"/>
      <c r="O53" s="430"/>
      <c r="P53" s="195"/>
      <c r="Q53" s="431"/>
      <c r="R53" s="195"/>
      <c r="S53" s="432"/>
      <c r="T53" s="433"/>
      <c r="U53" s="434"/>
      <c r="V53" s="195"/>
      <c r="W53" s="195"/>
    </row>
    <row r="54" spans="1:23" x14ac:dyDescent="0.3">
      <c r="A54" s="889"/>
      <c r="B54" s="890"/>
      <c r="C54" s="890"/>
      <c r="D54" s="424" t="s">
        <v>1470</v>
      </c>
      <c r="E54" s="425">
        <v>0</v>
      </c>
      <c r="F54" s="917"/>
      <c r="G54" s="426"/>
      <c r="H54" s="195"/>
      <c r="I54" s="427"/>
      <c r="J54" s="195"/>
      <c r="K54" s="428"/>
      <c r="L54" s="195"/>
      <c r="M54" s="429"/>
      <c r="N54" s="195"/>
      <c r="O54" s="430"/>
      <c r="P54" s="195"/>
      <c r="Q54" s="431"/>
      <c r="R54" s="195"/>
      <c r="S54" s="432"/>
      <c r="T54" s="433"/>
      <c r="U54" s="434"/>
      <c r="V54" s="195"/>
      <c r="W54" s="195"/>
    </row>
    <row r="55" spans="1:23" x14ac:dyDescent="0.3">
      <c r="A55" s="889"/>
      <c r="B55" s="890"/>
      <c r="C55" s="890"/>
      <c r="D55" s="424" t="s">
        <v>1471</v>
      </c>
      <c r="E55" s="425">
        <v>0</v>
      </c>
      <c r="F55" s="917"/>
      <c r="G55" s="426"/>
      <c r="H55" s="195"/>
      <c r="I55" s="427"/>
      <c r="J55" s="195"/>
      <c r="K55" s="428"/>
      <c r="L55" s="195"/>
      <c r="M55" s="429"/>
      <c r="N55" s="195"/>
      <c r="O55" s="430"/>
      <c r="P55" s="195"/>
      <c r="Q55" s="431"/>
      <c r="R55" s="195"/>
      <c r="S55" s="432"/>
      <c r="T55" s="433"/>
      <c r="U55" s="434"/>
      <c r="V55" s="195"/>
      <c r="W55" s="195"/>
    </row>
    <row r="56" spans="1:23" x14ac:dyDescent="0.3">
      <c r="A56" s="889"/>
      <c r="B56" s="890"/>
      <c r="C56" s="890"/>
      <c r="D56" s="424" t="s">
        <v>1472</v>
      </c>
      <c r="E56" s="425">
        <v>0</v>
      </c>
      <c r="F56" s="917"/>
      <c r="G56" s="426"/>
      <c r="H56" s="195"/>
      <c r="I56" s="427"/>
      <c r="J56" s="195"/>
      <c r="K56" s="428"/>
      <c r="L56" s="195"/>
      <c r="M56" s="429"/>
      <c r="N56" s="195"/>
      <c r="O56" s="430"/>
      <c r="P56" s="195"/>
      <c r="Q56" s="431"/>
      <c r="R56" s="195"/>
      <c r="S56" s="432"/>
      <c r="T56" s="433"/>
      <c r="U56" s="434"/>
      <c r="V56" s="195"/>
      <c r="W56" s="195"/>
    </row>
    <row r="57" spans="1:23" x14ac:dyDescent="0.3">
      <c r="A57" s="889"/>
      <c r="B57" s="890"/>
      <c r="C57" s="890"/>
      <c r="D57" s="435" t="s">
        <v>1435</v>
      </c>
      <c r="E57" s="439"/>
      <c r="F57" s="917"/>
      <c r="G57" s="440"/>
      <c r="H57" s="216"/>
      <c r="I57" s="441"/>
      <c r="J57" s="216"/>
      <c r="K57" s="442"/>
      <c r="L57" s="216"/>
      <c r="M57" s="443"/>
      <c r="N57" s="216"/>
      <c r="O57" s="444"/>
      <c r="P57" s="216"/>
      <c r="Q57" s="445"/>
      <c r="R57" s="216"/>
      <c r="S57" s="446"/>
      <c r="T57" s="447"/>
      <c r="U57" s="448"/>
      <c r="V57" s="216"/>
      <c r="W57" s="195"/>
    </row>
    <row r="58" spans="1:23" x14ac:dyDescent="0.3">
      <c r="A58" s="889"/>
      <c r="B58" s="890"/>
      <c r="C58" s="892"/>
      <c r="D58" s="435" t="s">
        <v>1435</v>
      </c>
      <c r="E58" s="439"/>
      <c r="F58" s="917"/>
      <c r="G58" s="440"/>
      <c r="H58" s="216"/>
      <c r="I58" s="441"/>
      <c r="J58" s="216"/>
      <c r="K58" s="442"/>
      <c r="L58" s="216"/>
      <c r="M58" s="443"/>
      <c r="N58" s="216"/>
      <c r="O58" s="444"/>
      <c r="P58" s="216"/>
      <c r="Q58" s="445"/>
      <c r="R58" s="216"/>
      <c r="S58" s="446"/>
      <c r="T58" s="447"/>
      <c r="U58" s="448"/>
      <c r="V58" s="216"/>
      <c r="W58" s="195"/>
    </row>
    <row r="59" spans="1:23" x14ac:dyDescent="0.3">
      <c r="A59" s="889"/>
      <c r="B59" s="890"/>
      <c r="C59" s="893" t="s">
        <v>1411</v>
      </c>
      <c r="D59" s="438" t="s">
        <v>1473</v>
      </c>
      <c r="E59" s="439">
        <v>0</v>
      </c>
      <c r="F59" s="917"/>
      <c r="G59" s="440"/>
      <c r="H59" s="216"/>
      <c r="I59" s="441"/>
      <c r="J59" s="216"/>
      <c r="K59" s="442"/>
      <c r="L59" s="216"/>
      <c r="M59" s="443"/>
      <c r="N59" s="216"/>
      <c r="O59" s="444"/>
      <c r="P59" s="216"/>
      <c r="Q59" s="445"/>
      <c r="R59" s="216"/>
      <c r="S59" s="446"/>
      <c r="T59" s="447"/>
      <c r="U59" s="448"/>
      <c r="V59" s="216"/>
      <c r="W59" s="195"/>
    </row>
    <row r="60" spans="1:23" x14ac:dyDescent="0.3">
      <c r="A60" s="889"/>
      <c r="B60" s="890"/>
      <c r="C60" s="890"/>
      <c r="D60" s="435" t="s">
        <v>1435</v>
      </c>
      <c r="E60" s="463"/>
      <c r="F60" s="917"/>
      <c r="G60" s="426"/>
      <c r="H60" s="195"/>
      <c r="I60" s="427"/>
      <c r="J60" s="195"/>
      <c r="K60" s="428"/>
      <c r="L60" s="195"/>
      <c r="M60" s="429"/>
      <c r="N60" s="195"/>
      <c r="O60" s="430"/>
      <c r="P60" s="195"/>
      <c r="Q60" s="431"/>
      <c r="R60" s="195"/>
      <c r="S60" s="432"/>
      <c r="T60" s="195"/>
      <c r="U60" s="430"/>
      <c r="V60" s="195"/>
      <c r="W60" s="195"/>
    </row>
    <row r="61" spans="1:23" x14ac:dyDescent="0.3">
      <c r="A61" s="889"/>
      <c r="B61" s="890"/>
      <c r="C61" s="890"/>
      <c r="D61" s="435" t="s">
        <v>1435</v>
      </c>
      <c r="E61" s="463"/>
      <c r="F61" s="917"/>
      <c r="G61" s="426"/>
      <c r="H61" s="195"/>
      <c r="I61" s="427"/>
      <c r="J61" s="195"/>
      <c r="K61" s="428"/>
      <c r="L61" s="195"/>
      <c r="M61" s="429"/>
      <c r="N61" s="195"/>
      <c r="O61" s="430"/>
      <c r="P61" s="195"/>
      <c r="Q61" s="431"/>
      <c r="R61" s="195"/>
      <c r="S61" s="432"/>
      <c r="T61" s="195"/>
      <c r="U61" s="430"/>
      <c r="V61" s="195"/>
      <c r="W61" s="195"/>
    </row>
    <row r="62" spans="1:23" x14ac:dyDescent="0.3">
      <c r="A62" s="889"/>
      <c r="B62" s="890"/>
      <c r="C62" s="890"/>
      <c r="D62" s="435" t="s">
        <v>1435</v>
      </c>
      <c r="E62" s="463"/>
      <c r="F62" s="917"/>
      <c r="G62" s="426"/>
      <c r="H62" s="195"/>
      <c r="I62" s="427"/>
      <c r="J62" s="195"/>
      <c r="K62" s="428"/>
      <c r="L62" s="195"/>
      <c r="M62" s="429"/>
      <c r="N62" s="195"/>
      <c r="O62" s="430"/>
      <c r="P62" s="195"/>
      <c r="Q62" s="431"/>
      <c r="R62" s="195"/>
      <c r="S62" s="432"/>
      <c r="T62" s="195"/>
      <c r="U62" s="430"/>
      <c r="V62" s="195"/>
      <c r="W62" s="195"/>
    </row>
    <row r="63" spans="1:23" x14ac:dyDescent="0.3">
      <c r="A63" s="889"/>
      <c r="B63" s="890"/>
      <c r="C63" s="890"/>
      <c r="D63" s="435" t="s">
        <v>1435</v>
      </c>
      <c r="E63" s="464"/>
      <c r="F63" s="917"/>
      <c r="G63" s="440"/>
      <c r="H63" s="216"/>
      <c r="I63" s="441"/>
      <c r="J63" s="216"/>
      <c r="K63" s="442"/>
      <c r="L63" s="216"/>
      <c r="M63" s="443"/>
      <c r="N63" s="216"/>
      <c r="O63" s="444"/>
      <c r="P63" s="216"/>
      <c r="Q63" s="445"/>
      <c r="R63" s="216"/>
      <c r="S63" s="446"/>
      <c r="T63" s="216"/>
      <c r="U63" s="444"/>
      <c r="V63" s="216"/>
      <c r="W63" s="195"/>
    </row>
    <row r="64" spans="1:23" x14ac:dyDescent="0.3">
      <c r="A64" s="889"/>
      <c r="B64" s="465"/>
      <c r="C64" s="893" t="s">
        <v>1409</v>
      </c>
      <c r="D64" s="435" t="s">
        <v>1435</v>
      </c>
      <c r="E64" s="463"/>
      <c r="F64" s="917"/>
      <c r="G64" s="426"/>
      <c r="H64" s="195"/>
      <c r="I64" s="427"/>
      <c r="J64" s="195"/>
      <c r="K64" s="428"/>
      <c r="L64" s="195"/>
      <c r="M64" s="429"/>
      <c r="N64" s="195"/>
      <c r="O64" s="430"/>
      <c r="P64" s="195"/>
      <c r="Q64" s="431"/>
      <c r="R64" s="195"/>
      <c r="S64" s="432"/>
      <c r="T64" s="195"/>
      <c r="U64" s="430"/>
      <c r="V64" s="195"/>
      <c r="W64" s="195"/>
    </row>
    <row r="65" spans="1:23" ht="15" thickBot="1" x14ac:dyDescent="0.35">
      <c r="A65" s="889"/>
      <c r="B65" s="465"/>
      <c r="C65" s="890"/>
      <c r="D65" s="435" t="s">
        <v>1435</v>
      </c>
      <c r="E65" s="463"/>
      <c r="F65" s="917"/>
      <c r="G65" s="426"/>
      <c r="H65" s="195"/>
      <c r="I65" s="427"/>
      <c r="J65" s="195"/>
      <c r="K65" s="428"/>
      <c r="L65" s="195"/>
      <c r="M65" s="429"/>
      <c r="N65" s="195"/>
      <c r="O65" s="430"/>
      <c r="P65" s="195"/>
      <c r="Q65" s="431"/>
      <c r="R65" s="195"/>
      <c r="S65" s="432"/>
      <c r="T65" s="195"/>
      <c r="U65" s="430"/>
      <c r="V65" s="195"/>
      <c r="W65" s="195"/>
    </row>
    <row r="66" spans="1:23" ht="14.7" customHeight="1" x14ac:dyDescent="0.3">
      <c r="A66" s="894" t="s">
        <v>15</v>
      </c>
      <c r="B66" s="896" t="s">
        <v>1474</v>
      </c>
      <c r="C66" s="898" t="s">
        <v>1412</v>
      </c>
      <c r="D66" s="467" t="s">
        <v>1475</v>
      </c>
      <c r="E66" s="468">
        <v>0</v>
      </c>
      <c r="F66" s="917"/>
      <c r="G66" s="469"/>
      <c r="H66" s="217"/>
      <c r="I66" s="470"/>
      <c r="J66" s="217"/>
      <c r="K66" s="471"/>
      <c r="L66" s="217"/>
      <c r="M66" s="472"/>
      <c r="N66" s="217"/>
      <c r="O66" s="473"/>
      <c r="P66" s="217"/>
      <c r="Q66" s="474"/>
      <c r="R66" s="217"/>
      <c r="S66" s="475"/>
      <c r="T66" s="217"/>
      <c r="U66" s="473"/>
      <c r="V66" s="217"/>
      <c r="W66" s="195"/>
    </row>
    <row r="67" spans="1:23" x14ac:dyDescent="0.3">
      <c r="A67" s="895"/>
      <c r="B67" s="897"/>
      <c r="C67" s="899"/>
      <c r="D67" s="476" t="s">
        <v>1476</v>
      </c>
      <c r="E67" s="463">
        <v>0</v>
      </c>
      <c r="F67" s="917"/>
      <c r="G67" s="426"/>
      <c r="H67" s="195"/>
      <c r="I67" s="427"/>
      <c r="J67" s="195"/>
      <c r="K67" s="428"/>
      <c r="L67" s="195"/>
      <c r="M67" s="429"/>
      <c r="N67" s="195"/>
      <c r="O67" s="430"/>
      <c r="P67" s="195"/>
      <c r="Q67" s="431"/>
      <c r="R67" s="195"/>
      <c r="S67" s="432"/>
      <c r="T67" s="195"/>
      <c r="U67" s="430"/>
      <c r="V67" s="195"/>
      <c r="W67" s="195"/>
    </row>
    <row r="68" spans="1:23" x14ac:dyDescent="0.3">
      <c r="A68" s="895"/>
      <c r="B68" s="897"/>
      <c r="C68" s="899"/>
      <c r="D68" s="476" t="s">
        <v>1477</v>
      </c>
      <c r="E68" s="463">
        <v>0</v>
      </c>
      <c r="F68" s="917"/>
      <c r="G68" s="426"/>
      <c r="H68" s="195"/>
      <c r="I68" s="427"/>
      <c r="J68" s="195"/>
      <c r="K68" s="428"/>
      <c r="L68" s="195"/>
      <c r="M68" s="429"/>
      <c r="N68" s="195"/>
      <c r="O68" s="430"/>
      <c r="P68" s="195"/>
      <c r="Q68" s="431"/>
      <c r="R68" s="195"/>
      <c r="S68" s="432"/>
      <c r="T68" s="195"/>
      <c r="U68" s="430"/>
      <c r="V68" s="195"/>
      <c r="W68" s="195"/>
    </row>
    <row r="69" spans="1:23" x14ac:dyDescent="0.3">
      <c r="A69" s="895"/>
      <c r="B69" s="897"/>
      <c r="C69" s="899"/>
      <c r="D69" s="476" t="s">
        <v>1478</v>
      </c>
      <c r="E69" s="463">
        <v>0</v>
      </c>
      <c r="F69" s="917"/>
      <c r="G69" s="426"/>
      <c r="H69" s="195"/>
      <c r="I69" s="427"/>
      <c r="J69" s="195"/>
      <c r="K69" s="428"/>
      <c r="L69" s="195"/>
      <c r="M69" s="429"/>
      <c r="N69" s="195"/>
      <c r="O69" s="430"/>
      <c r="P69" s="195"/>
      <c r="Q69" s="431"/>
      <c r="R69" s="195"/>
      <c r="S69" s="432"/>
      <c r="T69" s="195"/>
      <c r="U69" s="430"/>
      <c r="V69" s="195"/>
      <c r="W69" s="195"/>
    </row>
    <row r="70" spans="1:23" x14ac:dyDescent="0.3">
      <c r="A70" s="895"/>
      <c r="B70" s="897"/>
      <c r="C70" s="896"/>
      <c r="D70" s="476" t="s">
        <v>1479</v>
      </c>
      <c r="E70" s="463">
        <v>0</v>
      </c>
      <c r="F70" s="917"/>
      <c r="G70" s="426"/>
      <c r="H70" s="195"/>
      <c r="I70" s="427"/>
      <c r="J70" s="195"/>
      <c r="K70" s="428"/>
      <c r="L70" s="195"/>
      <c r="M70" s="429"/>
      <c r="N70" s="195"/>
      <c r="O70" s="430"/>
      <c r="P70" s="195"/>
      <c r="Q70" s="431"/>
      <c r="R70" s="195"/>
      <c r="S70" s="432"/>
      <c r="T70" s="195"/>
      <c r="U70" s="430"/>
      <c r="V70" s="195"/>
      <c r="W70" s="195"/>
    </row>
    <row r="71" spans="1:23" x14ac:dyDescent="0.3">
      <c r="A71" s="895"/>
      <c r="B71" s="477"/>
      <c r="C71" s="466" t="s">
        <v>1413</v>
      </c>
      <c r="D71" s="478" t="s">
        <v>1461</v>
      </c>
      <c r="E71" s="463"/>
      <c r="F71" s="917"/>
      <c r="G71" s="426"/>
      <c r="H71" s="195"/>
      <c r="I71" s="427"/>
      <c r="J71" s="195"/>
      <c r="K71" s="428"/>
      <c r="L71" s="195"/>
      <c r="M71" s="429"/>
      <c r="N71" s="195"/>
      <c r="O71" s="430"/>
      <c r="P71" s="195"/>
      <c r="Q71" s="431"/>
      <c r="R71" s="195"/>
      <c r="S71" s="432"/>
      <c r="T71" s="195"/>
      <c r="U71" s="430"/>
      <c r="V71" s="195"/>
      <c r="W71" s="195"/>
    </row>
    <row r="72" spans="1:23" ht="28.8" x14ac:dyDescent="0.3">
      <c r="A72" s="895"/>
      <c r="B72" s="477"/>
      <c r="C72" s="466" t="s">
        <v>1414</v>
      </c>
      <c r="D72" s="478" t="s">
        <v>1461</v>
      </c>
      <c r="E72" s="463"/>
      <c r="F72" s="917"/>
      <c r="G72" s="426"/>
      <c r="H72" s="195"/>
      <c r="I72" s="427"/>
      <c r="J72" s="195"/>
      <c r="K72" s="428"/>
      <c r="L72" s="195"/>
      <c r="M72" s="429"/>
      <c r="N72" s="195"/>
      <c r="O72" s="430"/>
      <c r="P72" s="195"/>
      <c r="Q72" s="431"/>
      <c r="R72" s="195"/>
      <c r="S72" s="432"/>
      <c r="T72" s="195"/>
      <c r="U72" s="430"/>
      <c r="V72" s="195"/>
      <c r="W72" s="195"/>
    </row>
    <row r="73" spans="1:23" ht="57.6" x14ac:dyDescent="0.3">
      <c r="A73" s="895"/>
      <c r="B73" s="477"/>
      <c r="C73" s="466" t="s">
        <v>1415</v>
      </c>
      <c r="D73" s="478" t="s">
        <v>1461</v>
      </c>
      <c r="E73" s="463"/>
      <c r="F73" s="917"/>
      <c r="G73" s="426"/>
      <c r="H73" s="195"/>
      <c r="I73" s="427"/>
      <c r="J73" s="195"/>
      <c r="K73" s="428"/>
      <c r="L73" s="195"/>
      <c r="M73" s="429"/>
      <c r="N73" s="195"/>
      <c r="O73" s="430"/>
      <c r="P73" s="195"/>
      <c r="Q73" s="431"/>
      <c r="R73" s="195"/>
      <c r="S73" s="432"/>
      <c r="T73" s="195"/>
      <c r="U73" s="430"/>
      <c r="V73" s="195"/>
      <c r="W73" s="195"/>
    </row>
    <row r="74" spans="1:23" x14ac:dyDescent="0.3">
      <c r="A74" s="895"/>
      <c r="B74" s="477"/>
      <c r="C74" s="466" t="s">
        <v>1416</v>
      </c>
      <c r="D74" s="478" t="s">
        <v>1461</v>
      </c>
      <c r="E74" s="463"/>
      <c r="F74" s="917"/>
      <c r="G74" s="426"/>
      <c r="H74" s="195"/>
      <c r="I74" s="427"/>
      <c r="J74" s="195"/>
      <c r="K74" s="428"/>
      <c r="L74" s="195"/>
      <c r="M74" s="429"/>
      <c r="N74" s="195"/>
      <c r="O74" s="430"/>
      <c r="P74" s="195"/>
      <c r="Q74" s="431"/>
      <c r="R74" s="195"/>
      <c r="S74" s="432"/>
      <c r="T74" s="195"/>
      <c r="U74" s="430"/>
      <c r="V74" s="195"/>
      <c r="W74" s="195"/>
    </row>
    <row r="75" spans="1:23" x14ac:dyDescent="0.3">
      <c r="A75" s="895"/>
      <c r="B75" s="477"/>
      <c r="C75" s="466" t="s">
        <v>1013</v>
      </c>
      <c r="D75" s="478" t="s">
        <v>1461</v>
      </c>
      <c r="E75" s="463"/>
      <c r="F75" s="917"/>
      <c r="G75" s="426"/>
      <c r="H75" s="195"/>
      <c r="I75" s="427"/>
      <c r="J75" s="195"/>
      <c r="K75" s="428"/>
      <c r="L75" s="195"/>
      <c r="M75" s="429"/>
      <c r="N75" s="195"/>
      <c r="O75" s="430"/>
      <c r="P75" s="195"/>
      <c r="Q75" s="431"/>
      <c r="R75" s="195"/>
      <c r="S75" s="432"/>
      <c r="T75" s="195"/>
      <c r="U75" s="430"/>
      <c r="V75" s="195"/>
      <c r="W75" s="195"/>
    </row>
    <row r="76" spans="1:23" x14ac:dyDescent="0.3">
      <c r="A76" s="479"/>
      <c r="B76" s="480"/>
      <c r="C76" s="925" t="s">
        <v>1409</v>
      </c>
      <c r="D76" s="478" t="s">
        <v>1461</v>
      </c>
      <c r="E76" s="463"/>
      <c r="F76" s="917"/>
      <c r="G76" s="426"/>
      <c r="H76" s="195"/>
      <c r="I76" s="427"/>
      <c r="J76" s="195"/>
      <c r="K76" s="428"/>
      <c r="L76" s="195"/>
      <c r="M76" s="429"/>
      <c r="N76" s="195"/>
      <c r="O76" s="430"/>
      <c r="P76" s="195"/>
      <c r="Q76" s="431"/>
      <c r="R76" s="195"/>
      <c r="S76" s="432"/>
      <c r="T76" s="195"/>
      <c r="U76" s="430"/>
      <c r="V76" s="195"/>
      <c r="W76" s="195"/>
    </row>
    <row r="77" spans="1:23" ht="15" thickBot="1" x14ac:dyDescent="0.35">
      <c r="A77" s="479"/>
      <c r="B77" s="480"/>
      <c r="C77" s="926"/>
      <c r="D77" s="481" t="s">
        <v>1461</v>
      </c>
      <c r="E77" s="463"/>
      <c r="F77" s="918"/>
      <c r="G77" s="426"/>
      <c r="H77" s="195"/>
      <c r="I77" s="427"/>
      <c r="J77" s="195"/>
      <c r="K77" s="428"/>
      <c r="L77" s="195"/>
      <c r="M77" s="429"/>
      <c r="N77" s="195"/>
      <c r="O77" s="430"/>
      <c r="P77" s="195"/>
      <c r="Q77" s="431"/>
      <c r="R77" s="195"/>
      <c r="S77" s="432"/>
      <c r="T77" s="195"/>
      <c r="U77" s="430"/>
      <c r="V77" s="195"/>
      <c r="W77" s="195"/>
    </row>
    <row r="78" spans="1:23" ht="15" thickBot="1" x14ac:dyDescent="0.35">
      <c r="A78" s="482"/>
      <c r="B78" s="483"/>
      <c r="C78" s="484"/>
      <c r="D78" s="485" t="s">
        <v>1480</v>
      </c>
      <c r="E78" s="486">
        <f>SUM(E7:E75)</f>
        <v>18</v>
      </c>
      <c r="F78" s="487"/>
      <c r="G78" s="488">
        <f>SUM(G7:G75)</f>
        <v>0</v>
      </c>
      <c r="H78" s="489"/>
      <c r="I78" s="490">
        <f>SUM(I7:I75)</f>
        <v>0</v>
      </c>
      <c r="J78" s="491"/>
      <c r="K78" s="492">
        <f>SUM(K7:K75)</f>
        <v>0</v>
      </c>
      <c r="L78" s="491"/>
      <c r="M78" s="493">
        <f>SUM(M7:M75)</f>
        <v>0</v>
      </c>
      <c r="N78" s="491"/>
      <c r="O78" s="490">
        <f>SUM(O7:O75)</f>
        <v>0</v>
      </c>
      <c r="P78" s="491"/>
      <c r="Q78" s="494">
        <f>SUM(Q7:Q75)</f>
        <v>0</v>
      </c>
      <c r="R78" s="491"/>
      <c r="S78" s="495">
        <f>SUM(S7:S75)</f>
        <v>0</v>
      </c>
      <c r="T78" s="496"/>
      <c r="U78" s="497">
        <f>SUM(U7:U75)</f>
        <v>0</v>
      </c>
      <c r="V78" s="489"/>
      <c r="W78" s="217"/>
    </row>
    <row r="80" spans="1:23" ht="15" thickBot="1" x14ac:dyDescent="0.35"/>
    <row r="81" spans="1:4" x14ac:dyDescent="0.3">
      <c r="A81" s="498" t="s">
        <v>1481</v>
      </c>
      <c r="B81" s="499"/>
      <c r="C81" s="500"/>
      <c r="D81" s="501"/>
    </row>
    <row r="82" spans="1:4" ht="86.7" customHeight="1" x14ac:dyDescent="0.3">
      <c r="A82" s="502" t="s">
        <v>1427</v>
      </c>
      <c r="B82" s="1"/>
      <c r="C82" s="884" t="s">
        <v>1482</v>
      </c>
      <c r="D82" s="885"/>
    </row>
    <row r="83" spans="1:4" ht="94.2" customHeight="1" thickBot="1" x14ac:dyDescent="0.35">
      <c r="A83" s="503" t="s">
        <v>1428</v>
      </c>
      <c r="B83" s="504"/>
      <c r="C83" s="886" t="s">
        <v>1483</v>
      </c>
      <c r="D83" s="887"/>
    </row>
  </sheetData>
  <mergeCells count="34">
    <mergeCell ref="W5:W6"/>
    <mergeCell ref="B37:B42"/>
    <mergeCell ref="C37:C42"/>
    <mergeCell ref="C76:C77"/>
    <mergeCell ref="K5:P5"/>
    <mergeCell ref="Q5:V5"/>
    <mergeCell ref="B43:B46"/>
    <mergeCell ref="C45:C46"/>
    <mergeCell ref="A5:A6"/>
    <mergeCell ref="B5:B6"/>
    <mergeCell ref="D5:D6"/>
    <mergeCell ref="E5:J5"/>
    <mergeCell ref="B28:B36"/>
    <mergeCell ref="C28:C32"/>
    <mergeCell ref="C33:C36"/>
    <mergeCell ref="A7:A46"/>
    <mergeCell ref="B7:B11"/>
    <mergeCell ref="C7:C11"/>
    <mergeCell ref="F7:F77"/>
    <mergeCell ref="B12:B21"/>
    <mergeCell ref="C12:C21"/>
    <mergeCell ref="B22:B27"/>
    <mergeCell ref="C22:C23"/>
    <mergeCell ref="C24:C27"/>
    <mergeCell ref="C82:D82"/>
    <mergeCell ref="C83:D83"/>
    <mergeCell ref="A47:A65"/>
    <mergeCell ref="B47:B63"/>
    <mergeCell ref="C47:C58"/>
    <mergeCell ref="C59:C63"/>
    <mergeCell ref="C64:C65"/>
    <mergeCell ref="A66:A75"/>
    <mergeCell ref="B66:B70"/>
    <mergeCell ref="C66:C70"/>
  </mergeCells>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21EF52-9E05-437A-87FA-842E7B1F4ECF}">
  <sheetPr>
    <tabColor theme="9" tint="0.79998168889431442"/>
  </sheetPr>
  <dimension ref="A1:G68"/>
  <sheetViews>
    <sheetView showGridLines="0" topLeftCell="A38" workbookViewId="0"/>
  </sheetViews>
  <sheetFormatPr defaultRowHeight="14.4" x14ac:dyDescent="0.3"/>
  <cols>
    <col min="1" max="1" width="63" customWidth="1"/>
    <col min="2" max="2" width="16.33203125" bestFit="1" customWidth="1"/>
    <col min="3" max="3" width="12.5546875" customWidth="1"/>
    <col min="4" max="4" width="10.44140625" customWidth="1"/>
    <col min="5" max="5" width="10.6640625" customWidth="1"/>
    <col min="6" max="6" width="11" customWidth="1"/>
    <col min="7" max="7" width="12.6640625" customWidth="1"/>
  </cols>
  <sheetData>
    <row r="1" spans="1:1" ht="21" x14ac:dyDescent="0.3">
      <c r="A1" s="340" t="s">
        <v>1523</v>
      </c>
    </row>
    <row r="3" spans="1:1" ht="15.6" x14ac:dyDescent="0.3">
      <c r="A3" s="505" t="s">
        <v>1484</v>
      </c>
    </row>
    <row r="4" spans="1:1" ht="15.6" x14ac:dyDescent="0.3">
      <c r="A4" s="505"/>
    </row>
    <row r="5" spans="1:1" ht="15.6" x14ac:dyDescent="0.3">
      <c r="A5" s="505"/>
    </row>
    <row r="6" spans="1:1" ht="15.6" x14ac:dyDescent="0.3">
      <c r="A6" s="505"/>
    </row>
    <row r="7" spans="1:1" ht="15.6" x14ac:dyDescent="0.3">
      <c r="A7" s="505"/>
    </row>
    <row r="8" spans="1:1" ht="15.6" x14ac:dyDescent="0.3">
      <c r="A8" s="505"/>
    </row>
    <row r="9" spans="1:1" ht="15.6" x14ac:dyDescent="0.3">
      <c r="A9" s="505"/>
    </row>
    <row r="10" spans="1:1" ht="15.6" x14ac:dyDescent="0.3">
      <c r="A10" s="505"/>
    </row>
    <row r="11" spans="1:1" ht="15.6" x14ac:dyDescent="0.3">
      <c r="A11" s="505"/>
    </row>
    <row r="12" spans="1:1" ht="15.6" x14ac:dyDescent="0.3">
      <c r="A12" s="505"/>
    </row>
    <row r="13" spans="1:1" ht="15.6" x14ac:dyDescent="0.3">
      <c r="A13" s="505"/>
    </row>
    <row r="14" spans="1:1" ht="15.6" x14ac:dyDescent="0.3">
      <c r="A14" s="505"/>
    </row>
    <row r="15" spans="1:1" ht="15.6" x14ac:dyDescent="0.3">
      <c r="A15" s="505"/>
    </row>
    <row r="16" spans="1:1" ht="15.6" x14ac:dyDescent="0.3">
      <c r="A16" s="505"/>
    </row>
    <row r="17" spans="1:3" ht="15.6" x14ac:dyDescent="0.3">
      <c r="A17" s="505"/>
    </row>
    <row r="18" spans="1:3" ht="15.6" x14ac:dyDescent="0.3">
      <c r="A18" s="505"/>
    </row>
    <row r="19" spans="1:3" ht="15.6" x14ac:dyDescent="0.3">
      <c r="A19" s="505"/>
    </row>
    <row r="20" spans="1:3" ht="15.6" x14ac:dyDescent="0.3">
      <c r="A20" s="505"/>
    </row>
    <row r="21" spans="1:3" ht="15.6" x14ac:dyDescent="0.3">
      <c r="A21" s="505"/>
    </row>
    <row r="22" spans="1:3" ht="15.6" x14ac:dyDescent="0.3">
      <c r="A22" s="505"/>
    </row>
    <row r="23" spans="1:3" ht="15.6" x14ac:dyDescent="0.3">
      <c r="A23" s="505"/>
    </row>
    <row r="24" spans="1:3" ht="15.6" x14ac:dyDescent="0.3">
      <c r="A24" s="505"/>
    </row>
    <row r="25" spans="1:3" ht="15.6" x14ac:dyDescent="0.3">
      <c r="A25" s="505"/>
    </row>
    <row r="27" spans="1:3" x14ac:dyDescent="0.3">
      <c r="A27" t="s">
        <v>1485</v>
      </c>
      <c r="B27" t="s">
        <v>1486</v>
      </c>
    </row>
    <row r="28" spans="1:3" x14ac:dyDescent="0.3">
      <c r="A28" t="s">
        <v>30</v>
      </c>
      <c r="B28" t="s">
        <v>1487</v>
      </c>
      <c r="C28" t="s">
        <v>1488</v>
      </c>
    </row>
    <row r="29" spans="1:3" ht="57.6" x14ac:dyDescent="0.3">
      <c r="A29" s="154" t="s">
        <v>1380</v>
      </c>
    </row>
    <row r="30" spans="1:3" ht="43.2" x14ac:dyDescent="0.3">
      <c r="A30" s="154" t="s">
        <v>1373</v>
      </c>
    </row>
    <row r="31" spans="1:3" x14ac:dyDescent="0.3">
      <c r="A31" s="154" t="s">
        <v>1357</v>
      </c>
    </row>
    <row r="32" spans="1:3" ht="28.8" x14ac:dyDescent="0.3">
      <c r="A32" s="154" t="s">
        <v>1345</v>
      </c>
    </row>
    <row r="33" spans="1:7" ht="43.2" x14ac:dyDescent="0.3">
      <c r="A33" s="154" t="s">
        <v>1323</v>
      </c>
    </row>
    <row r="34" spans="1:7" ht="28.8" x14ac:dyDescent="0.3">
      <c r="A34" s="154" t="s">
        <v>1314</v>
      </c>
    </row>
    <row r="35" spans="1:7" ht="43.2" x14ac:dyDescent="0.3">
      <c r="A35" s="154" t="s">
        <v>1291</v>
      </c>
    </row>
    <row r="36" spans="1:7" x14ac:dyDescent="0.3">
      <c r="A36" s="90" t="s">
        <v>1488</v>
      </c>
    </row>
    <row r="39" spans="1:7" x14ac:dyDescent="0.3">
      <c r="A39" s="2" t="s">
        <v>1489</v>
      </c>
    </row>
    <row r="40" spans="1:7" ht="15" thickBot="1" x14ac:dyDescent="0.35"/>
    <row r="41" spans="1:7" ht="30" customHeight="1" x14ac:dyDescent="0.3">
      <c r="A41" s="937" t="s">
        <v>1490</v>
      </c>
      <c r="B41" s="939" t="s">
        <v>1491</v>
      </c>
      <c r="C41" s="941" t="s">
        <v>1492</v>
      </c>
      <c r="D41" s="942"/>
      <c r="E41" s="943"/>
      <c r="F41" s="944" t="s">
        <v>1493</v>
      </c>
      <c r="G41" s="945"/>
    </row>
    <row r="42" spans="1:7" ht="57.6" x14ac:dyDescent="0.3">
      <c r="A42" s="938"/>
      <c r="B42" s="940"/>
      <c r="C42" s="506" t="s">
        <v>1494</v>
      </c>
      <c r="D42" s="507" t="s">
        <v>1495</v>
      </c>
      <c r="E42" s="507" t="s">
        <v>1496</v>
      </c>
      <c r="F42" s="507" t="s">
        <v>1497</v>
      </c>
      <c r="G42" s="508" t="s">
        <v>1498</v>
      </c>
    </row>
    <row r="43" spans="1:7" x14ac:dyDescent="0.3">
      <c r="A43" s="509" t="s">
        <v>1499</v>
      </c>
      <c r="B43" s="510"/>
      <c r="C43" s="511"/>
      <c r="D43" s="512"/>
      <c r="E43" s="512"/>
      <c r="F43" s="512"/>
      <c r="G43" s="513"/>
    </row>
    <row r="44" spans="1:7" x14ac:dyDescent="0.3">
      <c r="A44" s="514" t="s">
        <v>1430</v>
      </c>
      <c r="B44" s="515"/>
      <c r="C44" s="516"/>
      <c r="D44" s="517"/>
      <c r="E44" s="517"/>
      <c r="F44" s="517"/>
      <c r="G44" s="518"/>
    </row>
    <row r="45" spans="1:7" x14ac:dyDescent="0.3">
      <c r="A45" s="519" t="s">
        <v>1500</v>
      </c>
      <c r="B45" s="520"/>
      <c r="C45" s="521"/>
      <c r="D45" s="517"/>
      <c r="E45" s="517"/>
      <c r="F45" s="517"/>
      <c r="G45" s="518"/>
    </row>
    <row r="46" spans="1:7" x14ac:dyDescent="0.3">
      <c r="A46" s="519" t="s">
        <v>1501</v>
      </c>
      <c r="B46" s="520"/>
      <c r="C46" s="521"/>
      <c r="D46" s="517"/>
      <c r="E46" s="517"/>
      <c r="F46" s="517"/>
      <c r="G46" s="518"/>
    </row>
    <row r="47" spans="1:7" x14ac:dyDescent="0.3">
      <c r="A47" s="519" t="s">
        <v>1406</v>
      </c>
      <c r="B47" s="520"/>
      <c r="C47" s="521"/>
      <c r="D47" s="517"/>
      <c r="E47" s="517"/>
      <c r="F47" s="517"/>
      <c r="G47" s="518"/>
    </row>
    <row r="48" spans="1:7" x14ac:dyDescent="0.3">
      <c r="A48" s="519" t="s">
        <v>362</v>
      </c>
      <c r="B48" s="520"/>
      <c r="C48" s="521"/>
      <c r="D48" s="517"/>
      <c r="E48" s="517"/>
      <c r="F48" s="517"/>
      <c r="G48" s="518"/>
    </row>
    <row r="49" spans="1:7" x14ac:dyDescent="0.3">
      <c r="A49" s="519" t="s">
        <v>363</v>
      </c>
      <c r="B49" s="520"/>
      <c r="C49" s="521"/>
      <c r="D49" s="517"/>
      <c r="E49" s="517"/>
      <c r="F49" s="517"/>
      <c r="G49" s="518"/>
    </row>
    <row r="50" spans="1:7" x14ac:dyDescent="0.3">
      <c r="A50" s="519" t="s">
        <v>1405</v>
      </c>
      <c r="B50" s="520"/>
      <c r="C50" s="521"/>
      <c r="D50" s="517"/>
      <c r="E50" s="517"/>
      <c r="F50" s="517"/>
      <c r="G50" s="518"/>
    </row>
    <row r="51" spans="1:7" x14ac:dyDescent="0.3">
      <c r="A51" s="519" t="s">
        <v>1502</v>
      </c>
      <c r="B51" s="520"/>
      <c r="C51" s="521"/>
      <c r="D51" s="517"/>
      <c r="E51" s="517"/>
      <c r="F51" s="517"/>
      <c r="G51" s="518"/>
    </row>
    <row r="52" spans="1:7" x14ac:dyDescent="0.3">
      <c r="A52" s="522" t="s">
        <v>1503</v>
      </c>
      <c r="B52" s="520"/>
      <c r="C52" s="521"/>
      <c r="D52" s="517"/>
      <c r="E52" s="517"/>
      <c r="F52" s="517"/>
      <c r="G52" s="518"/>
    </row>
    <row r="53" spans="1:7" x14ac:dyDescent="0.3">
      <c r="A53" s="509" t="s">
        <v>917</v>
      </c>
      <c r="B53" s="510"/>
      <c r="C53" s="511"/>
      <c r="D53" s="512"/>
      <c r="E53" s="512"/>
      <c r="F53" s="512"/>
      <c r="G53" s="513"/>
    </row>
    <row r="54" spans="1:7" x14ac:dyDescent="0.3">
      <c r="A54" s="523" t="s">
        <v>1504</v>
      </c>
      <c r="B54" s="946"/>
      <c r="C54" s="949"/>
      <c r="D54" s="952"/>
      <c r="E54" s="952"/>
      <c r="F54" s="955"/>
      <c r="G54" s="958"/>
    </row>
    <row r="55" spans="1:7" x14ac:dyDescent="0.3">
      <c r="A55" s="523" t="s">
        <v>1505</v>
      </c>
      <c r="B55" s="947"/>
      <c r="C55" s="950"/>
      <c r="D55" s="953"/>
      <c r="E55" s="953"/>
      <c r="F55" s="956"/>
      <c r="G55" s="959"/>
    </row>
    <row r="56" spans="1:7" x14ac:dyDescent="0.3">
      <c r="A56" s="523" t="s">
        <v>371</v>
      </c>
      <c r="B56" s="948"/>
      <c r="C56" s="951"/>
      <c r="D56" s="954"/>
      <c r="E56" s="954"/>
      <c r="F56" s="957"/>
      <c r="G56" s="960"/>
    </row>
    <row r="57" spans="1:7" x14ac:dyDescent="0.3">
      <c r="A57" s="523" t="s">
        <v>372</v>
      </c>
      <c r="B57" s="515"/>
      <c r="C57" s="521"/>
      <c r="D57" s="517"/>
      <c r="E57" s="517"/>
      <c r="F57" s="517"/>
      <c r="G57" s="518"/>
    </row>
    <row r="58" spans="1:7" x14ac:dyDescent="0.3">
      <c r="A58" s="509" t="s">
        <v>918</v>
      </c>
      <c r="B58" s="524"/>
      <c r="C58" s="511"/>
      <c r="D58" s="512"/>
      <c r="E58" s="512"/>
      <c r="F58" s="512"/>
      <c r="G58" s="513"/>
    </row>
    <row r="59" spans="1:7" x14ac:dyDescent="0.3">
      <c r="A59" s="519" t="s">
        <v>373</v>
      </c>
      <c r="B59" s="525"/>
      <c r="C59" s="521"/>
      <c r="D59" s="517"/>
      <c r="E59" s="517"/>
      <c r="F59" s="517"/>
      <c r="G59" s="518"/>
    </row>
    <row r="60" spans="1:7" x14ac:dyDescent="0.3">
      <c r="A60" s="519" t="s">
        <v>374</v>
      </c>
      <c r="B60" s="525"/>
      <c r="C60" s="521"/>
      <c r="D60" s="517"/>
      <c r="E60" s="517"/>
      <c r="F60" s="517"/>
      <c r="G60" s="518"/>
    </row>
    <row r="61" spans="1:7" x14ac:dyDescent="0.3">
      <c r="A61" s="519" t="s">
        <v>375</v>
      </c>
      <c r="B61" s="525"/>
      <c r="C61" s="521"/>
      <c r="D61" s="517"/>
      <c r="E61" s="517"/>
      <c r="F61" s="517"/>
      <c r="G61" s="518"/>
    </row>
    <row r="62" spans="1:7" ht="15" thickBot="1" x14ac:dyDescent="0.35">
      <c r="A62" s="526" t="s">
        <v>1506</v>
      </c>
      <c r="B62" s="527"/>
      <c r="C62" s="528"/>
      <c r="D62" s="528"/>
      <c r="E62" s="528"/>
      <c r="F62" s="528"/>
      <c r="G62" s="529"/>
    </row>
    <row r="65" spans="1:2" x14ac:dyDescent="0.3">
      <c r="A65" s="530" t="s">
        <v>1507</v>
      </c>
    </row>
    <row r="66" spans="1:2" x14ac:dyDescent="0.3">
      <c r="A66" s="531"/>
      <c r="B66" t="s">
        <v>357</v>
      </c>
    </row>
    <row r="67" spans="1:2" x14ac:dyDescent="0.3">
      <c r="A67" s="532"/>
      <c r="B67" t="s">
        <v>54</v>
      </c>
    </row>
    <row r="68" spans="1:2" x14ac:dyDescent="0.3">
      <c r="A68" s="533"/>
      <c r="B68" t="s">
        <v>56</v>
      </c>
    </row>
  </sheetData>
  <mergeCells count="10">
    <mergeCell ref="A41:A42"/>
    <mergeCell ref="B41:B42"/>
    <mergeCell ref="C41:E41"/>
    <mergeCell ref="F41:G41"/>
    <mergeCell ref="B54:B56"/>
    <mergeCell ref="C54:C56"/>
    <mergeCell ref="D54:D56"/>
    <mergeCell ref="E54:E56"/>
    <mergeCell ref="F54:F56"/>
    <mergeCell ref="G54:G56"/>
  </mergeCells>
  <pageMargins left="0.7" right="0.7" top="0.75" bottom="0.75" header="0.3" footer="0.3"/>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be3a5d75-9fcd-42b2-be8f-0d646ae39d5b">
      <Terms xmlns="http://schemas.microsoft.com/office/infopath/2007/PartnerControls"/>
    </lcf76f155ced4ddcb4097134ff3c332f>
    <TaxCatchAll xmlns="6664fd2d-2ec1-4042-b25a-1c5cab93a56e" xsi:nil="true"/>
    <SharedWithUsers xmlns="6664fd2d-2ec1-4042-b25a-1c5cab93a56e">
      <UserInfo>
        <DisplayName/>
        <AccountId xsi:nil="true"/>
        <AccountType/>
      </UserInfo>
    </SharedWithUser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2082CE0324F408429E97EDCAC18C096E" ma:contentTypeVersion="17" ma:contentTypeDescription="Create a new document." ma:contentTypeScope="" ma:versionID="91398e50c4afe6c97f2823f7247fee91">
  <xsd:schema xmlns:xsd="http://www.w3.org/2001/XMLSchema" xmlns:xs="http://www.w3.org/2001/XMLSchema" xmlns:p="http://schemas.microsoft.com/office/2006/metadata/properties" xmlns:ns2="be3a5d75-9fcd-42b2-be8f-0d646ae39d5b" xmlns:ns3="6664fd2d-2ec1-4042-b25a-1c5cab93a56e" targetNamespace="http://schemas.microsoft.com/office/2006/metadata/properties" ma:root="true" ma:fieldsID="01f93fdf054e08ef33a2fa02f04bd68a" ns2:_="" ns3:_="">
    <xsd:import namespace="be3a5d75-9fcd-42b2-be8f-0d646ae39d5b"/>
    <xsd:import namespace="6664fd2d-2ec1-4042-b25a-1c5cab93a56e"/>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DateTaken" minOccurs="0"/>
                <xsd:element ref="ns2:MediaLengthInSeconds" minOccurs="0"/>
                <xsd:element ref="ns2:MediaServiceObjectDetectorVersions"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SearchProperties" minOccurs="0"/>
                <xsd:element ref="ns3:SharedWithUsers" minOccurs="0"/>
                <xsd:element ref="ns3:SharedWithDetail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e3a5d75-9fcd-42b2-be8f-0d646ae39d5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lcf76f155ced4ddcb4097134ff3c332f" ma:index="18" nillable="true" ma:taxonomy="true" ma:internalName="lcf76f155ced4ddcb4097134ff3c332f" ma:taxonomyFieldName="MediaServiceImageTags" ma:displayName="Image Tags" ma:readOnly="false" ma:fieldId="{5cf76f15-5ced-4ddc-b409-7134ff3c332f}" ma:taxonomyMulti="true" ma:sspId="5ec99919-4982-4388-8a64-83a11d2ca210"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4"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664fd2d-2ec1-4042-b25a-1c5cab93a56e"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ea030780-b263-4a74-adaa-bbaf3773ae18}" ma:internalName="TaxCatchAll" ma:showField="CatchAllData" ma:web="6664fd2d-2ec1-4042-b25a-1c5cab93a56e">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18030C3-305E-4A4E-A450-E239636C1C0C}">
  <ds:schemaRefs>
    <ds:schemaRef ds:uri="http://schemas.microsoft.com/office/2006/documentManagement/types"/>
    <ds:schemaRef ds:uri="http://purl.org/dc/elements/1.1/"/>
    <ds:schemaRef ds:uri="http://schemas.microsoft.com/office/infopath/2007/PartnerControls"/>
    <ds:schemaRef ds:uri="http://purl.org/dc/terms/"/>
    <ds:schemaRef ds:uri="http://schemas.microsoft.com/office/2006/metadata/properties"/>
    <ds:schemaRef ds:uri="http://purl.org/dc/dcmitype/"/>
    <ds:schemaRef ds:uri="http://schemas.openxmlformats.org/package/2006/metadata/core-properties"/>
    <ds:schemaRef ds:uri="6664fd2d-2ec1-4042-b25a-1c5cab93a56e"/>
    <ds:schemaRef ds:uri="be3a5d75-9fcd-42b2-be8f-0d646ae39d5b"/>
    <ds:schemaRef ds:uri="http://www.w3.org/XML/1998/namespace"/>
  </ds:schemaRefs>
</ds:datastoreItem>
</file>

<file path=customXml/itemProps2.xml><?xml version="1.0" encoding="utf-8"?>
<ds:datastoreItem xmlns:ds="http://schemas.openxmlformats.org/officeDocument/2006/customXml" ds:itemID="{BC21FFA2-8CE4-4275-940C-518EF4562456}">
  <ds:schemaRefs>
    <ds:schemaRef ds:uri="http://schemas.microsoft.com/sharepoint/v3/contenttype/forms"/>
  </ds:schemaRefs>
</ds:datastoreItem>
</file>

<file path=customXml/itemProps3.xml><?xml version="1.0" encoding="utf-8"?>
<ds:datastoreItem xmlns:ds="http://schemas.openxmlformats.org/officeDocument/2006/customXml" ds:itemID="{E7902851-2E53-4A36-9DC1-8A1405EE602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e3a5d75-9fcd-42b2-be8f-0d646ae39d5b"/>
    <ds:schemaRef ds:uri="6664fd2d-2ec1-4042-b25a-1c5cab93a56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23</vt:i4>
      </vt:variant>
    </vt:vector>
  </HeadingPairs>
  <TitlesOfParts>
    <vt:vector size="23" baseType="lpstr">
      <vt:lpstr>Home</vt:lpstr>
      <vt:lpstr>ReadMe System Level</vt:lpstr>
      <vt:lpstr>Standard_Setting</vt:lpstr>
      <vt:lpstr>Assurance</vt:lpstr>
      <vt:lpstr>Traceability_Claims</vt:lpstr>
      <vt:lpstr>Governance_Management</vt:lpstr>
      <vt:lpstr>Results System Level</vt:lpstr>
      <vt:lpstr>ReadMe Content Level</vt:lpstr>
      <vt:lpstr>Pre-assessment</vt:lpstr>
      <vt:lpstr>Min. backstop</vt:lpstr>
      <vt:lpstr>Environment</vt:lpstr>
      <vt:lpstr>Circularity</vt:lpstr>
      <vt:lpstr>Social</vt:lpstr>
      <vt:lpstr>Economic</vt:lpstr>
      <vt:lpstr>Raw</vt:lpstr>
      <vt:lpstr>Results_ContentLevel</vt:lpstr>
      <vt:lpstr>Glossary</vt:lpstr>
      <vt:lpstr>ReadMe_OutcomeLevel</vt:lpstr>
      <vt:lpstr>InitialAssessment</vt:lpstr>
      <vt:lpstr>Sheet1</vt:lpstr>
      <vt:lpstr>ImpactMonitoringIndicators</vt:lpstr>
      <vt:lpstr>LiteratureReview</vt:lpstr>
      <vt:lpstr>Results_OutcomeLevel</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Laura Vayrynen</dc:creator>
  <cp:keywords/>
  <dc:description/>
  <cp:lastModifiedBy>Vural Gursel, Iris</cp:lastModifiedBy>
  <cp:revision/>
  <dcterms:created xsi:type="dcterms:W3CDTF">2023-11-21T15:51:22Z</dcterms:created>
  <dcterms:modified xsi:type="dcterms:W3CDTF">2025-05-28T14:40:18Z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0x0101002082CE0324F408429E97EDCAC18C096E</vt:lpwstr>
  </property>
  <property fmtid="{D5CDD505-2E9C-101B-9397-08002B2CF9AE}" pid="3" name="MediaServiceImageTags">
    <vt:lpwstr/>
  </property>
  <property fmtid="{D5CDD505-2E9C-101B-9397-08002B2CF9AE}" pid="4" name="Order">
    <vt:r8>165400</vt:r8>
  </property>
  <property fmtid="{D5CDD505-2E9C-101B-9397-08002B2CF9AE}" pid="5" name="xd_Signature">
    <vt:bool>false</vt:bool>
  </property>
  <property fmtid="{D5CDD505-2E9C-101B-9397-08002B2CF9AE}" pid="6" name="xd_ProgID">
    <vt:lpwstr/>
  </property>
  <property fmtid="{D5CDD505-2E9C-101B-9397-08002B2CF9AE}" pid="7" name="ComplianceAssetId">
    <vt:lpwstr/>
  </property>
  <property fmtid="{D5CDD505-2E9C-101B-9397-08002B2CF9AE}" pid="8" name="TemplateUrl">
    <vt:lpwstr/>
  </property>
  <property fmtid="{D5CDD505-2E9C-101B-9397-08002B2CF9AE}" pid="9" name="_ExtendedDescription">
    <vt:lpwstr/>
  </property>
  <property fmtid="{D5CDD505-2E9C-101B-9397-08002B2CF9AE}" pid="10" name="TriggerFlowInfo">
    <vt:lpwstr/>
  </property>
</Properties>
</file>