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https://unialicante-my.sharepoint.com/personal/roberto_tomas_mscloud_ua_es/Documents/Investigación/Líneas/Fuego/propiedades/"/>
    </mc:Choice>
  </mc:AlternateContent>
  <xr:revisionPtr revIDLastSave="696" documentId="8_{1D4F179C-083B-4A45-A5B7-7FEB28A4751F}" xr6:coauthVersionLast="47" xr6:coauthVersionMax="47" xr10:uidLastSave="{B170D88A-605C-4BC8-BA9F-6AD8BB624D88}"/>
  <bookViews>
    <workbookView xWindow="-120" yWindow="-120" windowWidth="29040" windowHeight="15720" xr2:uid="{3A9C434E-5572-437D-AA34-D9F08FAC94C7}"/>
  </bookViews>
  <sheets>
    <sheet name="Vp"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P3" i="1" l="1"/>
  <c r="MP4" i="1"/>
  <c r="MP5" i="1"/>
  <c r="MP6" i="1"/>
  <c r="MP7" i="1"/>
  <c r="MP8" i="1"/>
  <c r="MP2" i="1"/>
  <c r="MM3" i="1"/>
  <c r="MM4" i="1"/>
  <c r="MM5" i="1"/>
  <c r="MM6" i="1"/>
  <c r="MM7" i="1"/>
  <c r="MM8" i="1"/>
  <c r="MM9" i="1"/>
  <c r="MM10" i="1"/>
  <c r="MM11" i="1"/>
  <c r="MM2" i="1"/>
  <c r="KW3" i="1"/>
  <c r="KW4" i="1"/>
  <c r="KW5" i="1"/>
  <c r="KW6" i="1"/>
  <c r="KW7" i="1"/>
  <c r="KW8" i="1"/>
  <c r="KW9" i="1"/>
  <c r="KW10" i="1"/>
  <c r="KW11" i="1"/>
  <c r="KW12" i="1"/>
  <c r="KW2" i="1"/>
  <c r="MF7" i="1"/>
  <c r="MC7" i="1"/>
  <c r="MF6" i="1"/>
  <c r="MC6" i="1"/>
  <c r="MI5" i="1"/>
  <c r="MF5" i="1"/>
  <c r="MC5" i="1"/>
  <c r="MI4" i="1"/>
  <c r="MF4" i="1"/>
  <c r="MC4" i="1"/>
  <c r="MI3" i="1"/>
  <c r="MF3" i="1"/>
  <c r="MC3" i="1"/>
  <c r="MA3" i="1"/>
  <c r="MA4" i="1"/>
  <c r="MA5" i="1"/>
  <c r="MA6" i="1"/>
  <c r="MA7" i="1"/>
  <c r="MA8" i="1"/>
  <c r="MA2" i="1"/>
  <c r="LX3" i="1"/>
  <c r="LX4" i="1"/>
  <c r="LX5" i="1"/>
  <c r="LX6" i="1"/>
  <c r="LX7" i="1"/>
  <c r="LX2" i="1"/>
  <c r="LU3" i="1"/>
  <c r="LU4" i="1"/>
  <c r="LU5" i="1"/>
  <c r="LU6" i="1"/>
  <c r="LU7" i="1"/>
  <c r="LU2" i="1"/>
  <c r="LI3" i="1" l="1"/>
  <c r="LI4" i="1"/>
  <c r="LI5" i="1"/>
  <c r="LI6" i="1"/>
  <c r="LI2" i="1"/>
  <c r="LF3" i="1" l="1"/>
  <c r="LF4" i="1"/>
  <c r="LF5" i="1"/>
  <c r="LF6" i="1"/>
  <c r="LF2" i="1"/>
  <c r="LC3" i="1"/>
  <c r="LC4" i="1"/>
  <c r="LC5" i="1"/>
  <c r="LC6" i="1"/>
  <c r="LC2" i="1"/>
  <c r="KZ3" i="1"/>
  <c r="KZ4" i="1"/>
  <c r="KZ5" i="1"/>
  <c r="KZ6" i="1"/>
  <c r="KZ2" i="1"/>
  <c r="KT3" i="1" l="1"/>
  <c r="KT4" i="1"/>
  <c r="KT5" i="1"/>
  <c r="KT6" i="1"/>
  <c r="KT7" i="1"/>
  <c r="KT8" i="1"/>
  <c r="KT2" i="1"/>
  <c r="KQ3" i="1"/>
  <c r="KQ4" i="1"/>
  <c r="KQ5" i="1"/>
  <c r="KQ6" i="1"/>
  <c r="KQ7" i="1"/>
  <c r="KQ2" i="1"/>
  <c r="JV3" i="1"/>
  <c r="JV4" i="1"/>
  <c r="JV5" i="1"/>
  <c r="JV6" i="1"/>
  <c r="JV7" i="1"/>
  <c r="JV2" i="1"/>
  <c r="JS3" i="1" l="1"/>
  <c r="JS4" i="1"/>
  <c r="JS5" i="1"/>
  <c r="JS2" i="1"/>
  <c r="JP3" i="1"/>
  <c r="JP4" i="1"/>
  <c r="JP5" i="1"/>
  <c r="JP6" i="1"/>
  <c r="JP7" i="1"/>
  <c r="JP8" i="1"/>
  <c r="JP9" i="1"/>
  <c r="JP2" i="1"/>
  <c r="JM3" i="1"/>
  <c r="JM4" i="1"/>
  <c r="JM5" i="1"/>
  <c r="JM6" i="1"/>
  <c r="JM7" i="1"/>
  <c r="JM8" i="1"/>
  <c r="JM9" i="1"/>
  <c r="JM10" i="1"/>
  <c r="JM11" i="1"/>
  <c r="JM12" i="1"/>
  <c r="JM13" i="1"/>
  <c r="JM14" i="1"/>
  <c r="JM2" i="1"/>
  <c r="JJ3" i="1"/>
  <c r="JJ4" i="1"/>
  <c r="JJ5" i="1"/>
  <c r="JJ6" i="1"/>
  <c r="JJ7" i="1"/>
  <c r="JJ8" i="1"/>
  <c r="JJ2" i="1"/>
  <c r="GG5" i="1"/>
  <c r="IL3" i="1"/>
  <c r="IL4" i="1"/>
  <c r="IL5" i="1"/>
  <c r="IL2" i="1"/>
  <c r="II3" i="1"/>
  <c r="II4" i="1"/>
  <c r="II5" i="1"/>
  <c r="II2" i="1"/>
  <c r="HQ3" i="1"/>
  <c r="HQ4" i="1"/>
  <c r="HQ5" i="1"/>
  <c r="HQ6" i="1"/>
  <c r="HQ2" i="1"/>
  <c r="HN3" i="1"/>
  <c r="HN4" i="1"/>
  <c r="HN5" i="1"/>
  <c r="HN6" i="1"/>
  <c r="HN7" i="1"/>
  <c r="HN2" i="1"/>
  <c r="HK11" i="1" l="1"/>
  <c r="HH11" i="1"/>
  <c r="HK10" i="1"/>
  <c r="HH10" i="1"/>
  <c r="HK9" i="1"/>
  <c r="HH9" i="1"/>
  <c r="HK8" i="1"/>
  <c r="HH8" i="1"/>
  <c r="HK7" i="1"/>
  <c r="HH7" i="1"/>
  <c r="HK6" i="1"/>
  <c r="HH6" i="1"/>
  <c r="HK5" i="1"/>
  <c r="HH5" i="1"/>
  <c r="HK4" i="1"/>
  <c r="HH4" i="1"/>
  <c r="HK3" i="1"/>
  <c r="HH3" i="1"/>
  <c r="HK2" i="1"/>
  <c r="HH2" i="1"/>
  <c r="HB7" i="1"/>
  <c r="HB6" i="1"/>
  <c r="HB5" i="1"/>
  <c r="HB4" i="1"/>
  <c r="HB3" i="1"/>
  <c r="HB2" i="1"/>
  <c r="GY3" i="1"/>
  <c r="GY4" i="1"/>
  <c r="GY5" i="1"/>
  <c r="GY6" i="1"/>
  <c r="GY7" i="1"/>
  <c r="GY2" i="1"/>
  <c r="FF3" i="1" l="1"/>
  <c r="FF4" i="1"/>
  <c r="FF5" i="1"/>
  <c r="FF6" i="1"/>
  <c r="FF2" i="1"/>
  <c r="FC8" i="1" l="1"/>
  <c r="EZ8" i="1"/>
  <c r="FC7" i="1"/>
  <c r="EZ7" i="1"/>
  <c r="FC6" i="1"/>
  <c r="EZ6" i="1"/>
  <c r="FC5" i="1"/>
  <c r="EZ5" i="1"/>
  <c r="FC4" i="1"/>
  <c r="EZ4" i="1"/>
  <c r="FC3" i="1"/>
  <c r="EZ3" i="1"/>
  <c r="FC2" i="1"/>
  <c r="EZ2" i="1"/>
  <c r="EH2" i="1" l="1"/>
  <c r="EH3" i="1"/>
  <c r="EH4" i="1"/>
  <c r="EH5" i="1"/>
  <c r="EH6" i="1" l="1"/>
  <c r="CR8" i="1"/>
  <c r="CR7" i="1"/>
  <c r="CR6" i="1"/>
  <c r="CR5" i="1"/>
  <c r="CR4" i="1"/>
  <c r="CR3" i="1"/>
  <c r="CR2" i="1"/>
  <c r="CO3" i="1"/>
  <c r="CO4" i="1"/>
  <c r="CO5" i="1"/>
  <c r="CO6" i="1"/>
  <c r="CO2" i="1"/>
  <c r="CL3" i="1"/>
  <c r="CL4" i="1"/>
  <c r="CL5" i="1"/>
  <c r="CL6" i="1"/>
  <c r="CL2" i="1"/>
  <c r="CF7" i="1" l="1"/>
  <c r="CF6" i="1"/>
  <c r="CF5" i="1"/>
  <c r="CF4" i="1"/>
  <c r="CF3" i="1"/>
  <c r="CF2" i="1"/>
  <c r="BT3" i="1" l="1"/>
  <c r="BT4" i="1"/>
  <c r="BT5" i="1"/>
  <c r="BT6" i="1"/>
  <c r="BT7" i="1"/>
  <c r="BT2" i="1"/>
  <c r="BQ3" i="1"/>
  <c r="BQ4" i="1"/>
  <c r="BQ5" i="1"/>
  <c r="BQ6" i="1"/>
  <c r="BQ7" i="1"/>
  <c r="BQ2" i="1"/>
  <c r="BN3" i="1"/>
  <c r="BN4" i="1"/>
  <c r="BN5" i="1"/>
  <c r="BN6" i="1"/>
  <c r="BN7" i="1"/>
  <c r="BN2" i="1"/>
  <c r="BK3" i="1"/>
  <c r="BK4" i="1"/>
  <c r="BK5" i="1"/>
  <c r="BK6" i="1"/>
  <c r="BK7" i="1"/>
  <c r="BK2" i="1"/>
  <c r="BH3" i="1"/>
  <c r="BH4" i="1"/>
  <c r="BH5" i="1"/>
  <c r="BH6" i="1"/>
  <c r="BH7" i="1"/>
  <c r="BH8" i="1"/>
  <c r="BH9" i="1"/>
  <c r="BH10" i="1"/>
  <c r="BH11" i="1"/>
  <c r="BH12" i="1"/>
  <c r="BH13" i="1"/>
  <c r="BH14" i="1"/>
  <c r="BH15" i="1"/>
  <c r="BH16" i="1"/>
  <c r="BH2" i="1"/>
  <c r="BE3" i="1"/>
  <c r="BE4" i="1"/>
  <c r="BE5" i="1"/>
  <c r="BE6" i="1"/>
  <c r="BE7" i="1"/>
  <c r="BE8" i="1"/>
  <c r="BE9" i="1"/>
  <c r="BE10" i="1"/>
  <c r="BE2" i="1"/>
  <c r="AV3" i="1" l="1"/>
  <c r="AV4" i="1"/>
  <c r="AV5" i="1"/>
  <c r="AV6" i="1"/>
  <c r="AV7" i="1"/>
  <c r="AV8" i="1"/>
  <c r="AV9" i="1"/>
  <c r="AV10" i="1"/>
  <c r="AV11" i="1"/>
  <c r="AV12" i="1"/>
  <c r="AV13" i="1"/>
  <c r="AV14" i="1"/>
  <c r="AV15" i="1"/>
  <c r="AV16" i="1"/>
  <c r="AV17" i="1"/>
  <c r="AV18" i="1"/>
  <c r="AV19" i="1"/>
  <c r="AV20" i="1"/>
  <c r="AV2" i="1"/>
  <c r="U14" i="1"/>
  <c r="U13" i="1"/>
  <c r="U12" i="1"/>
  <c r="U11" i="1"/>
  <c r="U10" i="1"/>
  <c r="U9" i="1"/>
  <c r="R9" i="1"/>
  <c r="AM8" i="1"/>
  <c r="X8" i="1"/>
  <c r="U8" i="1"/>
  <c r="R8" i="1"/>
  <c r="O8" i="1"/>
  <c r="I8" i="1"/>
  <c r="AM7" i="1"/>
  <c r="X7" i="1"/>
  <c r="U7" i="1"/>
  <c r="R7" i="1"/>
  <c r="O7" i="1"/>
  <c r="L7" i="1"/>
  <c r="I7" i="1"/>
  <c r="E7" i="1"/>
  <c r="F7" i="1" s="1"/>
  <c r="C7" i="1"/>
  <c r="AS6" i="1"/>
  <c r="AP6" i="1"/>
  <c r="AM6" i="1"/>
  <c r="AD6" i="1"/>
  <c r="X6" i="1"/>
  <c r="U6" i="1"/>
  <c r="R6" i="1"/>
  <c r="O6" i="1"/>
  <c r="L6" i="1"/>
  <c r="I6" i="1"/>
  <c r="E6" i="1"/>
  <c r="F6" i="1" s="1"/>
  <c r="C6" i="1"/>
  <c r="AS5" i="1"/>
  <c r="AP5" i="1"/>
  <c r="AM5" i="1"/>
  <c r="AD5" i="1"/>
  <c r="X5" i="1"/>
  <c r="U5" i="1"/>
  <c r="R5" i="1"/>
  <c r="O5" i="1"/>
  <c r="L5" i="1"/>
  <c r="I5" i="1"/>
  <c r="E5" i="1"/>
  <c r="F5" i="1" s="1"/>
  <c r="C5" i="1"/>
  <c r="AS4" i="1"/>
  <c r="AP4" i="1"/>
  <c r="AM4" i="1"/>
  <c r="AJ4" i="1"/>
  <c r="AG4" i="1"/>
  <c r="AD4" i="1"/>
  <c r="AA4" i="1"/>
  <c r="X4" i="1"/>
  <c r="U4" i="1"/>
  <c r="R4" i="1"/>
  <c r="O4" i="1"/>
  <c r="L4" i="1"/>
  <c r="I4" i="1"/>
  <c r="E4" i="1"/>
  <c r="F4" i="1" s="1"/>
  <c r="C4" i="1"/>
  <c r="AS3" i="1"/>
  <c r="AP3" i="1"/>
  <c r="AM3" i="1"/>
  <c r="AJ3" i="1"/>
  <c r="AG3" i="1"/>
  <c r="AD3" i="1"/>
  <c r="AA3" i="1"/>
  <c r="X3" i="1"/>
  <c r="U3" i="1"/>
  <c r="R3" i="1"/>
  <c r="O3" i="1"/>
  <c r="L3" i="1"/>
  <c r="I3" i="1"/>
  <c r="E3" i="1"/>
  <c r="F3" i="1" s="1"/>
  <c r="C3" i="1"/>
  <c r="AS2" i="1"/>
  <c r="AP2" i="1"/>
  <c r="AM2" i="1"/>
  <c r="AJ2" i="1"/>
  <c r="AG2" i="1"/>
  <c r="AD2" i="1"/>
  <c r="AA2" i="1"/>
  <c r="X2" i="1"/>
  <c r="U2" i="1"/>
  <c r="R2" i="1"/>
  <c r="O2" i="1"/>
  <c r="L2" i="1"/>
  <c r="I2" i="1"/>
  <c r="F2" i="1"/>
  <c r="C2" i="1"/>
</calcChain>
</file>

<file path=xl/sharedStrings.xml><?xml version="1.0" encoding="utf-8"?>
<sst xmlns="http://schemas.openxmlformats.org/spreadsheetml/2006/main" count="632" uniqueCount="137">
  <si>
    <t>Air cooling</t>
  </si>
  <si>
    <t>Water cooling</t>
  </si>
  <si>
    <t>Fan, L.F., Wu, Z.J., Wan, Z. &amp; Gao, J.W. 2017. Experimental investigation of thermal effects on dynamic behavior of granite. Applied Thermal Engineering, 125, 94-103, doi: https://doi.org/10.1016/j.applthermaleng.2017.07.007.</t>
  </si>
  <si>
    <t>Chaki, S., Takarli, M. &amp; Agbodjan, W.P. 2008. Influence of thermal damage on physical properties of a granite rock: Porosity, permeability and ultrasonic wave evolutions. Construction and Building Materials, 22, 1456-1461, doi: 10.1016/j.conbuildmat.2007.04.002.</t>
  </si>
  <si>
    <t>Zhao, X.G., Zhao, Z., Guo, Z., Cai, M., Li, X., Li, P.F., Chen, L. &amp; Wang, J. 2018. Influence of Thermal Treatment on the Thermal Conductivity of Beishan Granite. Rock Mechanics and Rock Engineering, doi: 10.1007/s00603-018-1479-0.</t>
  </si>
  <si>
    <t>Liu, S. &amp; Xu, J. 2015. An experimental study on the physico-mechanical properties of two post-high-temperature rocks. Engineering Geology, 185, 63-70, doi: https://doi.org/10.1016/j.enggeo.2014.11.013.</t>
  </si>
  <si>
    <t>Liu, S. &amp; Xu, J. 2014. Mechanical properties of Qinling biotite granite after high temperature treatment. International Journal of Rock Mechanics and Mining Sciences, 71, 188-193, doi: https://doi.org/10.1016/j.ijrmms.2014.07.008.</t>
  </si>
  <si>
    <t>Yang, S.-Q., Ranjith, P.G., Jing, H.-W., Tian, W.-L. &amp; Ju, Y. 2017. An experimental investigation on thermal damage and failure mechanical behavior of granite after exposure to different high temperature treatments. Geothermics, 65, 180-197, doi: https://doi.org/10.1016/j.geothermics.2016.09.008.</t>
  </si>
  <si>
    <t>Gautam, P.K., Verma, A.K., Sharma, P. &amp; Singh, T.N. 2018. Evolution of Thermal Damage Threshold of Jalore Granite. Rock Mechanics and Rock Engineering, doi: 10.1007/s00603-018-1493-2.</t>
  </si>
  <si>
    <t>Zhang, F., Zhao, J., Hu, D., Skoczylas, F. &amp; Shao, J. 2018. Laboratory Investigation on Physical and Mechanical Properties of Granite After Heating and Water-Cooling Treatment. Rock Mechanics and Rock Engineering, 51, 677-694, doi: 10.1007/s00603-017-1350-8.</t>
  </si>
  <si>
    <t>Rao, G.M.N. &amp; Murthy, C.R. 2001. Dual role of microcracks: toughening and degradation. Canadian Geotechnical Journal, 38, 427-440, doi: 10.1139/t00-105.</t>
  </si>
  <si>
    <t>Nasseri, M.H.B., Schubnel, A. &amp; Young, R.P. 2007. Coupled evolutions of fracture toughness and elastic wave velocities at high crack density in thermally treated Westerly granite. International Journal of Rock Mechanics and Mining Sciences, 44, 601-616, doi: https://doi.org/10.1016/j.ijrmms.2006.09.008.</t>
  </si>
  <si>
    <t>Török, A. &amp; Török, Á. 2015. The effect of temperature on the strength of two different granites. Central European Geology, 58, 356-369, doi: 10.1556/24.58.2015.4.5.</t>
  </si>
  <si>
    <t>Chen, S., Yang, C. &amp; Wang, G. 2017. Evolution of thermal damage and permeability of Beishan granite. Applied Thermal Engineering, 110, 1533-1542, doi: https://doi.org/10.1016/j.applthermaleng.2016.09.075.</t>
  </si>
  <si>
    <t>Tomás, R., Cano, M., Pulgarín, L.F., Brotóns, V., Benavente, D., Miranda, T. &amp; Vasconcelos, G. 2021. Thermal effect of high temperatures on the physical and mechanical properties of a granite used in UNESCO World Heritage sites in north Portugal. Journal of Building Engineering, 43, 102823, doi: https://doi.org/10.1016/j.jobe.2021.102823.</t>
  </si>
  <si>
    <t>Sun, H., Sun, Q., Deng, W., Zhang, W. and Lü, C., 2017. Temperature effect on microstructure and P-wave propagation in Linyi sandstone. Applied Thermal Engineering, 115: 913-922.</t>
  </si>
  <si>
    <t>Sandstone</t>
  </si>
  <si>
    <t>Marble</t>
  </si>
  <si>
    <t>Granite</t>
  </si>
  <si>
    <t>Tripathi, A., Gupta, N., Singh, A.K., Mohanty, S.P., Rai, N. and Pain, A., 2021. Effects of Elevated Temperatures on the Microstructural, Physico-Mechanical and Elastic Properties of Barakar Sandstone: A Study from One of the World’s Largest Underground Coalmine Fire Region, Jharia, India. Rock Mechanics and Rock Engineering, 54(3): 1293-1314.</t>
  </si>
  <si>
    <t>Gautam, P.K., Jha, M.K., Verma, A.K. and Singh, T.N., 2020. Experimental study of thermal damage under compression and tension of Makrana marble. Journal of Thermal Analysis and Calorimetry, 139(1): 609-627.</t>
  </si>
  <si>
    <t>Singh, A., Verma, A.K., Kumar, A., Singh, C.S. and Roy, S.K., 2023. Effect of Temperature on Physico-Mechanical Properties of Chunar Sandstone, Mirzapur, U.P., India. Journal of Mining Science, 59(1): 53-62.</t>
  </si>
  <si>
    <t>Xi, Y., Wang, H., Jiang, J., Fan, L., Li, J. and Guo, B., 2023. Impacts of different cooling methods on the dynamic tensile properties of thermal-treated granite. International Journal of Rock Mechanics and Mining Sciences, 169: 105438.</t>
  </si>
  <si>
    <t>Granite AC</t>
  </si>
  <si>
    <t>Granite WC</t>
  </si>
  <si>
    <t>Granite LN2C</t>
  </si>
  <si>
    <t>T (ºC)</t>
  </si>
  <si>
    <r>
      <t>v</t>
    </r>
    <r>
      <rPr>
        <b/>
        <vertAlign val="subscript"/>
        <sz val="11"/>
        <color theme="1"/>
        <rFont val="Calibri"/>
        <family val="2"/>
        <scheme val="minor"/>
      </rPr>
      <t>p</t>
    </r>
    <r>
      <rPr>
        <b/>
        <sz val="11"/>
        <color theme="1"/>
        <rFont val="Calibri"/>
        <family val="2"/>
        <scheme val="minor"/>
      </rPr>
      <t>/v</t>
    </r>
    <r>
      <rPr>
        <b/>
        <vertAlign val="subscript"/>
        <sz val="11"/>
        <color theme="1"/>
        <rFont val="Calibri"/>
        <family val="2"/>
        <scheme val="minor"/>
      </rPr>
      <t>p0</t>
    </r>
  </si>
  <si>
    <r>
      <t>v</t>
    </r>
    <r>
      <rPr>
        <b/>
        <vertAlign val="subscript"/>
        <sz val="11"/>
        <color theme="1"/>
        <rFont val="Calibri"/>
        <family val="2"/>
        <scheme val="minor"/>
      </rPr>
      <t>p</t>
    </r>
    <r>
      <rPr>
        <b/>
        <sz val="11"/>
        <color theme="1"/>
        <rFont val="Calibri"/>
        <family val="2"/>
        <scheme val="minor"/>
      </rPr>
      <t xml:space="preserve"> (km/s)</t>
    </r>
  </si>
  <si>
    <t>tephrite/basanite AC</t>
  </si>
  <si>
    <t>tephrite/basanite WC</t>
  </si>
  <si>
    <t>Ersoy, H., Kolaylı, H., Karahan, M., Harputlu Karahan, H. &amp; Sünnetci, M.O. 2019. Effect of thermal damage on mineralogical and strength properties of basic volcanic rocks exposed to high temperatures. Bulletin of Engineering Geology and the Environment, 78, 1515-1525, doi: 10.1007/s10064-017-1208-z.</t>
  </si>
  <si>
    <t>Hu, Y., Hu, Y., Zhao, G., Jin, P., Zhao, Z. and Li, C., 2022. Experimental Investigation of the Relationships Among P-Wave Velocity, Tensile Strength, and Mode-I Fracture Toughness of Granite After High-Temperature Treatment. Natural Resources Research, 31(2): 801-816.</t>
  </si>
  <si>
    <t>Yin, T., Li, X., Xia, K. and Huang, S., 2012. Effect of Thermal Treatment on the Dynamic Fracture Toughness of Laurentian Granite. Rock Mechanics and Rock Engineering, 45(6): 1087-1094.</t>
  </si>
  <si>
    <t>Zhao, Z.L., Jing, H.W., Wu, J.Y., Shi, X.S., Gao, Y. and Yin, Q., 2020. Experimental investigation on damage characteristics and fracture behaviors of granite after high temperature exposure under different strain rates. Theoretical and Applied Fracture Mechanics, 110: 102823.</t>
  </si>
  <si>
    <t>Yin, T., Ma, J., Wu, Y., Zhuang, D. and Yang, Z., 2022. Effect of high temperature on the brittleness index of granite: an experimental investigation. Bulletin of Engineering Geology and the Environment, 81(11): 476.</t>
  </si>
  <si>
    <t>Nasseri, M.H.B., Tatone, B.S.A., Grasselli, G. and Young, R.P., 2009. Fracture Toughness and Fracture Roughness Interrelationship in Thermally treated Westerly Granite. Pure and Applied Geophysics, 166(5): 801-822.</t>
  </si>
  <si>
    <t>Yao, W., Xu, Y., Wang, W. and Kanopolous, P., 2016. Dependence of Dynamic Tensile Strength of Longyou Sandstone on Heat-Treatment Temperature and Loading Rate. Rock Mechanics and Rock Engineering, 49(10): 3899-3915.</t>
  </si>
  <si>
    <t>Xiao, P., Zheng, J., Dou, B., Tian, H., Cui, G. and Kashif, M., 2021. Mechanical Behaviors of Granite after Thermal Shock with Different Cooling Rates. Energies, 14(13): 3721.</t>
  </si>
  <si>
    <t>Wu, Y., Li, X.-Z., Huang, Z., Wang, Y.-C. and Deng, L.-C., 2021. Effect of thermal damage on tensile strength and microstructure of granite: a case study of Beishan, China. Geomechanics and Geophysics for Geo-Energy and Geo-Resources, 7(3): 82.</t>
  </si>
  <si>
    <t>Sandstonte-vacuum</t>
  </si>
  <si>
    <t>Sandstone-aerobic</t>
  </si>
  <si>
    <t>Yin, T., Zhuang, D., Li, Q., Tan, X. and Wu, Y., 2021. Effect of oxygen on damage mechanism and mechanical properties of sandstone at high temperature. Bulletin of Engineering Geology and the Environment, 80(8): 6047-6064.</t>
  </si>
  <si>
    <t>Zhu, H., Yan, Z., Deng, T., Yao, J., Zeng, L. and Qiang, J., 2006. Testing study on mechanical properties of tuff, granite and breccia after high temperatures. Yanshilixue Yu Gongcheng Xuebao/Chinese Journal of Rock Mechanics and Engineering, 25: 1945-1950.</t>
  </si>
  <si>
    <t>Nasseri, M.H.B., Schubnel, A. and Young, R.P., 2007. Coupled evolutions of fracture toughness and elastic wave velocities at high crack density in thermally treated Westerly granite. International Journal of Rock Mechanics and Mining Sciences, 44(4): 601-616.</t>
  </si>
  <si>
    <t>Zhang, W., Sun, Q., Zhang, Y., Xue, L. and Kong, F., 2018. Porosity and wave velocity evolution of granite after high-temperature treatment: a review. Environmental Earth Sciences, 77(9): 350.</t>
  </si>
  <si>
    <t>Sun, Q., Zhang, W., Xue, L., Zhang, Z. and Su, T., 2015. Thermal damage pattern and thresholds of granite. Environmental Earth Sciences, 74(3): 2341-2349.</t>
  </si>
  <si>
    <t>Lokajíček, T., Rudajev, V., Dwivedi, R.D., Goel, R.K. and Swarup, A., 2012. Influence of thermal heating on elastic wave velocities in granulite. International Journal of Rock Mechanics and Mining Sciences, 54: 1-8.</t>
  </si>
  <si>
    <t>Inserra, C., Biwa, S. and Chen, Y., 2013. Influence of thermal damage on linear and nonlinear acoustic properties of granite. International Journal of Rock Mechanics and Mining Sciences, 62: 96-104.</t>
  </si>
  <si>
    <t>Xi, D., 1994. Physical characteristics of mineral phase transition in the granite. Acta Mineralogica Sinica, 14(3): 223-227.</t>
  </si>
  <si>
    <t>Kou, S., 1987. Effect of thermal cracking damage on the deformation and failure of granite. Acta Mech Sin, 19(6): 550-556.</t>
  </si>
  <si>
    <t>Zhang, L., Yang, D., Zhao, K., Zhao, Y., Jin, J., Wang, X., Zhu, L., Wang, X. and Li, C., 2024. Investigation of high-temperature effects on the strengthening and degradation of mechanical property in sandstone. Applied Energy, 357: 122532.</t>
  </si>
  <si>
    <t xml:space="preserve"> 4,0131147540983605</t>
  </si>
  <si>
    <t xml:space="preserve"> 3,2557377049180327</t>
  </si>
  <si>
    <t xml:space="preserve"> 1,4065573770491806</t>
  </si>
  <si>
    <t xml:space="preserve"> 0,9737704918032781</t>
  </si>
  <si>
    <t>Zhang, X., Li, Z., Wang, X., Wang, H., Li, B. and Niu, Y., 2022. Thermal effect on the fracture behavior of granite using acoustic emission and digital image correlation: An experimental investigation. Theoretical and Applied Fracture Mechanics, 121: 103540.</t>
  </si>
  <si>
    <t>Li, C., Hu, Y., Meng, T., Jin, P., Zhao, Z. and Zhang, C., 2020. Experimental study of the influence of temperature and cooling method on mechanical properties of granite: Implication for geothermal mining. Energy Science &amp; Engineering, 8(5): 1716-1728.</t>
  </si>
  <si>
    <t>Li, X., Zhang, Z., Chen, W., Yin, T. and Li, X., 2019. Mode I and Mode II Granite Fractures after Distinct Thermal Shock Treatments. Journal of Materials in Civil Engineering, 31(4): 06019001.</t>
  </si>
  <si>
    <t>Li, Q., Yin, T., Li, X. and Zhang, S., 2020. Effects of rapid cooling treatment on heated sandstone: a comparison between water and liquid nitrogen cooling. Bulletin of Engineering Geology and the Environment, 79(1): 313-327.</t>
  </si>
  <si>
    <t>Sandstone WC</t>
  </si>
  <si>
    <t>Sandstone LN2C</t>
  </si>
  <si>
    <t>Niu, Y., Wang, G., Wang, J., Liu, X., Zhang, R., Qiao, J. and Zhang, J., 2023. Experimental study on thermal fatigue damage and failure mechanisms of basalt exposed to high-temperature treatments. Fatigue &amp; Fracture of Engineering Materials &amp; Structures, 46(8): 2909-2928.</t>
  </si>
  <si>
    <t>Basalt</t>
  </si>
  <si>
    <t>Qiao, L., Hao, J., Liu, Z., Li, Q. and Deng, N., 2022. Influence of temperature on the transformation and self-control of energy during sandstone damage: Experimental and theoretical research. International Journal of Mining Science and Technology, 32(4): 761-777.</t>
  </si>
  <si>
    <t>Ignimbrite</t>
  </si>
  <si>
    <t>Travertine</t>
  </si>
  <si>
    <t>Altuğ, M., Söylemez, M. and Günaydın, O., 2023. Experimental Investigation of the Effect of High Temperature on the Mechanical Properties of Rocks Used as Building Blocks. Iranian Journal of Science, 47(1): 91-98.</t>
  </si>
  <si>
    <t>heating time= 0,5 h</t>
  </si>
  <si>
    <t>1 h</t>
  </si>
  <si>
    <t>2h</t>
  </si>
  <si>
    <t>3h</t>
  </si>
  <si>
    <t>4h</t>
  </si>
  <si>
    <t>8h</t>
  </si>
  <si>
    <t>Tang, Z.C., Sun, M. &amp; Peng, J. 2019. Influence of high temperature duration on physical, thermal and mechanical properties of a fine-grained marble. Applied Thermal Engineering, 156, 34-50, doi: https://doi.org/10.1016/j.applthermaleng.2019.04.039.</t>
  </si>
  <si>
    <t>Peng, J. &amp; Yang, S.-Q. 2018. Comparison of Mechanical Behavior and Acoustic Emission Characteristics of Three Thermally-Damaged Rocks. Energies, 11, 2350.</t>
  </si>
  <si>
    <t>He, L., Yin, Q. and Jing, H., 2018. Laboratory Investigation of Granite Permeability after High-Temperature Exposure. Processes, 6(4): 36.</t>
  </si>
  <si>
    <t>Yang, S.-Q., Xu, P., Li, Y.-B. and Huang, Y.-H., 2017. Experimental investigation on triaxial mechanical and permeability behavior of sandstone after exposure to different high temperature treatments. Geothermics, 69: 93-109.</t>
  </si>
  <si>
    <t>Meng, Q.-B., Wang, C.-K., Liu, J.-F., Zhang, M.-W., Lu, M.-M. &amp; Wu, Y. 2020. Physical and micro-structural characteristics of limestone after high temperature exposure. Bulletin of Engineering Geology and the Environment, 79, 1259-1274, doi: 10.1007/s10064-019-01620-0.</t>
  </si>
  <si>
    <t>Limestone</t>
  </si>
  <si>
    <t>granite</t>
  </si>
  <si>
    <t>AC</t>
  </si>
  <si>
    <t>WC</t>
  </si>
  <si>
    <t>Zhu, Z., Kempka, T., Ranjith, P.G., Tian, H., Jiang, G., Dou, B. &amp; Mei, G. 2021. Changes in thermomechanical properties due to air and water cooling of hot dry granite rocks under unconfined compression. Renewable Energy, 170, 562-573, doi: https://doi.org/10.1016/j.renene.2021.02.019.</t>
  </si>
  <si>
    <t>Ma, T., Zhu, G., Peng, N., Qiu, Y., Liu, Y. &amp; Zou, J. 2021. Physical-mechanical properties and thermal-induced damage of granite after high-temperature pretreatment. Arabian Journal of Geosciences, 14, 1449, doi: 10.1007/s12517-021-07870-1.</t>
  </si>
  <si>
    <t>Shale</t>
  </si>
  <si>
    <t>Jha, M.K., Verma, A.K., Gautam, P.K. &amp; Negi, A. 2017. Study of mechanical properties of Vindhayan shaly rocks at elevated temperature. Journal of the Geological Society of India, 90, 267-272, doi: 10.1007/s12594-017-0714-8.</t>
  </si>
  <si>
    <t>Kahraman, E. 2022. Investigation of the effects of two different cooling treatments on the physico-mechanical and microstructural properties of granite after high temperatures. Geomechanics and Geophysics for Geo-Energy and Geo-Resources, 8, 142, doi: 10.1007/s40948-022-00454-7.</t>
  </si>
  <si>
    <t>Zhang, L., Yang, D., Zhao, K., Zhao, Y., Jin, J., Wang, X., Zhu, L., Wang, X. &amp; Li, C. 2024. Investigation of high-temperature effects on the strengthening and degradation of mechanical property in sandstone. Applied Energy, 357, 122532, doi: https://doi.org/10.1016/j.apenergy.2023.122532.</t>
  </si>
  <si>
    <t>Németh, A., Antal, Á. &amp; Török, Á. 2021. Physical Alteration and Color Change of Granite Subjected to High Temperature. Applied Sciences, 11, 8792.</t>
  </si>
  <si>
    <t>Pundit</t>
  </si>
  <si>
    <t>Geotron</t>
  </si>
  <si>
    <t>Gneis</t>
  </si>
  <si>
    <t>Costa, K.O.B., Xavier, G.C., Marvila, M.T., Alexandre, J., Azevedo, A.R.G. &amp; Monteiro, S.N. 2021. Influence of high temperatures on physical properties and microstructure of gneiss. Bulletin of Engineering Geology and the Environment, 80, 7069-7081, doi: 10.1007/s10064-021-02362-8.</t>
  </si>
  <si>
    <t>Perp</t>
  </si>
  <si>
    <t>Paral</t>
  </si>
  <si>
    <t>Shang, X., Zhang, Z., Xu, X., Liu, T. &amp; Xing, Y. 2019. Mineral Composition, Pore Structure, and Mechanical Characteristics of Pyroxene Granite Exposed to Heat Treatments. Minerals, 9, 553.</t>
  </si>
  <si>
    <t>Piroxene granite</t>
  </si>
  <si>
    <t>Khan, H. &amp; Sajid, M. 2023. Investigating the textural and physico-mechanical response of granites to heat treatment. International Journal of Rock Mechanics and Mining Sciences, 161, 105281, doi: https://doi.org/10.1016/j.ijrmms.2022.105281.</t>
  </si>
  <si>
    <t>AFG</t>
  </si>
  <si>
    <t>UG</t>
  </si>
  <si>
    <t>MG</t>
  </si>
  <si>
    <t>Slovakia</t>
  </si>
  <si>
    <t>Králiky sandstone</t>
  </si>
  <si>
    <t>Oravská Jasenica sandstone</t>
  </si>
  <si>
    <t>Kompaníková, Z., Gomez-Heras, M., Michňová, J., Durmeková, T., &amp; Vlčko, J. (2014). Sandstone alterations triggered by fire-related temperatures. Environmental earth sciences, 72, 2569-2581. DOI: 10.1007/s12665-014-3164-2</t>
  </si>
  <si>
    <t>Řimnáčová, D., Natherová, V., Lokajíček, T., Petružálek, M., Aminzadeh, A., Racek, M. &amp; Přikryl, R. 2024. Thermally induced degradation of Westerly granite microstructure documented by dynamic elastic properties and pore space and damage characteristics. Bulletin of Engineering Geology and the Environment, 83, 518, doi: 10.1007/s10064-024-04011-2.</t>
  </si>
  <si>
    <t>Zhao, X.G., Zhao, Z., Guo, Z., Cai, M., Li, X., Li, P.F., Chen, L. &amp; Wang, J. 2018. Influence of Thermal Treatment on the Thermal Conductivity of Beishan Granite. Rock Mechanics and Rock Engineering, 51, 2055-2074, doi: 10.1007/s00603-018-1479-0.</t>
  </si>
  <si>
    <t>Gautam, P.K., Verma, A.K., Sharma, P. and Singh, T.N., 2018. Evolution of Thermal Damage Threshold of Jalore Granite. Rock Mechanics and Rock Engineering.</t>
  </si>
  <si>
    <t>Liu, Z.-X., Wu, Y., Li, X.-Z., Huang, Z., Lin, J. and Pan, X.-H., 2022. Effects of thermal treatment on the macroscopic physical properties and microstructure of Beishan fine-grained granite. Bulletin of Engineering Geology and the Environment, 81(5): 190.</t>
  </si>
  <si>
    <t>Wang, F., Konietzky, H., Frühwirt, T., Li, Y. and Dai, Y., 2020. The Influence of Temperature and High-Speed Heating on Tensile Strength of Granite and the Application of Digital Image Correlation on Tensile Failure Processes. Rock Mechanics and Rock Engineering, 53(4): 1935-1952.</t>
  </si>
  <si>
    <t>Clayey tuff</t>
  </si>
  <si>
    <t>Ersoy, H., Karahan, M., Kolaylı, H. and Sünnetci, M.O., 2021. Influence of Mineralogical and Micro-Structural Changes on the Physical and Strength Properties of Post-thermal-Treatment Clayey Rocks. Rock Mechanics and Rock Engineering, 54(2): 679-694.</t>
  </si>
  <si>
    <t>KP</t>
  </si>
  <si>
    <t>Dlm</t>
  </si>
  <si>
    <t>TrS</t>
  </si>
  <si>
    <t>KKB</t>
  </si>
  <si>
    <t>LS</t>
  </si>
  <si>
    <t>BT</t>
  </si>
  <si>
    <t>Calcarenite</t>
  </si>
  <si>
    <t>Chalk</t>
  </si>
  <si>
    <t>Ersoy, H., Atalar, C., Sünnetci, M.O., Kolaylı, H., Karahan, M. &amp; Fırat Ersoy, A. 2021. Assessment of damage on geo-mechanical and micro-structural properties of weak calcareous rocks exposed to fires using thermal treatment coefficient. Engineering Geology, 284, 106046, doi: https://doi.org/10.1016/j.enggeo.2021.106046.</t>
  </si>
  <si>
    <t>LN2C</t>
  </si>
  <si>
    <t>Kang, F., Jia, T., Li, Y., Deng, J., Tang, C.a. &amp; Huang, X. 2021. Experimental study on the physical and mechanical variations of hot granite under different cooling treatments. Renewable Energy, 179, 1316-1328, doi: https://doi.org/10.1016/j.renene.2021.07.132.</t>
  </si>
  <si>
    <t>Qiao, J., Wang, G., Song, L., Liu, X., Zhou, C., Niu, Y. &amp; Liu, B. 2024. Mechanical properties and the mechanism of microscopic thermal damage of basalt subjected to high-temperature treatment. Natural Hazards, 120, 41-61, doi: 10.1007/s11069-023-06191-8.</t>
  </si>
  <si>
    <t>FG</t>
  </si>
  <si>
    <t>CG</t>
  </si>
  <si>
    <t>Kang, F., Li, Y. &amp; Tang, C.a. 2021. Grain size heterogeneity controls strengthening to weakening of granite over high-temperature treatment. International Journal of Rock Mechanics and Mining Sciences, 145, 104848, doi: https://doi.org/10.1016/j.ijrmms.2021.104848.</t>
  </si>
  <si>
    <t>Xiao, W., Zhang, D., Li, S. &amp; Wu, M. 2024. Microstructural and thermal properties of coal measure sandstone subjected to high temperatures. Journal of Rock Mechanics and Geotechnical Engineering, 16, 2909-2921, doi: https://doi.org/10.1016/j.jrmge.2023.11.007.</t>
  </si>
  <si>
    <t>Shen, Y., Yang, Y., Yang, G. et al. Damage characteristics and thermo-physical properties changes of limestone and sandstone during thermal treatment from −30 °C to 1000 °C. Heat Mass Transfer 54, 3389–3407 (2018). https://doi.org/10.1007/s00231-018-2376-5</t>
  </si>
  <si>
    <t>Martinez-Ibanez V,, Garrido M,E,, Hidalgo Signes C,, Tomas R, Micro and macro-structural effects of high temperatures in Prada limestone: Key factors for future fire-intervention protocols in Tres Ponts Tunnel (Spain),Construction and Building Materials (2021) 286, https://dx,doi,org/10,1016/j,conbuildmat,2021,122960</t>
  </si>
  <si>
    <t>Martínez-Ibáñez, V., Benavente, D., Hidalgo Signes, C. et al. Temperature-Induced Explosive Behaviour and Thermo-Chemical Damage on Pyrite-Bearing Limestones: Causes and Mechanisms. Rock Mech Rock Eng 54, 219–234 (2021). https://doi.org/10.1007/s00603-020-02278-x</t>
  </si>
  <si>
    <t>Zhu, S., Zhang, W., Sun, Q., Deng, S., Geng, J., &amp; Li, C. (2017). Thermally induced variation of primary wave velocity in granite from Yantai: experimental and modeling results. International Journal of Thermal Sciences, 114, 320-326.</t>
  </si>
  <si>
    <t>vp (km/s)</t>
  </si>
  <si>
    <t>vp/vp0</t>
  </si>
  <si>
    <t xml:space="preserve">Ove Alm, Lise-Lotte Jaktlund, Kuo Shaoquan,
The influence of microcrack density on the elastic and fracture mechanical properties of Stripa granite,
Physics of the Earth and Planetary Interiors,
Volume 40, Issue 3,
1985,
Pages 161-179,
ISSN 0031-9201,
https://doi.org/10.1016/0031-9201(85)90127-X.
</t>
  </si>
  <si>
    <t>Zhang, W., Sun, Q., Zhu, Y. et al. Experimental study on response characteristics of micro–macroscopic performance of red sandstone after high-temperature treatment. J Therm Anal Calorim 136, 1935–1945 (2019). https://doi.org/10.1007/s10973-018-7880-9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</si>
</sst>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
  </numFmts>
  <fonts count="7" x14ac:knownFonts="1">
    <font>
      <sz val="11"/>
      <color theme="1"/>
      <name val="Calibri"/>
      <family val="2"/>
      <scheme val="minor"/>
    </font>
    <font>
      <b/>
      <sz val="11"/>
      <color theme="1"/>
      <name val="Calibri"/>
      <family val="2"/>
      <scheme val="minor"/>
    </font>
    <font>
      <b/>
      <vertAlign val="subscript"/>
      <sz val="11"/>
      <color theme="1"/>
      <name val="Calibri"/>
      <family val="2"/>
      <scheme val="minor"/>
    </font>
    <font>
      <sz val="14"/>
      <color rgb="FF222222"/>
      <name val="Merriweather"/>
    </font>
    <font>
      <sz val="11"/>
      <color theme="1"/>
      <name val="Calibri"/>
      <family val="2"/>
      <scheme val="minor"/>
    </font>
    <font>
      <sz val="11"/>
      <color rgb="FF000000"/>
      <name val="Calibri"/>
      <family val="2"/>
      <scheme val="minor"/>
    </font>
    <font>
      <sz val="11"/>
      <color rgb="FF000000"/>
      <name val="Calibri"/>
      <family val="2"/>
    </font>
  </fonts>
  <fills count="3">
    <fill>
      <patternFill patternType="none"/>
    </fill>
    <fill>
      <patternFill patternType="gray125"/>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30">
    <xf numFmtId="0" fontId="0" fillId="0" borderId="0" xfId="0"/>
    <xf numFmtId="0" fontId="1" fillId="0" borderId="0" xfId="0" applyFont="1"/>
    <xf numFmtId="0" fontId="0" fillId="0" borderId="0" xfId="0" applyAlignment="1">
      <alignment vertical="top" wrapText="1"/>
    </xf>
    <xf numFmtId="0" fontId="0" fillId="0" borderId="0" xfId="0" applyFill="1"/>
    <xf numFmtId="0" fontId="1" fillId="0" borderId="1" xfId="0" applyFont="1" applyBorder="1"/>
    <xf numFmtId="0" fontId="1" fillId="0" borderId="1" xfId="0" applyFont="1" applyFill="1" applyBorder="1"/>
    <xf numFmtId="0" fontId="0" fillId="0" borderId="1" xfId="0" applyBorder="1"/>
    <xf numFmtId="2" fontId="0" fillId="0" borderId="1" xfId="0" applyNumberFormat="1" applyBorder="1" applyAlignment="1">
      <alignment horizontal="center" vertical="center"/>
    </xf>
    <xf numFmtId="0" fontId="0" fillId="0" borderId="1" xfId="0" applyBorder="1" applyAlignment="1">
      <alignment horizontal="center"/>
    </xf>
    <xf numFmtId="2" fontId="0" fillId="0" borderId="1" xfId="0" applyNumberFormat="1" applyBorder="1"/>
    <xf numFmtId="0" fontId="0" fillId="0" borderId="1" xfId="0" applyBorder="1" applyAlignment="1">
      <alignment vertical="center" wrapText="1"/>
    </xf>
    <xf numFmtId="164" fontId="0" fillId="0" borderId="1" xfId="0" applyNumberFormat="1" applyBorder="1"/>
    <xf numFmtId="0" fontId="0" fillId="0" borderId="1" xfId="0" applyFill="1" applyBorder="1"/>
    <xf numFmtId="0" fontId="0" fillId="0" borderId="1" xfId="0" applyFill="1" applyBorder="1" applyAlignment="1">
      <alignment vertical="center" wrapText="1"/>
    </xf>
    <xf numFmtId="0" fontId="5" fillId="0" borderId="1" xfId="0" applyFont="1" applyFill="1" applyBorder="1"/>
    <xf numFmtId="2" fontId="4" fillId="0" borderId="1" xfId="0" applyNumberFormat="1" applyFont="1" applyFill="1" applyBorder="1"/>
    <xf numFmtId="2" fontId="5" fillId="0" borderId="1" xfId="0" applyNumberFormat="1" applyFont="1" applyFill="1" applyBorder="1"/>
    <xf numFmtId="2" fontId="0" fillId="0" borderId="1" xfId="0" applyNumberFormat="1" applyFill="1" applyBorder="1" applyAlignment="1">
      <alignment wrapText="1"/>
    </xf>
    <xf numFmtId="2" fontId="0" fillId="0" borderId="1" xfId="0" applyNumberFormat="1" applyFill="1" applyBorder="1"/>
    <xf numFmtId="0" fontId="0" fillId="0" borderId="1" xfId="0" applyFill="1" applyBorder="1" applyAlignment="1">
      <alignment vertical="top" wrapText="1"/>
    </xf>
    <xf numFmtId="0" fontId="4" fillId="0" borderId="1" xfId="0" applyFont="1" applyBorder="1"/>
    <xf numFmtId="0" fontId="6" fillId="0" borderId="1" xfId="0" applyFont="1" applyBorder="1"/>
    <xf numFmtId="0" fontId="0" fillId="0" borderId="1" xfId="0" applyBorder="1" applyAlignment="1">
      <alignment vertical="top" wrapText="1"/>
    </xf>
    <xf numFmtId="0" fontId="3" fillId="0" borderId="1" xfId="0" applyFont="1" applyBorder="1"/>
    <xf numFmtId="0" fontId="0" fillId="0" borderId="1" xfId="0" applyBorder="1" applyAlignment="1">
      <alignment horizontal="center" vertical="center" wrapText="1"/>
    </xf>
    <xf numFmtId="0" fontId="0" fillId="2" borderId="1" xfId="0" applyFill="1" applyBorder="1" applyAlignment="1">
      <alignment vertical="top" wrapText="1"/>
    </xf>
    <xf numFmtId="0" fontId="0" fillId="2" borderId="1" xfId="0" applyFill="1" applyBorder="1" applyAlignment="1">
      <alignment vertical="justify"/>
    </xf>
    <xf numFmtId="0" fontId="0" fillId="0" borderId="1" xfId="0" applyBorder="1" applyAlignment="1">
      <alignment vertical="justify"/>
    </xf>
    <xf numFmtId="0" fontId="4" fillId="2" borderId="1" xfId="0" applyFont="1" applyFill="1" applyBorder="1" applyAlignment="1">
      <alignment vertical="justify"/>
    </xf>
    <xf numFmtId="0" fontId="4" fillId="2" borderId="1" xfId="0" applyFont="1" applyFill="1" applyBorder="1" applyAlignment="1">
      <alignment vertical="justify"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8E664F-BB85-45A1-AEBB-B543E74BADA1}">
  <sheetPr>
    <pageSetUpPr fitToPage="1"/>
  </sheetPr>
  <dimension ref="A1:MT28"/>
  <sheetViews>
    <sheetView tabSelected="1" zoomScale="85" zoomScaleNormal="85" workbookViewId="0">
      <selection sqref="A1:MS23"/>
    </sheetView>
  </sheetViews>
  <sheetFormatPr baseColWidth="10" defaultRowHeight="15" x14ac:dyDescent="0.25"/>
  <sheetData>
    <row r="1" spans="1:358" s="1" customFormat="1" ht="18" x14ac:dyDescent="0.35">
      <c r="A1" s="4" t="s">
        <v>26</v>
      </c>
      <c r="B1" s="4" t="s">
        <v>28</v>
      </c>
      <c r="C1" s="4" t="s">
        <v>27</v>
      </c>
      <c r="D1" s="4" t="s">
        <v>26</v>
      </c>
      <c r="E1" s="4" t="s">
        <v>28</v>
      </c>
      <c r="F1" s="4" t="s">
        <v>27</v>
      </c>
      <c r="G1" s="4" t="s">
        <v>26</v>
      </c>
      <c r="H1" s="4" t="s">
        <v>28</v>
      </c>
      <c r="I1" s="4" t="s">
        <v>27</v>
      </c>
      <c r="J1" s="4" t="s">
        <v>26</v>
      </c>
      <c r="K1" s="4" t="s">
        <v>28</v>
      </c>
      <c r="L1" s="4" t="s">
        <v>27</v>
      </c>
      <c r="M1" s="4" t="s">
        <v>26</v>
      </c>
      <c r="N1" s="4" t="s">
        <v>28</v>
      </c>
      <c r="O1" s="4" t="s">
        <v>27</v>
      </c>
      <c r="P1" s="4" t="s">
        <v>26</v>
      </c>
      <c r="Q1" s="4" t="s">
        <v>28</v>
      </c>
      <c r="R1" s="4" t="s">
        <v>27</v>
      </c>
      <c r="S1" s="4" t="s">
        <v>26</v>
      </c>
      <c r="T1" s="4" t="s">
        <v>28</v>
      </c>
      <c r="U1" s="4" t="s">
        <v>27</v>
      </c>
      <c r="V1" s="4" t="s">
        <v>26</v>
      </c>
      <c r="W1" s="4" t="s">
        <v>28</v>
      </c>
      <c r="X1" s="4" t="s">
        <v>27</v>
      </c>
      <c r="Y1" s="4" t="s">
        <v>26</v>
      </c>
      <c r="Z1" s="4" t="s">
        <v>28</v>
      </c>
      <c r="AA1" s="4" t="s">
        <v>27</v>
      </c>
      <c r="AB1" s="4" t="s">
        <v>26</v>
      </c>
      <c r="AC1" s="4" t="s">
        <v>28</v>
      </c>
      <c r="AD1" s="4" t="s">
        <v>27</v>
      </c>
      <c r="AE1" s="4" t="s">
        <v>26</v>
      </c>
      <c r="AF1" s="4" t="s">
        <v>28</v>
      </c>
      <c r="AG1" s="4" t="s">
        <v>27</v>
      </c>
      <c r="AH1" s="4" t="s">
        <v>26</v>
      </c>
      <c r="AI1" s="4" t="s">
        <v>28</v>
      </c>
      <c r="AJ1" s="4" t="s">
        <v>27</v>
      </c>
      <c r="AK1" s="4" t="s">
        <v>26</v>
      </c>
      <c r="AL1" s="4" t="s">
        <v>28</v>
      </c>
      <c r="AM1" s="4" t="s">
        <v>27</v>
      </c>
      <c r="AN1" s="4" t="s">
        <v>26</v>
      </c>
      <c r="AO1" s="4" t="s">
        <v>28</v>
      </c>
      <c r="AP1" s="4" t="s">
        <v>27</v>
      </c>
      <c r="AQ1" s="4" t="s">
        <v>26</v>
      </c>
      <c r="AR1" s="4" t="s">
        <v>28</v>
      </c>
      <c r="AS1" s="4" t="s">
        <v>27</v>
      </c>
      <c r="AT1" s="4" t="s">
        <v>26</v>
      </c>
      <c r="AU1" s="4" t="s">
        <v>28</v>
      </c>
      <c r="AV1" s="4" t="s">
        <v>27</v>
      </c>
      <c r="AW1" s="4" t="s">
        <v>26</v>
      </c>
      <c r="AX1" s="4" t="s">
        <v>28</v>
      </c>
      <c r="AY1" s="4" t="s">
        <v>27</v>
      </c>
      <c r="AZ1" s="4" t="s">
        <v>26</v>
      </c>
      <c r="BA1" s="4" t="s">
        <v>28</v>
      </c>
      <c r="BB1" s="4" t="s">
        <v>27</v>
      </c>
      <c r="BC1" s="4" t="s">
        <v>26</v>
      </c>
      <c r="BD1" s="4" t="s">
        <v>28</v>
      </c>
      <c r="BE1" s="4" t="s">
        <v>27</v>
      </c>
      <c r="BF1" s="4" t="s">
        <v>26</v>
      </c>
      <c r="BG1" s="4" t="s">
        <v>28</v>
      </c>
      <c r="BH1" s="4" t="s">
        <v>27</v>
      </c>
      <c r="BI1" s="4" t="s">
        <v>26</v>
      </c>
      <c r="BJ1" s="4" t="s">
        <v>28</v>
      </c>
      <c r="BK1" s="4" t="s">
        <v>27</v>
      </c>
      <c r="BL1" s="4" t="s">
        <v>26</v>
      </c>
      <c r="BM1" s="4" t="s">
        <v>28</v>
      </c>
      <c r="BN1" s="4" t="s">
        <v>27</v>
      </c>
      <c r="BO1" s="4" t="s">
        <v>26</v>
      </c>
      <c r="BP1" s="4" t="s">
        <v>28</v>
      </c>
      <c r="BQ1" s="4" t="s">
        <v>27</v>
      </c>
      <c r="BR1" s="4" t="s">
        <v>26</v>
      </c>
      <c r="BS1" s="4" t="s">
        <v>28</v>
      </c>
      <c r="BT1" s="4" t="s">
        <v>27</v>
      </c>
      <c r="BU1" s="4" t="s">
        <v>26</v>
      </c>
      <c r="BV1" s="4" t="s">
        <v>28</v>
      </c>
      <c r="BW1" s="4" t="s">
        <v>27</v>
      </c>
      <c r="BX1" s="4" t="s">
        <v>26</v>
      </c>
      <c r="BY1" s="4" t="s">
        <v>28</v>
      </c>
      <c r="BZ1" s="4" t="s">
        <v>27</v>
      </c>
      <c r="CA1" s="4" t="s">
        <v>26</v>
      </c>
      <c r="CB1" s="4" t="s">
        <v>28</v>
      </c>
      <c r="CC1" s="4" t="s">
        <v>27</v>
      </c>
      <c r="CD1" s="4" t="s">
        <v>26</v>
      </c>
      <c r="CE1" s="4" t="s">
        <v>28</v>
      </c>
      <c r="CF1" s="4" t="s">
        <v>27</v>
      </c>
      <c r="CG1" s="4" t="s">
        <v>26</v>
      </c>
      <c r="CH1" s="4" t="s">
        <v>28</v>
      </c>
      <c r="CI1" s="4" t="s">
        <v>27</v>
      </c>
      <c r="CJ1" s="4" t="s">
        <v>26</v>
      </c>
      <c r="CK1" s="4" t="s">
        <v>28</v>
      </c>
      <c r="CL1" s="4" t="s">
        <v>27</v>
      </c>
      <c r="CM1" s="4" t="s">
        <v>26</v>
      </c>
      <c r="CN1" s="4" t="s">
        <v>28</v>
      </c>
      <c r="CO1" s="4" t="s">
        <v>27</v>
      </c>
      <c r="CP1" s="4" t="s">
        <v>26</v>
      </c>
      <c r="CQ1" s="4" t="s">
        <v>28</v>
      </c>
      <c r="CR1" s="4" t="s">
        <v>27</v>
      </c>
      <c r="CS1" s="4" t="s">
        <v>26</v>
      </c>
      <c r="CT1" s="4" t="s">
        <v>28</v>
      </c>
      <c r="CU1" s="4" t="s">
        <v>27</v>
      </c>
      <c r="CV1" s="4" t="s">
        <v>26</v>
      </c>
      <c r="CW1" s="4" t="s">
        <v>28</v>
      </c>
      <c r="CX1" s="4" t="s">
        <v>27</v>
      </c>
      <c r="CY1" s="4" t="s">
        <v>26</v>
      </c>
      <c r="CZ1" s="4" t="s">
        <v>28</v>
      </c>
      <c r="DA1" s="4" t="s">
        <v>27</v>
      </c>
      <c r="DB1" s="4" t="s">
        <v>26</v>
      </c>
      <c r="DC1" s="4" t="s">
        <v>28</v>
      </c>
      <c r="DD1" s="4" t="s">
        <v>27</v>
      </c>
      <c r="DE1" s="4" t="s">
        <v>26</v>
      </c>
      <c r="DF1" s="4" t="s">
        <v>28</v>
      </c>
      <c r="DG1" s="4" t="s">
        <v>27</v>
      </c>
      <c r="DH1" s="4" t="s">
        <v>26</v>
      </c>
      <c r="DI1" s="4" t="s">
        <v>28</v>
      </c>
      <c r="DJ1" s="4" t="s">
        <v>27</v>
      </c>
      <c r="DK1" s="4" t="s">
        <v>26</v>
      </c>
      <c r="DL1" s="4" t="s">
        <v>28</v>
      </c>
      <c r="DM1" s="4" t="s">
        <v>27</v>
      </c>
      <c r="DN1" s="4" t="s">
        <v>26</v>
      </c>
      <c r="DO1" s="4" t="s">
        <v>28</v>
      </c>
      <c r="DP1" s="4" t="s">
        <v>27</v>
      </c>
      <c r="DQ1" s="4" t="s">
        <v>26</v>
      </c>
      <c r="DR1" s="4" t="s">
        <v>28</v>
      </c>
      <c r="DS1" s="4" t="s">
        <v>27</v>
      </c>
      <c r="DT1" s="4" t="s">
        <v>26</v>
      </c>
      <c r="DU1" s="4" t="s">
        <v>28</v>
      </c>
      <c r="DV1" s="4" t="s">
        <v>27</v>
      </c>
      <c r="DW1" s="4" t="s">
        <v>26</v>
      </c>
      <c r="DX1" s="4" t="s">
        <v>28</v>
      </c>
      <c r="DY1" s="4" t="s">
        <v>27</v>
      </c>
      <c r="DZ1" s="4" t="s">
        <v>26</v>
      </c>
      <c r="EA1" s="4" t="s">
        <v>28</v>
      </c>
      <c r="EB1" s="4" t="s">
        <v>27</v>
      </c>
      <c r="EC1" s="4" t="s">
        <v>26</v>
      </c>
      <c r="ED1" s="4" t="s">
        <v>28</v>
      </c>
      <c r="EE1" s="4" t="s">
        <v>27</v>
      </c>
      <c r="EF1" s="4" t="s">
        <v>26</v>
      </c>
      <c r="EG1" s="4" t="s">
        <v>28</v>
      </c>
      <c r="EH1" s="4" t="s">
        <v>27</v>
      </c>
      <c r="EI1" s="4" t="s">
        <v>26</v>
      </c>
      <c r="EJ1" s="4" t="s">
        <v>28</v>
      </c>
      <c r="EK1" s="4" t="s">
        <v>27</v>
      </c>
      <c r="EL1" s="4" t="s">
        <v>26</v>
      </c>
      <c r="EM1" s="4" t="s">
        <v>28</v>
      </c>
      <c r="EN1" s="4" t="s">
        <v>27</v>
      </c>
      <c r="EO1" s="4" t="s">
        <v>26</v>
      </c>
      <c r="EP1" s="4" t="s">
        <v>28</v>
      </c>
      <c r="EQ1" s="4" t="s">
        <v>27</v>
      </c>
      <c r="ER1" s="4" t="s">
        <v>26</v>
      </c>
      <c r="ES1" s="4" t="s">
        <v>28</v>
      </c>
      <c r="ET1" s="4" t="s">
        <v>27</v>
      </c>
      <c r="EU1" s="4" t="s">
        <v>26</v>
      </c>
      <c r="EV1" s="4" t="s">
        <v>28</v>
      </c>
      <c r="EW1" s="4" t="s">
        <v>27</v>
      </c>
      <c r="EX1" s="4" t="s">
        <v>26</v>
      </c>
      <c r="EY1" s="4" t="s">
        <v>28</v>
      </c>
      <c r="EZ1" s="4" t="s">
        <v>27</v>
      </c>
      <c r="FA1" s="4" t="s">
        <v>26</v>
      </c>
      <c r="FB1" s="4" t="s">
        <v>28</v>
      </c>
      <c r="FC1" s="4" t="s">
        <v>27</v>
      </c>
      <c r="FD1" s="4" t="s">
        <v>26</v>
      </c>
      <c r="FE1" s="4" t="s">
        <v>28</v>
      </c>
      <c r="FF1" s="4" t="s">
        <v>27</v>
      </c>
      <c r="FG1" s="4" t="s">
        <v>26</v>
      </c>
      <c r="FH1" s="4" t="s">
        <v>28</v>
      </c>
      <c r="FI1" s="4" t="s">
        <v>27</v>
      </c>
      <c r="FJ1" s="4" t="s">
        <v>26</v>
      </c>
      <c r="FK1" s="4" t="s">
        <v>28</v>
      </c>
      <c r="FL1" s="4" t="s">
        <v>27</v>
      </c>
      <c r="FM1" s="4" t="s">
        <v>26</v>
      </c>
      <c r="FN1" s="4" t="s">
        <v>28</v>
      </c>
      <c r="FO1" s="4" t="s">
        <v>27</v>
      </c>
      <c r="FP1" s="4" t="s">
        <v>26</v>
      </c>
      <c r="FQ1" s="4" t="s">
        <v>28</v>
      </c>
      <c r="FR1" s="4" t="s">
        <v>27</v>
      </c>
      <c r="FS1" s="4" t="s">
        <v>26</v>
      </c>
      <c r="FT1" s="4" t="s">
        <v>28</v>
      </c>
      <c r="FU1" s="4" t="s">
        <v>27</v>
      </c>
      <c r="FV1" s="4" t="s">
        <v>26</v>
      </c>
      <c r="FW1" s="4" t="s">
        <v>28</v>
      </c>
      <c r="FX1" s="4" t="s">
        <v>27</v>
      </c>
      <c r="FY1" s="4" t="s">
        <v>26</v>
      </c>
      <c r="FZ1" s="4" t="s">
        <v>28</v>
      </c>
      <c r="GA1" s="4" t="s">
        <v>27</v>
      </c>
      <c r="GB1" s="4" t="s">
        <v>26</v>
      </c>
      <c r="GC1" s="4" t="s">
        <v>28</v>
      </c>
      <c r="GD1" s="4" t="s">
        <v>27</v>
      </c>
      <c r="GE1" s="4" t="s">
        <v>26</v>
      </c>
      <c r="GF1" s="4" t="s">
        <v>28</v>
      </c>
      <c r="GG1" s="4" t="s">
        <v>27</v>
      </c>
      <c r="GH1" s="4" t="s">
        <v>26</v>
      </c>
      <c r="GI1" s="4" t="s">
        <v>28</v>
      </c>
      <c r="GJ1" s="4" t="s">
        <v>27</v>
      </c>
      <c r="GK1" s="4" t="s">
        <v>26</v>
      </c>
      <c r="GL1" s="4" t="s">
        <v>28</v>
      </c>
      <c r="GM1" s="4" t="s">
        <v>27</v>
      </c>
      <c r="GN1" s="4" t="s">
        <v>26</v>
      </c>
      <c r="GO1" s="4" t="s">
        <v>28</v>
      </c>
      <c r="GP1" s="4" t="s">
        <v>27</v>
      </c>
      <c r="GQ1" s="4" t="s">
        <v>26</v>
      </c>
      <c r="GR1" s="4" t="s">
        <v>28</v>
      </c>
      <c r="GS1" s="4" t="s">
        <v>27</v>
      </c>
      <c r="GT1" s="4" t="s">
        <v>26</v>
      </c>
      <c r="GU1" s="4" t="s">
        <v>28</v>
      </c>
      <c r="GV1" s="4" t="s">
        <v>27</v>
      </c>
      <c r="GW1" s="4" t="s">
        <v>26</v>
      </c>
      <c r="GX1" s="4" t="s">
        <v>28</v>
      </c>
      <c r="GY1" s="4" t="s">
        <v>27</v>
      </c>
      <c r="GZ1" s="4" t="s">
        <v>26</v>
      </c>
      <c r="HA1" s="4" t="s">
        <v>28</v>
      </c>
      <c r="HB1" s="4" t="s">
        <v>27</v>
      </c>
      <c r="HC1" s="4" t="s">
        <v>26</v>
      </c>
      <c r="HD1" s="4" t="s">
        <v>28</v>
      </c>
      <c r="HE1" s="4" t="s">
        <v>27</v>
      </c>
      <c r="HF1" s="4" t="s">
        <v>26</v>
      </c>
      <c r="HG1" s="4" t="s">
        <v>28</v>
      </c>
      <c r="HH1" s="4" t="s">
        <v>27</v>
      </c>
      <c r="HI1" s="4" t="s">
        <v>26</v>
      </c>
      <c r="HJ1" s="4" t="s">
        <v>28</v>
      </c>
      <c r="HK1" s="4" t="s">
        <v>27</v>
      </c>
      <c r="HL1" s="4" t="s">
        <v>26</v>
      </c>
      <c r="HM1" s="4" t="s">
        <v>28</v>
      </c>
      <c r="HN1" s="4" t="s">
        <v>27</v>
      </c>
      <c r="HO1" s="4" t="s">
        <v>26</v>
      </c>
      <c r="HP1" s="4" t="s">
        <v>28</v>
      </c>
      <c r="HQ1" s="4" t="s">
        <v>27</v>
      </c>
      <c r="HR1" s="4" t="s">
        <v>26</v>
      </c>
      <c r="HS1" s="4" t="s">
        <v>28</v>
      </c>
      <c r="HT1" s="4" t="s">
        <v>27</v>
      </c>
      <c r="HU1" s="4" t="s">
        <v>26</v>
      </c>
      <c r="HV1" s="4" t="s">
        <v>28</v>
      </c>
      <c r="HW1" s="4" t="s">
        <v>27</v>
      </c>
      <c r="HX1" s="4" t="s">
        <v>26</v>
      </c>
      <c r="HY1" s="4" t="s">
        <v>28</v>
      </c>
      <c r="HZ1" s="4" t="s">
        <v>27</v>
      </c>
      <c r="IA1" s="4" t="s">
        <v>26</v>
      </c>
      <c r="IB1" s="4" t="s">
        <v>28</v>
      </c>
      <c r="IC1" s="4" t="s">
        <v>27</v>
      </c>
      <c r="ID1" s="4" t="s">
        <v>26</v>
      </c>
      <c r="IE1" s="4" t="s">
        <v>28</v>
      </c>
      <c r="IF1" s="4" t="s">
        <v>27</v>
      </c>
      <c r="IG1" s="4" t="s">
        <v>26</v>
      </c>
      <c r="IH1" s="4" t="s">
        <v>28</v>
      </c>
      <c r="II1" s="4" t="s">
        <v>27</v>
      </c>
      <c r="IJ1" s="4" t="s">
        <v>26</v>
      </c>
      <c r="IK1" s="4" t="s">
        <v>28</v>
      </c>
      <c r="IL1" s="4" t="s">
        <v>27</v>
      </c>
      <c r="IM1" s="4" t="s">
        <v>26</v>
      </c>
      <c r="IN1" s="4" t="s">
        <v>28</v>
      </c>
      <c r="IO1" s="4" t="s">
        <v>27</v>
      </c>
      <c r="IP1" s="4" t="s">
        <v>26</v>
      </c>
      <c r="IQ1" s="4" t="s">
        <v>28</v>
      </c>
      <c r="IR1" s="4" t="s">
        <v>27</v>
      </c>
      <c r="IS1" s="4" t="s">
        <v>26</v>
      </c>
      <c r="IT1" s="4" t="s">
        <v>28</v>
      </c>
      <c r="IU1" s="4" t="s">
        <v>27</v>
      </c>
      <c r="IV1" s="4" t="s">
        <v>26</v>
      </c>
      <c r="IW1" s="4" t="s">
        <v>28</v>
      </c>
      <c r="IX1" s="4" t="s">
        <v>27</v>
      </c>
      <c r="IY1" s="4" t="s">
        <v>26</v>
      </c>
      <c r="IZ1" s="4" t="s">
        <v>28</v>
      </c>
      <c r="JA1" s="4" t="s">
        <v>27</v>
      </c>
      <c r="JB1" s="4" t="s">
        <v>26</v>
      </c>
      <c r="JC1" s="4" t="s">
        <v>28</v>
      </c>
      <c r="JD1" s="4" t="s">
        <v>27</v>
      </c>
      <c r="JE1" s="4" t="s">
        <v>26</v>
      </c>
      <c r="JF1" s="4" t="s">
        <v>28</v>
      </c>
      <c r="JG1" s="4" t="s">
        <v>27</v>
      </c>
      <c r="JH1" s="5" t="s">
        <v>26</v>
      </c>
      <c r="JI1" s="5" t="s">
        <v>28</v>
      </c>
      <c r="JJ1" s="5" t="s">
        <v>27</v>
      </c>
      <c r="JK1" s="5" t="s">
        <v>26</v>
      </c>
      <c r="JL1" s="5" t="s">
        <v>28</v>
      </c>
      <c r="JM1" s="5" t="s">
        <v>27</v>
      </c>
      <c r="JN1" s="5" t="s">
        <v>26</v>
      </c>
      <c r="JO1" s="5" t="s">
        <v>28</v>
      </c>
      <c r="JP1" s="5" t="s">
        <v>27</v>
      </c>
      <c r="JQ1" s="5" t="s">
        <v>26</v>
      </c>
      <c r="JR1" s="5" t="s">
        <v>28</v>
      </c>
      <c r="JS1" s="5" t="s">
        <v>27</v>
      </c>
      <c r="JT1" s="5" t="s">
        <v>26</v>
      </c>
      <c r="JU1" s="5" t="s">
        <v>28</v>
      </c>
      <c r="JV1" s="5" t="s">
        <v>27</v>
      </c>
      <c r="JW1" s="5" t="s">
        <v>26</v>
      </c>
      <c r="JX1" s="5" t="s">
        <v>28</v>
      </c>
      <c r="JY1" s="5" t="s">
        <v>27</v>
      </c>
      <c r="JZ1" s="5" t="s">
        <v>26</v>
      </c>
      <c r="KA1" s="5" t="s">
        <v>28</v>
      </c>
      <c r="KB1" s="5" t="s">
        <v>27</v>
      </c>
      <c r="KC1" s="5" t="s">
        <v>26</v>
      </c>
      <c r="KD1" s="5" t="s">
        <v>28</v>
      </c>
      <c r="KE1" s="5" t="s">
        <v>27</v>
      </c>
      <c r="KF1" s="5" t="s">
        <v>26</v>
      </c>
      <c r="KG1" s="5" t="s">
        <v>28</v>
      </c>
      <c r="KH1" s="5" t="s">
        <v>27</v>
      </c>
      <c r="KI1" s="5" t="s">
        <v>26</v>
      </c>
      <c r="KJ1" s="5" t="s">
        <v>28</v>
      </c>
      <c r="KK1" s="5" t="s">
        <v>27</v>
      </c>
      <c r="KL1" s="5" t="s">
        <v>26</v>
      </c>
      <c r="KM1" s="5" t="s">
        <v>28</v>
      </c>
      <c r="KN1" s="5" t="s">
        <v>27</v>
      </c>
      <c r="KO1" s="5" t="s">
        <v>26</v>
      </c>
      <c r="KP1" s="5" t="s">
        <v>28</v>
      </c>
      <c r="KQ1" s="5" t="s">
        <v>27</v>
      </c>
      <c r="KR1" s="5" t="s">
        <v>26</v>
      </c>
      <c r="KS1" s="5" t="s">
        <v>28</v>
      </c>
      <c r="KT1" s="5" t="s">
        <v>27</v>
      </c>
      <c r="KU1" s="5" t="s">
        <v>26</v>
      </c>
      <c r="KV1" s="5" t="s">
        <v>28</v>
      </c>
      <c r="KW1" s="5" t="s">
        <v>27</v>
      </c>
      <c r="KX1" s="5" t="s">
        <v>26</v>
      </c>
      <c r="KY1" s="5" t="s">
        <v>28</v>
      </c>
      <c r="KZ1" s="5" t="s">
        <v>27</v>
      </c>
      <c r="LA1" s="5" t="s">
        <v>26</v>
      </c>
      <c r="LB1" s="5" t="s">
        <v>28</v>
      </c>
      <c r="LC1" s="5" t="s">
        <v>27</v>
      </c>
      <c r="LD1" s="5" t="s">
        <v>26</v>
      </c>
      <c r="LE1" s="5" t="s">
        <v>28</v>
      </c>
      <c r="LF1" s="5" t="s">
        <v>27</v>
      </c>
      <c r="LG1" s="5" t="s">
        <v>26</v>
      </c>
      <c r="LH1" s="5" t="s">
        <v>28</v>
      </c>
      <c r="LI1" s="5" t="s">
        <v>27</v>
      </c>
      <c r="LJ1" s="5" t="s">
        <v>26</v>
      </c>
      <c r="LK1" s="5" t="s">
        <v>28</v>
      </c>
      <c r="LL1" s="5" t="s">
        <v>27</v>
      </c>
      <c r="LM1" s="5" t="s">
        <v>26</v>
      </c>
      <c r="LN1" s="5" t="s">
        <v>28</v>
      </c>
      <c r="LO1" s="5" t="s">
        <v>27</v>
      </c>
      <c r="LP1" s="5" t="s">
        <v>26</v>
      </c>
      <c r="LQ1" s="5" t="s">
        <v>28</v>
      </c>
      <c r="LR1" s="5" t="s">
        <v>27</v>
      </c>
      <c r="LS1" s="5" t="s">
        <v>26</v>
      </c>
      <c r="LT1" s="5" t="s">
        <v>28</v>
      </c>
      <c r="LU1" s="5" t="s">
        <v>27</v>
      </c>
      <c r="LV1" s="5" t="s">
        <v>26</v>
      </c>
      <c r="LW1" s="5" t="s">
        <v>28</v>
      </c>
      <c r="LX1" s="5" t="s">
        <v>27</v>
      </c>
      <c r="LY1" s="5" t="s">
        <v>26</v>
      </c>
      <c r="LZ1" s="5" t="s">
        <v>28</v>
      </c>
      <c r="MA1" s="5" t="s">
        <v>27</v>
      </c>
      <c r="MB1" s="5" t="s">
        <v>26</v>
      </c>
      <c r="MC1" s="5" t="s">
        <v>28</v>
      </c>
      <c r="MD1" s="5" t="s">
        <v>27</v>
      </c>
      <c r="ME1" s="5" t="s">
        <v>26</v>
      </c>
      <c r="MF1" s="5" t="s">
        <v>28</v>
      </c>
      <c r="MG1" s="5" t="s">
        <v>27</v>
      </c>
      <c r="MH1" s="5" t="s">
        <v>26</v>
      </c>
      <c r="MI1" s="5" t="s">
        <v>28</v>
      </c>
      <c r="MJ1" s="5" t="s">
        <v>27</v>
      </c>
      <c r="MK1" s="5" t="s">
        <v>26</v>
      </c>
      <c r="ML1" s="5" t="s">
        <v>28</v>
      </c>
      <c r="MM1" s="5" t="s">
        <v>27</v>
      </c>
      <c r="MN1" s="4" t="s">
        <v>26</v>
      </c>
      <c r="MO1" s="4" t="s">
        <v>133</v>
      </c>
      <c r="MP1" s="4" t="s">
        <v>134</v>
      </c>
      <c r="MQ1" s="4" t="s">
        <v>26</v>
      </c>
      <c r="MR1" s="4" t="s">
        <v>133</v>
      </c>
      <c r="MS1" s="4" t="s">
        <v>134</v>
      </c>
    </row>
    <row r="2" spans="1:358" x14ac:dyDescent="0.25">
      <c r="A2" s="6">
        <v>25</v>
      </c>
      <c r="B2" s="6">
        <v>4.55</v>
      </c>
      <c r="C2" s="6">
        <f t="shared" ref="C2:C7" si="0">B2/4.55</f>
        <v>1</v>
      </c>
      <c r="D2" s="6">
        <v>105</v>
      </c>
      <c r="E2" s="6">
        <v>5.0129999999999999</v>
      </c>
      <c r="F2" s="6">
        <f t="shared" ref="F2:F7" si="1">E2/5.013</f>
        <v>1</v>
      </c>
      <c r="G2" s="6">
        <v>105</v>
      </c>
      <c r="H2" s="6">
        <v>4.5549999999999997</v>
      </c>
      <c r="I2" s="6">
        <f t="shared" ref="I2:I8" si="2">H2/4.555</f>
        <v>1</v>
      </c>
      <c r="J2" s="7">
        <v>105</v>
      </c>
      <c r="K2" s="7">
        <v>5.0999999999999996</v>
      </c>
      <c r="L2" s="7">
        <f t="shared" ref="L2:L7" si="3">K2/5.1</f>
        <v>1</v>
      </c>
      <c r="M2" s="6">
        <v>25</v>
      </c>
      <c r="N2" s="6">
        <v>4.2731573802541494</v>
      </c>
      <c r="O2" s="6">
        <f t="shared" ref="O2:O8" si="4">N2/$N$2</f>
        <v>1</v>
      </c>
      <c r="P2" s="6">
        <v>25</v>
      </c>
      <c r="Q2" s="6">
        <v>4.5170000000000003</v>
      </c>
      <c r="R2" s="6">
        <f t="shared" ref="R2:R9" si="5">Q2/$Q$2</f>
        <v>1</v>
      </c>
      <c r="S2" s="6">
        <v>25</v>
      </c>
      <c r="T2" s="6">
        <v>5.1609999999999996</v>
      </c>
      <c r="U2" s="6">
        <f t="shared" ref="U2:U14" si="6">T2/$T$2</f>
        <v>1</v>
      </c>
      <c r="V2" s="6">
        <v>25</v>
      </c>
      <c r="W2" s="6">
        <v>3.2991452991452901</v>
      </c>
      <c r="X2" s="6">
        <f t="shared" ref="X2:X8" si="7">W2/$W$2</f>
        <v>1</v>
      </c>
      <c r="Y2" s="6">
        <v>28</v>
      </c>
      <c r="Z2" s="6">
        <v>4.1500000000000004</v>
      </c>
      <c r="AA2" s="6">
        <f>Z2/4.15</f>
        <v>1</v>
      </c>
      <c r="AB2" s="6">
        <v>25</v>
      </c>
      <c r="AC2" s="6">
        <v>4.4800000000000004</v>
      </c>
      <c r="AD2" s="4">
        <f>AC2/4.48</f>
        <v>1</v>
      </c>
      <c r="AE2" s="6">
        <v>22</v>
      </c>
      <c r="AF2" s="6">
        <v>3.38</v>
      </c>
      <c r="AG2" s="6">
        <f>AF2/3.38</f>
        <v>1</v>
      </c>
      <c r="AH2" s="6">
        <v>22</v>
      </c>
      <c r="AI2" s="6">
        <v>3.98</v>
      </c>
      <c r="AJ2" s="6">
        <f>AI2/3.98</f>
        <v>1</v>
      </c>
      <c r="AK2" s="6">
        <v>100</v>
      </c>
      <c r="AL2" s="6">
        <v>4.1420000000000003</v>
      </c>
      <c r="AM2" s="6">
        <f t="shared" ref="AM2:AM8" si="8">AL2/4.142</f>
        <v>1</v>
      </c>
      <c r="AN2" s="8">
        <v>100</v>
      </c>
      <c r="AO2" s="9">
        <v>3.2032750410138924</v>
      </c>
      <c r="AP2" s="6">
        <f>AO2/3.2</f>
        <v>1.0010234503168414</v>
      </c>
      <c r="AQ2" s="8">
        <v>100</v>
      </c>
      <c r="AR2" s="9">
        <v>3.2032750410138924</v>
      </c>
      <c r="AS2" s="6">
        <f>AR2/3.2</f>
        <v>1.0010234503168414</v>
      </c>
      <c r="AT2" s="10">
        <v>25</v>
      </c>
      <c r="AU2" s="10">
        <v>3.14</v>
      </c>
      <c r="AV2" s="9">
        <f t="shared" ref="AV2:AV20" si="9">AU2/3.14</f>
        <v>1</v>
      </c>
      <c r="AW2" s="4">
        <v>25</v>
      </c>
      <c r="AX2" s="4">
        <v>4.0199999999999996</v>
      </c>
      <c r="AY2" s="6">
        <v>1</v>
      </c>
      <c r="AZ2" s="10">
        <v>20</v>
      </c>
      <c r="BA2" s="10">
        <v>3.26044</v>
      </c>
      <c r="BB2" s="6">
        <v>1</v>
      </c>
      <c r="BC2" s="10">
        <v>25</v>
      </c>
      <c r="BD2" s="6">
        <v>2.99</v>
      </c>
      <c r="BE2" s="6">
        <f t="shared" ref="BE2:BE10" si="10">BD2/2.99</f>
        <v>1</v>
      </c>
      <c r="BF2" s="10">
        <v>25</v>
      </c>
      <c r="BG2" s="10">
        <v>8.5039999999999996</v>
      </c>
      <c r="BH2" s="6">
        <f t="shared" ref="BH2:BH16" si="11">BG2/8.504</f>
        <v>1</v>
      </c>
      <c r="BI2" s="10">
        <v>25</v>
      </c>
      <c r="BJ2" s="10">
        <v>3.4279999999999999</v>
      </c>
      <c r="BK2" s="6">
        <f t="shared" ref="BK2:BK7" si="12">BJ2/3.428</f>
        <v>1</v>
      </c>
      <c r="BL2" s="10">
        <v>25</v>
      </c>
      <c r="BM2" s="10">
        <v>3.2890000000000001</v>
      </c>
      <c r="BN2" s="6">
        <f t="shared" ref="BN2:BN7" si="13">BM2/3.289</f>
        <v>1</v>
      </c>
      <c r="BO2" s="10">
        <v>25</v>
      </c>
      <c r="BP2" s="10">
        <v>3.246</v>
      </c>
      <c r="BQ2" s="6">
        <f t="shared" ref="BQ2:BQ7" si="14">BP2/3.246</f>
        <v>1</v>
      </c>
      <c r="BR2" s="10">
        <v>25</v>
      </c>
      <c r="BS2" s="10">
        <v>3.2040000000000002</v>
      </c>
      <c r="BT2" s="6">
        <f t="shared" ref="BT2:BT7" si="15">BS2/3.204</f>
        <v>1</v>
      </c>
      <c r="BU2" s="10">
        <v>25</v>
      </c>
      <c r="BV2" s="6">
        <v>5.335</v>
      </c>
      <c r="BW2" s="10">
        <v>1</v>
      </c>
      <c r="BX2" s="6">
        <v>25</v>
      </c>
      <c r="BY2" s="6">
        <v>5.335</v>
      </c>
      <c r="BZ2" s="6">
        <v>1</v>
      </c>
      <c r="CA2" s="6">
        <v>20</v>
      </c>
      <c r="CB2" s="6">
        <v>4.3559999999999999</v>
      </c>
      <c r="CC2" s="6">
        <v>1</v>
      </c>
      <c r="CD2" s="6">
        <v>25</v>
      </c>
      <c r="CE2" s="6">
        <v>4.8600000000000003</v>
      </c>
      <c r="CF2" s="6">
        <f t="shared" ref="CF2:CF7" si="16">CE2/4.86</f>
        <v>1</v>
      </c>
      <c r="CG2" s="6">
        <v>25</v>
      </c>
      <c r="CH2" s="6">
        <v>4.3019999999999996</v>
      </c>
      <c r="CI2" s="6">
        <v>1</v>
      </c>
      <c r="CJ2" s="6">
        <v>25</v>
      </c>
      <c r="CK2" s="6">
        <v>3.7789999999999999</v>
      </c>
      <c r="CL2" s="6">
        <f>CK2/3.779</f>
        <v>1</v>
      </c>
      <c r="CM2" s="6">
        <v>20</v>
      </c>
      <c r="CN2" s="6">
        <v>4.4880000000000004</v>
      </c>
      <c r="CO2" s="6">
        <f>CN2/4.488</f>
        <v>1</v>
      </c>
      <c r="CP2" s="10">
        <v>25</v>
      </c>
      <c r="CQ2" s="6">
        <v>1.7230000000000001</v>
      </c>
      <c r="CR2" s="6">
        <f t="shared" ref="CR2:CR8" si="17">CQ2/1.723</f>
        <v>1</v>
      </c>
      <c r="CS2" s="6">
        <v>25</v>
      </c>
      <c r="CT2" s="6">
        <v>5.08</v>
      </c>
      <c r="CU2" s="6">
        <v>1</v>
      </c>
      <c r="CV2" s="6">
        <v>25</v>
      </c>
      <c r="CW2" s="6">
        <v>5.07</v>
      </c>
      <c r="CX2" s="6">
        <v>0.99803149606299213</v>
      </c>
      <c r="CY2" s="6">
        <v>25</v>
      </c>
      <c r="CZ2" s="6">
        <v>3.5710000000000002</v>
      </c>
      <c r="DA2" s="6">
        <v>1</v>
      </c>
      <c r="DB2" s="10">
        <v>25</v>
      </c>
      <c r="DC2" s="11">
        <v>3.1051466666666672</v>
      </c>
      <c r="DD2" s="11">
        <v>1.0000472356414387</v>
      </c>
      <c r="DE2" s="10">
        <v>25</v>
      </c>
      <c r="DF2" s="11">
        <v>3.1066100000000003</v>
      </c>
      <c r="DG2" s="11">
        <v>0.99987447698744769</v>
      </c>
      <c r="DH2" s="6">
        <v>20</v>
      </c>
      <c r="DI2" s="6">
        <v>4.75556</v>
      </c>
      <c r="DJ2" s="6">
        <v>1</v>
      </c>
      <c r="DK2" s="6">
        <v>20</v>
      </c>
      <c r="DL2" s="6">
        <v>4.4880000000000004</v>
      </c>
      <c r="DM2" s="6">
        <v>1</v>
      </c>
      <c r="DN2" s="6">
        <v>25</v>
      </c>
      <c r="DO2" s="6">
        <v>6.9880500000000003</v>
      </c>
      <c r="DP2" s="6">
        <v>1</v>
      </c>
      <c r="DQ2" s="6">
        <v>100</v>
      </c>
      <c r="DR2" s="6">
        <v>4.2958500000000006</v>
      </c>
      <c r="DS2" s="6">
        <v>1.0000000000000002</v>
      </c>
      <c r="DT2" s="6">
        <v>20</v>
      </c>
      <c r="DU2" s="6">
        <v>6.5750000000000002</v>
      </c>
      <c r="DV2" s="6">
        <v>1</v>
      </c>
      <c r="DW2" s="6">
        <v>20</v>
      </c>
      <c r="DX2" s="6">
        <v>5.4239100000000002</v>
      </c>
      <c r="DY2" s="6">
        <v>1</v>
      </c>
      <c r="DZ2" s="6">
        <v>100</v>
      </c>
      <c r="EA2" s="6">
        <v>4.0645199999999999</v>
      </c>
      <c r="EB2" s="6">
        <v>1</v>
      </c>
      <c r="EC2" s="6">
        <v>20</v>
      </c>
      <c r="ED2" s="6">
        <v>3.4425400000000002</v>
      </c>
      <c r="EE2" s="6">
        <v>1</v>
      </c>
      <c r="EF2" s="10">
        <v>25</v>
      </c>
      <c r="EG2" s="10">
        <v>3.33</v>
      </c>
      <c r="EH2" s="6">
        <f>EG2/3.33</f>
        <v>1</v>
      </c>
      <c r="EI2" s="6">
        <v>20</v>
      </c>
      <c r="EJ2" s="6">
        <v>4.87</v>
      </c>
      <c r="EK2" s="6">
        <v>1</v>
      </c>
      <c r="EL2" s="6">
        <v>20</v>
      </c>
      <c r="EM2" s="6">
        <v>3.7078600000000002</v>
      </c>
      <c r="EN2" s="6">
        <v>1</v>
      </c>
      <c r="EO2" s="6">
        <v>20</v>
      </c>
      <c r="EP2" s="6">
        <v>3.7075</v>
      </c>
      <c r="EQ2" s="6">
        <v>1</v>
      </c>
      <c r="ER2" s="10">
        <v>100</v>
      </c>
      <c r="ES2" s="10">
        <v>4.266</v>
      </c>
      <c r="ET2" s="10">
        <v>1</v>
      </c>
      <c r="EU2" s="6">
        <v>100</v>
      </c>
      <c r="EV2" s="6">
        <v>4.1970000000000001</v>
      </c>
      <c r="EW2" s="6">
        <v>1</v>
      </c>
      <c r="EX2" s="6">
        <v>25</v>
      </c>
      <c r="EY2" s="6">
        <v>3.3940000000000001</v>
      </c>
      <c r="EZ2" s="6">
        <f>EY2/3.394</f>
        <v>1</v>
      </c>
      <c r="FA2" s="6">
        <v>25</v>
      </c>
      <c r="FB2" s="6">
        <v>3.1019999999999999</v>
      </c>
      <c r="FC2" s="6">
        <f>FB2/3.102</f>
        <v>1</v>
      </c>
      <c r="FD2" s="6">
        <v>25</v>
      </c>
      <c r="FE2" s="6">
        <v>5.8017099999999999</v>
      </c>
      <c r="FF2" s="6">
        <f>FE2/5.80171</f>
        <v>1</v>
      </c>
      <c r="FG2" s="6">
        <v>25</v>
      </c>
      <c r="FH2" s="6">
        <v>2.6579999999999999</v>
      </c>
      <c r="FI2" s="6">
        <v>1</v>
      </c>
      <c r="FJ2" s="6">
        <v>20</v>
      </c>
      <c r="FK2" s="6">
        <v>4.96</v>
      </c>
      <c r="FL2" s="6">
        <v>1</v>
      </c>
      <c r="FM2" s="6">
        <v>20</v>
      </c>
      <c r="FN2" s="6">
        <v>3.04</v>
      </c>
      <c r="FO2" s="6">
        <v>1</v>
      </c>
      <c r="FP2" s="6">
        <v>20</v>
      </c>
      <c r="FQ2" s="6">
        <v>4.46</v>
      </c>
      <c r="FR2" s="6">
        <v>1</v>
      </c>
      <c r="FS2" s="6">
        <v>20</v>
      </c>
      <c r="FT2" s="6">
        <v>4.8330000000000002</v>
      </c>
      <c r="FU2" s="6">
        <v>1</v>
      </c>
      <c r="FV2" s="6">
        <v>20</v>
      </c>
      <c r="FW2" s="6">
        <v>4.8330000000000002</v>
      </c>
      <c r="FX2" s="6">
        <v>1</v>
      </c>
      <c r="FY2" s="6">
        <v>20</v>
      </c>
      <c r="FZ2" s="6">
        <v>4.8330000000000002</v>
      </c>
      <c r="GA2" s="6">
        <v>1</v>
      </c>
      <c r="GB2" s="6">
        <v>20</v>
      </c>
      <c r="GC2" s="6">
        <v>4.8330000000000002</v>
      </c>
      <c r="GD2" s="6">
        <v>1</v>
      </c>
      <c r="GE2" s="6">
        <v>20</v>
      </c>
      <c r="GF2" s="6">
        <v>4.8330000000000002</v>
      </c>
      <c r="GG2" s="6">
        <v>1</v>
      </c>
      <c r="GH2" s="6">
        <v>20</v>
      </c>
      <c r="GI2" s="6">
        <v>4.8330000000000002</v>
      </c>
      <c r="GJ2" s="6">
        <v>1</v>
      </c>
      <c r="GK2" s="6">
        <v>25</v>
      </c>
      <c r="GL2" s="6">
        <v>4.79</v>
      </c>
      <c r="GM2" s="6">
        <v>1</v>
      </c>
      <c r="GN2" s="6">
        <v>25</v>
      </c>
      <c r="GO2" s="6">
        <v>5.44</v>
      </c>
      <c r="GP2" s="6">
        <v>1</v>
      </c>
      <c r="GQ2" s="6">
        <v>25</v>
      </c>
      <c r="GR2" s="6">
        <v>5.81</v>
      </c>
      <c r="GS2" s="6">
        <v>1</v>
      </c>
      <c r="GT2" s="6">
        <v>25</v>
      </c>
      <c r="GU2" s="6">
        <v>4.76</v>
      </c>
      <c r="GV2" s="6">
        <v>1</v>
      </c>
      <c r="GW2" s="6">
        <v>20</v>
      </c>
      <c r="GX2" s="6">
        <v>4.1669999999999998</v>
      </c>
      <c r="GY2" s="6">
        <f>GX2/4.167</f>
        <v>1</v>
      </c>
      <c r="GZ2" s="6">
        <v>20</v>
      </c>
      <c r="HA2" s="6">
        <v>4.1669999999999998</v>
      </c>
      <c r="HB2" s="6">
        <f>HA2/4.167</f>
        <v>1</v>
      </c>
      <c r="HC2" s="6">
        <v>20</v>
      </c>
      <c r="HD2" s="6">
        <v>5.3220000000000001</v>
      </c>
      <c r="HE2" s="6">
        <v>1</v>
      </c>
      <c r="HF2" s="6">
        <v>25</v>
      </c>
      <c r="HG2" s="6">
        <v>4.33</v>
      </c>
      <c r="HH2" s="6">
        <f>HG2/4.33</f>
        <v>1</v>
      </c>
      <c r="HI2" s="6">
        <v>25</v>
      </c>
      <c r="HJ2" s="6">
        <v>2.39</v>
      </c>
      <c r="HK2" s="6">
        <f>HJ2/2.39</f>
        <v>1</v>
      </c>
      <c r="HL2" s="6">
        <v>20</v>
      </c>
      <c r="HM2" s="6">
        <v>3.81</v>
      </c>
      <c r="HN2" s="6">
        <f>HM2/3.81</f>
        <v>1</v>
      </c>
      <c r="HO2" s="6">
        <v>20</v>
      </c>
      <c r="HP2" s="6">
        <v>3.81</v>
      </c>
      <c r="HQ2" s="6">
        <f>HP2/3.81</f>
        <v>1</v>
      </c>
      <c r="HR2" s="6">
        <v>25</v>
      </c>
      <c r="HS2" s="6">
        <v>3.33</v>
      </c>
      <c r="HT2" s="6">
        <v>1</v>
      </c>
      <c r="HU2" s="6">
        <v>22</v>
      </c>
      <c r="HV2" s="6">
        <v>5.29</v>
      </c>
      <c r="HW2" s="6">
        <v>1</v>
      </c>
      <c r="HX2" s="6">
        <v>22</v>
      </c>
      <c r="HY2" s="6">
        <v>5.28</v>
      </c>
      <c r="HZ2" s="6">
        <v>1</v>
      </c>
      <c r="IA2" s="6">
        <v>25</v>
      </c>
      <c r="IB2" s="6">
        <v>2.06</v>
      </c>
      <c r="IC2" s="6">
        <v>1</v>
      </c>
      <c r="ID2" s="6">
        <v>25</v>
      </c>
      <c r="IE2" s="6">
        <v>4.2619999999999996</v>
      </c>
      <c r="IF2" s="6">
        <v>1</v>
      </c>
      <c r="IG2" s="6">
        <v>25</v>
      </c>
      <c r="IH2" s="6">
        <v>3.99715504978662</v>
      </c>
      <c r="II2" s="6">
        <f>IH2/3.99715504978662</f>
        <v>1</v>
      </c>
      <c r="IJ2" s="6">
        <v>25</v>
      </c>
      <c r="IK2" s="6">
        <v>4.2958748221906102</v>
      </c>
      <c r="IL2" s="6">
        <f>IK2/4.29587482219061</f>
        <v>1</v>
      </c>
      <c r="IM2" s="6">
        <v>100</v>
      </c>
      <c r="IN2" s="6"/>
      <c r="IO2" s="6">
        <v>1</v>
      </c>
      <c r="IP2" s="6">
        <v>25</v>
      </c>
      <c r="IQ2" s="6">
        <v>4.33</v>
      </c>
      <c r="IR2" s="6">
        <v>1</v>
      </c>
      <c r="IS2" s="6">
        <v>25</v>
      </c>
      <c r="IT2" s="6">
        <v>3.0539999999999998</v>
      </c>
      <c r="IU2" s="6">
        <v>1</v>
      </c>
      <c r="IV2" s="6">
        <v>25</v>
      </c>
      <c r="IW2" s="6">
        <v>3.137</v>
      </c>
      <c r="IX2" s="6">
        <v>1</v>
      </c>
      <c r="IY2" s="6">
        <v>25</v>
      </c>
      <c r="IZ2" s="6">
        <v>2.774</v>
      </c>
      <c r="JA2" s="6">
        <v>1</v>
      </c>
      <c r="JB2" s="6">
        <v>25</v>
      </c>
      <c r="JC2" s="6">
        <v>3.1640000000000001</v>
      </c>
      <c r="JD2" s="6">
        <v>1</v>
      </c>
      <c r="JE2" s="6">
        <v>100</v>
      </c>
      <c r="JF2" s="6">
        <v>4.9119999999999999</v>
      </c>
      <c r="JG2" s="6">
        <v>1</v>
      </c>
      <c r="JH2" s="12">
        <v>105</v>
      </c>
      <c r="JI2" s="12">
        <v>4.5549999999999997</v>
      </c>
      <c r="JJ2" s="12">
        <f>JI2/4.555</f>
        <v>1</v>
      </c>
      <c r="JK2" s="12">
        <v>25</v>
      </c>
      <c r="JL2" s="12">
        <v>5.1609999999999996</v>
      </c>
      <c r="JM2" s="12">
        <f>JL2/5.161</f>
        <v>1</v>
      </c>
      <c r="JN2" s="12">
        <v>25</v>
      </c>
      <c r="JO2" s="12">
        <v>3.31</v>
      </c>
      <c r="JP2" s="12">
        <f>JO2/3.31</f>
        <v>1</v>
      </c>
      <c r="JQ2" s="12">
        <v>25</v>
      </c>
      <c r="JR2" s="12">
        <v>4.24</v>
      </c>
      <c r="JS2" s="12">
        <f>JR2/4.24</f>
        <v>1</v>
      </c>
      <c r="JT2" s="13">
        <v>25</v>
      </c>
      <c r="JU2" s="13">
        <v>3.0760000000000001</v>
      </c>
      <c r="JV2" s="12">
        <f>JU2/3.076</f>
        <v>1</v>
      </c>
      <c r="JW2" s="12">
        <v>105</v>
      </c>
      <c r="JX2" s="12">
        <v>4.95</v>
      </c>
      <c r="JY2" s="12">
        <v>1</v>
      </c>
      <c r="JZ2" s="12">
        <v>105</v>
      </c>
      <c r="KA2" s="12">
        <v>2.88</v>
      </c>
      <c r="KB2" s="12">
        <v>1</v>
      </c>
      <c r="KC2" s="12">
        <v>105</v>
      </c>
      <c r="KD2" s="12">
        <v>6.02</v>
      </c>
      <c r="KE2" s="12">
        <v>1</v>
      </c>
      <c r="KF2" s="12">
        <v>105</v>
      </c>
      <c r="KG2" s="12">
        <v>6.22</v>
      </c>
      <c r="KH2" s="12">
        <v>1</v>
      </c>
      <c r="KI2" s="12">
        <v>105</v>
      </c>
      <c r="KJ2" s="12">
        <v>4.5599999999999996</v>
      </c>
      <c r="KK2" s="12">
        <v>1</v>
      </c>
      <c r="KL2" s="12">
        <v>105</v>
      </c>
      <c r="KM2" s="12">
        <v>4.76</v>
      </c>
      <c r="KN2" s="12">
        <v>1</v>
      </c>
      <c r="KO2" s="12">
        <v>25</v>
      </c>
      <c r="KP2" s="12">
        <v>3.7949999999999999</v>
      </c>
      <c r="KQ2" s="12">
        <f>KP2/3.795</f>
        <v>1</v>
      </c>
      <c r="KR2" s="12">
        <v>25</v>
      </c>
      <c r="KS2" s="12">
        <v>3.2010000000000001</v>
      </c>
      <c r="KT2" s="12">
        <f>KS2/3.201</f>
        <v>1</v>
      </c>
      <c r="KU2" s="12">
        <v>20</v>
      </c>
      <c r="KV2" s="12">
        <v>5.3276595744680799</v>
      </c>
      <c r="KW2" s="12">
        <f>KV2/5.32765957446808</f>
        <v>1</v>
      </c>
      <c r="KX2" s="12">
        <v>25</v>
      </c>
      <c r="KY2" s="12">
        <v>3.7959999999999998</v>
      </c>
      <c r="KZ2" s="12">
        <f>KY2/3.796</f>
        <v>1</v>
      </c>
      <c r="LA2" s="12">
        <v>25</v>
      </c>
      <c r="LB2" s="12">
        <v>3.7959999999999998</v>
      </c>
      <c r="LC2" s="12">
        <f>LB2/3.796</f>
        <v>1</v>
      </c>
      <c r="LD2" s="12">
        <v>25</v>
      </c>
      <c r="LE2" s="12">
        <v>3.7959999999999998</v>
      </c>
      <c r="LF2" s="12">
        <f>LE2/3.796</f>
        <v>1</v>
      </c>
      <c r="LG2" s="12">
        <v>25</v>
      </c>
      <c r="LH2" s="12">
        <v>5.9436249999999999</v>
      </c>
      <c r="LI2" s="12">
        <f>LH2/5.943625</f>
        <v>1</v>
      </c>
      <c r="LJ2" s="12">
        <v>25</v>
      </c>
      <c r="LK2" s="12">
        <v>3.927</v>
      </c>
      <c r="LL2" s="12">
        <v>1</v>
      </c>
      <c r="LM2" s="12">
        <v>25</v>
      </c>
      <c r="LN2" s="12">
        <v>3.8180000000000001</v>
      </c>
      <c r="LO2" s="12">
        <v>1</v>
      </c>
      <c r="LP2" s="12">
        <v>25</v>
      </c>
      <c r="LQ2" s="12">
        <v>3.7959999999999998</v>
      </c>
      <c r="LR2" s="12">
        <v>1</v>
      </c>
      <c r="LS2" s="12">
        <v>25</v>
      </c>
      <c r="LT2" s="12">
        <v>3.37972166998011</v>
      </c>
      <c r="LU2" s="12">
        <f>LT2/3.37972166998011</f>
        <v>1</v>
      </c>
      <c r="LV2" s="12">
        <v>20</v>
      </c>
      <c r="LW2" s="12">
        <v>5.4310344827586201</v>
      </c>
      <c r="LX2" s="12">
        <f>LW2/5.43103448275862</f>
        <v>1</v>
      </c>
      <c r="LY2" s="12">
        <v>0</v>
      </c>
      <c r="LZ2" s="12">
        <v>3.3691756272401401</v>
      </c>
      <c r="MA2" s="12">
        <f>LZ2/3.36917562724014</f>
        <v>1</v>
      </c>
      <c r="MB2" s="14">
        <v>100</v>
      </c>
      <c r="MC2" s="15">
        <v>5.35</v>
      </c>
      <c r="MD2" s="16">
        <v>1</v>
      </c>
      <c r="ME2" s="14">
        <v>100</v>
      </c>
      <c r="MF2" s="15">
        <v>5.35</v>
      </c>
      <c r="MG2" s="16">
        <v>1</v>
      </c>
      <c r="MH2" s="12">
        <v>100</v>
      </c>
      <c r="MI2" s="15">
        <v>5.76</v>
      </c>
      <c r="MJ2" s="17">
        <v>1</v>
      </c>
      <c r="MK2" s="12">
        <v>25</v>
      </c>
      <c r="ML2" s="12">
        <v>3.4735999999999998</v>
      </c>
      <c r="MM2" s="12">
        <f>ML2/3.4736</f>
        <v>1</v>
      </c>
      <c r="MN2" s="12">
        <v>20</v>
      </c>
      <c r="MO2" s="12">
        <v>5.42</v>
      </c>
      <c r="MP2" s="12">
        <f>MO2/5.42</f>
        <v>1</v>
      </c>
      <c r="MQ2" s="12">
        <v>25</v>
      </c>
      <c r="MR2" s="12">
        <v>2.3361702127659498</v>
      </c>
      <c r="MS2" s="12">
        <v>1</v>
      </c>
      <c r="MT2" s="3"/>
    </row>
    <row r="3" spans="1:358" x14ac:dyDescent="0.25">
      <c r="A3" s="6">
        <v>200</v>
      </c>
      <c r="B3" s="6">
        <v>4.13</v>
      </c>
      <c r="C3" s="6">
        <f t="shared" si="0"/>
        <v>0.90769230769230769</v>
      </c>
      <c r="D3" s="6">
        <v>200</v>
      </c>
      <c r="E3" s="6">
        <f>E2*0.95</f>
        <v>4.7623499999999996</v>
      </c>
      <c r="F3" s="6">
        <f t="shared" si="1"/>
        <v>0.95</v>
      </c>
      <c r="G3" s="6">
        <v>200</v>
      </c>
      <c r="H3" s="6">
        <v>4.2539999999999996</v>
      </c>
      <c r="I3" s="6">
        <f t="shared" si="2"/>
        <v>0.93391877058177819</v>
      </c>
      <c r="J3" s="7">
        <v>200</v>
      </c>
      <c r="K3" s="7">
        <v>4.8</v>
      </c>
      <c r="L3" s="7">
        <f t="shared" si="3"/>
        <v>0.94117647058823528</v>
      </c>
      <c r="M3" s="6">
        <v>105</v>
      </c>
      <c r="N3" s="6">
        <v>4.71088954056696</v>
      </c>
      <c r="O3" s="6">
        <f t="shared" si="4"/>
        <v>1.102437640685908</v>
      </c>
      <c r="P3" s="6">
        <v>200</v>
      </c>
      <c r="Q3" s="6">
        <v>3.7810000000000001</v>
      </c>
      <c r="R3" s="6">
        <f t="shared" si="5"/>
        <v>0.8370599955722825</v>
      </c>
      <c r="S3" s="6">
        <v>50</v>
      </c>
      <c r="T3" s="6">
        <v>5.0119999999999996</v>
      </c>
      <c r="U3" s="6">
        <f t="shared" si="6"/>
        <v>0.9711296260414648</v>
      </c>
      <c r="V3" s="6">
        <v>200</v>
      </c>
      <c r="W3" s="6">
        <v>2.7521367521367504</v>
      </c>
      <c r="X3" s="6">
        <f t="shared" si="7"/>
        <v>0.83419689119171159</v>
      </c>
      <c r="Y3" s="6">
        <v>200</v>
      </c>
      <c r="Z3" s="6">
        <v>3.84</v>
      </c>
      <c r="AA3" s="6">
        <f>Z3/4.15</f>
        <v>0.92530120481927702</v>
      </c>
      <c r="AB3" s="6">
        <v>250</v>
      </c>
      <c r="AC3" s="6">
        <v>3.7250000000000001</v>
      </c>
      <c r="AD3" s="4">
        <f>AC3/4.48</f>
        <v>0.83147321428571419</v>
      </c>
      <c r="AE3" s="6">
        <v>300</v>
      </c>
      <c r="AF3" s="6">
        <v>2.94</v>
      </c>
      <c r="AG3" s="6">
        <f>AF3/3.38</f>
        <v>0.86982248520710059</v>
      </c>
      <c r="AH3" s="6">
        <v>300</v>
      </c>
      <c r="AI3" s="6">
        <v>3.49</v>
      </c>
      <c r="AJ3" s="6">
        <f>AI3/3.98</f>
        <v>0.87688442211055284</v>
      </c>
      <c r="AK3" s="6">
        <v>200</v>
      </c>
      <c r="AL3" s="6">
        <v>3.944</v>
      </c>
      <c r="AM3" s="6">
        <f t="shared" si="8"/>
        <v>0.95219700627716075</v>
      </c>
      <c r="AN3" s="8">
        <v>300</v>
      </c>
      <c r="AO3" s="9">
        <v>2.8796487685631691</v>
      </c>
      <c r="AP3" s="6">
        <f>AO3/3.2</f>
        <v>0.89989024017599029</v>
      </c>
      <c r="AQ3" s="8">
        <v>300</v>
      </c>
      <c r="AR3" s="9">
        <v>2.6942024554322175</v>
      </c>
      <c r="AS3" s="6">
        <f>AR3/3.2</f>
        <v>0.84193826732256793</v>
      </c>
      <c r="AT3" s="10">
        <v>50</v>
      </c>
      <c r="AU3" s="10">
        <v>3.05</v>
      </c>
      <c r="AV3" s="9">
        <f t="shared" si="9"/>
        <v>0.97133757961783429</v>
      </c>
      <c r="AW3" s="6">
        <v>100</v>
      </c>
      <c r="AX3" s="6">
        <v>3.9340000000000002</v>
      </c>
      <c r="AY3" s="6">
        <v>0.97860696517412948</v>
      </c>
      <c r="AZ3" s="10">
        <v>200</v>
      </c>
      <c r="BA3" s="10">
        <v>2.3705599999999998</v>
      </c>
      <c r="BB3" s="6">
        <v>0.72706751236029488</v>
      </c>
      <c r="BC3" s="10">
        <v>100</v>
      </c>
      <c r="BD3" s="6">
        <v>2.9780000000000002</v>
      </c>
      <c r="BE3" s="6">
        <f t="shared" si="10"/>
        <v>0.99598662207357858</v>
      </c>
      <c r="BF3" s="10">
        <v>50</v>
      </c>
      <c r="BG3" s="10">
        <v>8.4809999999999999</v>
      </c>
      <c r="BH3" s="6">
        <f t="shared" si="11"/>
        <v>0.99729539040451554</v>
      </c>
      <c r="BI3" s="10">
        <v>100</v>
      </c>
      <c r="BJ3" s="10">
        <v>3.3210000000000002</v>
      </c>
      <c r="BK3" s="6">
        <f t="shared" si="12"/>
        <v>0.96878646441073524</v>
      </c>
      <c r="BL3" s="10">
        <v>200</v>
      </c>
      <c r="BM3" s="10">
        <v>3.012</v>
      </c>
      <c r="BN3" s="6">
        <f t="shared" si="13"/>
        <v>0.9157798723016114</v>
      </c>
      <c r="BO3" s="10">
        <v>200</v>
      </c>
      <c r="BP3" s="10">
        <v>2.9319999999999999</v>
      </c>
      <c r="BQ3" s="6">
        <f t="shared" si="14"/>
        <v>0.90326555760936533</v>
      </c>
      <c r="BR3" s="10">
        <v>200</v>
      </c>
      <c r="BS3" s="10">
        <v>2.8559999999999999</v>
      </c>
      <c r="BT3" s="6">
        <f t="shared" si="15"/>
        <v>0.89138576779026213</v>
      </c>
      <c r="BU3" s="10">
        <v>200</v>
      </c>
      <c r="BV3" s="6">
        <v>4.7</v>
      </c>
      <c r="BW3" s="10">
        <v>0.88097469540768514</v>
      </c>
      <c r="BX3" s="6">
        <v>200</v>
      </c>
      <c r="BY3" s="6">
        <v>4.9249999999999998</v>
      </c>
      <c r="BZ3" s="6">
        <v>0.92314901593252108</v>
      </c>
      <c r="CA3" s="6">
        <v>100</v>
      </c>
      <c r="CB3" s="6">
        <v>3.8420000000000001</v>
      </c>
      <c r="CC3" s="6">
        <v>0.88200183654729114</v>
      </c>
      <c r="CD3" s="6">
        <v>100</v>
      </c>
      <c r="CE3" s="6">
        <v>4.8</v>
      </c>
      <c r="CF3" s="6">
        <f t="shared" si="16"/>
        <v>0.98765432098765427</v>
      </c>
      <c r="CG3" s="6">
        <v>200</v>
      </c>
      <c r="CH3" s="6">
        <v>4.3175000000000008</v>
      </c>
      <c r="CI3" s="6">
        <v>1.0036029753602977</v>
      </c>
      <c r="CJ3" s="6">
        <v>200</v>
      </c>
      <c r="CK3" s="6">
        <v>2.6176666666666666</v>
      </c>
      <c r="CL3" s="6">
        <f>CK3/3.779</f>
        <v>0.69268765987474645</v>
      </c>
      <c r="CM3" s="6">
        <v>250</v>
      </c>
      <c r="CN3" s="6">
        <v>3.7250000000000001</v>
      </c>
      <c r="CO3" s="6">
        <f>CN3/4.488</f>
        <v>0.82999108734402849</v>
      </c>
      <c r="CP3" s="10">
        <v>150</v>
      </c>
      <c r="CQ3" s="6">
        <v>1.7</v>
      </c>
      <c r="CR3" s="6">
        <f t="shared" si="17"/>
        <v>0.98665118978525823</v>
      </c>
      <c r="CS3" s="6">
        <v>200</v>
      </c>
      <c r="CT3" s="6">
        <v>4.3499999999999996</v>
      </c>
      <c r="CU3" s="6">
        <v>0.85629921259842512</v>
      </c>
      <c r="CV3" s="6">
        <v>200</v>
      </c>
      <c r="CW3" s="6">
        <v>4.55</v>
      </c>
      <c r="CX3" s="6">
        <v>0.89566929133858264</v>
      </c>
      <c r="CY3" s="6">
        <v>200</v>
      </c>
      <c r="CZ3" s="6">
        <v>3.472</v>
      </c>
      <c r="DA3" s="6">
        <v>0.97227667320078404</v>
      </c>
      <c r="DB3" s="10">
        <v>200</v>
      </c>
      <c r="DC3" s="11">
        <v>2.892406666666667</v>
      </c>
      <c r="DD3" s="11">
        <v>0.93153193773483645</v>
      </c>
      <c r="DE3" s="10">
        <v>200</v>
      </c>
      <c r="DF3" s="11">
        <v>2.898013333333334</v>
      </c>
      <c r="DG3" s="11">
        <v>0.93273683081214476</v>
      </c>
      <c r="DH3" s="6">
        <v>200</v>
      </c>
      <c r="DI3" s="6">
        <v>4.4777800000000001</v>
      </c>
      <c r="DJ3" s="6">
        <v>0.94158837234731563</v>
      </c>
      <c r="DK3" s="6">
        <v>250</v>
      </c>
      <c r="DL3" s="6">
        <v>3.7250000000000001</v>
      </c>
      <c r="DM3" s="6">
        <v>0.82999108734402849</v>
      </c>
      <c r="DN3" s="6">
        <v>100</v>
      </c>
      <c r="DO3" s="6">
        <v>6.8856700000000002</v>
      </c>
      <c r="DP3" s="6">
        <v>0.98534927483346568</v>
      </c>
      <c r="DQ3" s="6">
        <v>200</v>
      </c>
      <c r="DR3" s="6">
        <v>3.7216900000000002</v>
      </c>
      <c r="DS3" s="6">
        <v>0.86634542639989764</v>
      </c>
      <c r="DT3" s="6">
        <v>50</v>
      </c>
      <c r="DU3" s="6">
        <v>6.6280000000000001</v>
      </c>
      <c r="DV3" s="6">
        <v>1.008060836501901</v>
      </c>
      <c r="DW3" s="6">
        <v>100</v>
      </c>
      <c r="DX3" s="6">
        <v>5.4638299999999997</v>
      </c>
      <c r="DY3" s="6">
        <v>1.007360004129862</v>
      </c>
      <c r="DZ3" s="6">
        <v>200</v>
      </c>
      <c r="EA3" s="6">
        <v>3.6774200000000001</v>
      </c>
      <c r="EB3" s="6">
        <v>0.90476120181472852</v>
      </c>
      <c r="EC3" s="6">
        <v>100</v>
      </c>
      <c r="ED3" s="6">
        <v>3.0113799999999999</v>
      </c>
      <c r="EE3" s="6">
        <v>0.8747552679126458</v>
      </c>
      <c r="EF3" s="10">
        <v>200</v>
      </c>
      <c r="EG3" s="6">
        <v>3.226</v>
      </c>
      <c r="EH3" s="6">
        <f t="shared" ref="EH3:EH6" si="18">EG3/3.33</f>
        <v>0.96876876876876872</v>
      </c>
      <c r="EI3" s="6">
        <v>200</v>
      </c>
      <c r="EJ3" s="6" t="s">
        <v>52</v>
      </c>
      <c r="EK3" s="6">
        <v>0.82404820412697322</v>
      </c>
      <c r="EL3" s="6">
        <v>100</v>
      </c>
      <c r="EM3" s="6">
        <v>3.53383</v>
      </c>
      <c r="EN3" s="6">
        <v>0.95306457093849284</v>
      </c>
      <c r="EO3" s="6">
        <v>100</v>
      </c>
      <c r="EP3" s="6">
        <v>3.4087499999999999</v>
      </c>
      <c r="EQ3" s="6">
        <v>0.91942009440323669</v>
      </c>
      <c r="ER3" s="10">
        <v>200</v>
      </c>
      <c r="ES3" s="10">
        <v>4.226</v>
      </c>
      <c r="ET3" s="10">
        <v>0.99062353492733235</v>
      </c>
      <c r="EU3" s="6">
        <v>200</v>
      </c>
      <c r="EV3" s="6">
        <v>4.173</v>
      </c>
      <c r="EW3" s="6">
        <v>0.99428162973552536</v>
      </c>
      <c r="EX3" s="6">
        <v>100</v>
      </c>
      <c r="EY3" s="6">
        <v>3.306</v>
      </c>
      <c r="EZ3" s="6">
        <f t="shared" ref="EZ3:EZ8" si="19">EY3/3.394</f>
        <v>0.97407189157336471</v>
      </c>
      <c r="FA3" s="6">
        <v>100</v>
      </c>
      <c r="FB3" s="6">
        <v>3.153</v>
      </c>
      <c r="FC3" s="6">
        <f t="shared" ref="FC3:FC8" si="20">FB3/3.102</f>
        <v>1.016441005802708</v>
      </c>
      <c r="FD3" s="6">
        <v>400</v>
      </c>
      <c r="FE3" s="6">
        <v>5.3917600000000006</v>
      </c>
      <c r="FF3" s="6">
        <f t="shared" ref="FF3:FF6" si="21">FE3/5.80171</f>
        <v>0.92933979809401035</v>
      </c>
      <c r="FG3" s="6">
        <v>150</v>
      </c>
      <c r="FH3" s="6">
        <v>2.6850000000000001</v>
      </c>
      <c r="FI3" s="6">
        <v>1.010158013544018</v>
      </c>
      <c r="FJ3" s="6">
        <v>100</v>
      </c>
      <c r="FK3" s="6">
        <v>4.8444730077120797</v>
      </c>
      <c r="FL3" s="6">
        <v>0.97670826768388708</v>
      </c>
      <c r="FM3" s="6">
        <v>100</v>
      </c>
      <c r="FN3" s="6">
        <v>3.0449871465295599</v>
      </c>
      <c r="FO3" s="6">
        <v>1.001640508726829</v>
      </c>
      <c r="FP3" s="6">
        <v>100</v>
      </c>
      <c r="FQ3" s="6">
        <v>3.7776349614395799</v>
      </c>
      <c r="FR3" s="6">
        <v>0.84700335458286546</v>
      </c>
      <c r="FS3" s="6">
        <v>200</v>
      </c>
      <c r="FT3" s="6">
        <v>4.4269999999999996</v>
      </c>
      <c r="FU3" s="6">
        <v>0.9159942064969997</v>
      </c>
      <c r="FV3" s="6">
        <v>200</v>
      </c>
      <c r="FW3" s="6">
        <v>4.3179999999999996</v>
      </c>
      <c r="FX3" s="6">
        <v>0.89344092696047994</v>
      </c>
      <c r="FY3" s="6">
        <v>200</v>
      </c>
      <c r="FZ3" s="6">
        <v>4.2069999999999999</v>
      </c>
      <c r="GA3" s="6">
        <v>0.87047382578108834</v>
      </c>
      <c r="GB3" s="6">
        <v>200</v>
      </c>
      <c r="GC3" s="6">
        <v>4.2380000000000004</v>
      </c>
      <c r="GD3" s="6">
        <v>0.87688806124560326</v>
      </c>
      <c r="GE3" s="6">
        <v>200</v>
      </c>
      <c r="GF3" s="6">
        <v>4.0949999999999998</v>
      </c>
      <c r="GG3" s="6">
        <v>0.84729981378026065</v>
      </c>
      <c r="GH3" s="6">
        <v>200</v>
      </c>
      <c r="GI3" s="6">
        <v>3.9820000000000002</v>
      </c>
      <c r="GJ3" s="6">
        <v>0.82391889095799709</v>
      </c>
      <c r="GK3" s="6">
        <v>200</v>
      </c>
      <c r="GL3" s="6">
        <v>4.9216027874564396</v>
      </c>
      <c r="GM3" s="6">
        <v>1.0274744858990479</v>
      </c>
      <c r="GN3" s="6">
        <v>400</v>
      </c>
      <c r="GO3" s="6">
        <v>2.9616724738675901</v>
      </c>
      <c r="GP3" s="6">
        <v>0.54442508710801285</v>
      </c>
      <c r="GQ3" s="6">
        <v>200</v>
      </c>
      <c r="GR3" s="6">
        <v>2.1167247386759498</v>
      </c>
      <c r="GS3" s="6">
        <v>0.36432439564129948</v>
      </c>
      <c r="GT3" s="6">
        <v>200</v>
      </c>
      <c r="GU3" s="6">
        <v>4.5</v>
      </c>
      <c r="GV3" s="6">
        <v>0.94537815126050428</v>
      </c>
      <c r="GW3" s="6">
        <v>200</v>
      </c>
      <c r="GX3" s="6">
        <v>3.5710000000000002</v>
      </c>
      <c r="GY3" s="6">
        <f t="shared" ref="GY3:GY7" si="22">GX3/4.167</f>
        <v>0.8569714422846173</v>
      </c>
      <c r="GZ3" s="6">
        <v>200</v>
      </c>
      <c r="HA3" s="6">
        <v>2.7440000000000002</v>
      </c>
      <c r="HB3" s="6">
        <f t="shared" ref="HB3:HB7" si="23">HA3/4.167</f>
        <v>0.65850731941444696</v>
      </c>
      <c r="HC3" s="6">
        <v>100</v>
      </c>
      <c r="HD3" s="6">
        <v>4.6447058823529401</v>
      </c>
      <c r="HE3" s="6">
        <v>0.87273691889382565</v>
      </c>
      <c r="HF3" s="6">
        <v>100</v>
      </c>
      <c r="HG3" s="6">
        <v>4.16</v>
      </c>
      <c r="HH3" s="6">
        <f t="shared" ref="HH3:HH11" si="24">HG3/4.33</f>
        <v>0.96073903002309469</v>
      </c>
      <c r="HI3" s="6">
        <v>100</v>
      </c>
      <c r="HJ3" s="6">
        <v>2.2000000000000002</v>
      </c>
      <c r="HK3" s="6">
        <f t="shared" ref="HK3:HK11" si="25">HJ3/2.39</f>
        <v>0.92050209205020928</v>
      </c>
      <c r="HL3" s="6">
        <v>200</v>
      </c>
      <c r="HM3" s="6">
        <v>3.68</v>
      </c>
      <c r="HN3" s="6">
        <f t="shared" ref="HN3:HN7" si="26">HM3/3.81</f>
        <v>0.9658792650918635</v>
      </c>
      <c r="HO3" s="6">
        <v>200</v>
      </c>
      <c r="HP3" s="6">
        <v>3.41</v>
      </c>
      <c r="HQ3" s="6">
        <f t="shared" ref="HQ3:HQ6" si="27">HP3/3.81</f>
        <v>0.89501312335958005</v>
      </c>
      <c r="HR3" s="6">
        <v>200</v>
      </c>
      <c r="HS3" s="6">
        <v>3.226</v>
      </c>
      <c r="HT3" s="6">
        <v>0.96876876876876872</v>
      </c>
      <c r="HU3" s="6">
        <v>250</v>
      </c>
      <c r="HV3" s="6">
        <v>4.49</v>
      </c>
      <c r="HW3" s="6">
        <v>0.84877126654064272</v>
      </c>
      <c r="HX3" s="6">
        <v>250</v>
      </c>
      <c r="HY3" s="6">
        <v>4.5599999999999996</v>
      </c>
      <c r="HZ3" s="6">
        <v>0.86363636363636354</v>
      </c>
      <c r="IA3" s="6">
        <v>100</v>
      </c>
      <c r="IB3" s="6">
        <v>1.956</v>
      </c>
      <c r="IC3" s="6">
        <v>0.94951456310679605</v>
      </c>
      <c r="ID3" s="6">
        <v>100</v>
      </c>
      <c r="IE3" s="6">
        <v>4.7030000000000003</v>
      </c>
      <c r="IF3" s="6">
        <v>1.103472548099484</v>
      </c>
      <c r="IG3" s="6">
        <v>100</v>
      </c>
      <c r="IH3" s="6">
        <v>1.9345661450924601</v>
      </c>
      <c r="II3" s="6">
        <f t="shared" ref="II3:II5" si="28">IH3/3.99715504978662</f>
        <v>0.48398576512455599</v>
      </c>
      <c r="IJ3" s="6">
        <v>100</v>
      </c>
      <c r="IK3" s="6">
        <v>2.4608819345661401</v>
      </c>
      <c r="IL3" s="6">
        <f t="shared" ref="IL3:IL5" si="29">IK3/4.29587482219061</f>
        <v>0.57284768211920434</v>
      </c>
      <c r="IM3" s="6">
        <v>200</v>
      </c>
      <c r="IN3" s="6"/>
      <c r="IO3" s="6">
        <v>0.90374826469227354</v>
      </c>
      <c r="IP3" s="6">
        <v>100</v>
      </c>
      <c r="IQ3" s="6">
        <v>4.2220000000000004</v>
      </c>
      <c r="IR3" s="6">
        <v>0.9750577367205544</v>
      </c>
      <c r="IS3" s="6">
        <v>100</v>
      </c>
      <c r="IT3" s="6">
        <v>2.9089999999999998</v>
      </c>
      <c r="IU3" s="6">
        <v>0.95252128356254095</v>
      </c>
      <c r="IV3" s="6">
        <v>100</v>
      </c>
      <c r="IW3" s="6">
        <v>3.1160000000000001</v>
      </c>
      <c r="IX3" s="6">
        <v>0.99330570608861968</v>
      </c>
      <c r="IY3" s="6">
        <v>60</v>
      </c>
      <c r="IZ3" s="6">
        <v>2.702</v>
      </c>
      <c r="JA3" s="6">
        <v>0.97404470079307859</v>
      </c>
      <c r="JB3" s="6">
        <v>60</v>
      </c>
      <c r="JC3" s="6">
        <v>3.0619999999999998</v>
      </c>
      <c r="JD3" s="6">
        <v>0.96776232616940572</v>
      </c>
      <c r="JE3" s="6">
        <v>200</v>
      </c>
      <c r="JF3" s="6">
        <v>4.4640000000000004</v>
      </c>
      <c r="JG3" s="6">
        <v>0.90879478827361571</v>
      </c>
      <c r="JH3" s="12">
        <v>200</v>
      </c>
      <c r="JI3" s="12">
        <v>4.2539999999999996</v>
      </c>
      <c r="JJ3" s="12">
        <f t="shared" ref="JJ3:JJ8" si="30">JI3/4.555</f>
        <v>0.93391877058177819</v>
      </c>
      <c r="JK3" s="12">
        <v>50</v>
      </c>
      <c r="JL3" s="12">
        <v>5.0119999999999996</v>
      </c>
      <c r="JM3" s="12">
        <f t="shared" ref="JM3:JM14" si="31">JL3/5.161</f>
        <v>0.9711296260414648</v>
      </c>
      <c r="JN3" s="12">
        <v>200</v>
      </c>
      <c r="JO3" s="12">
        <v>3.2120000000000002</v>
      </c>
      <c r="JP3" s="12">
        <f t="shared" ref="JP3:JP9" si="32">JO3/3.31</f>
        <v>0.97039274924471308</v>
      </c>
      <c r="JQ3" s="12">
        <v>400</v>
      </c>
      <c r="JR3" s="12">
        <v>2.93</v>
      </c>
      <c r="JS3" s="12">
        <f t="shared" ref="JS3:JS5" si="33">JR3/4.24</f>
        <v>0.69103773584905659</v>
      </c>
      <c r="JT3" s="13">
        <v>200</v>
      </c>
      <c r="JU3" s="13">
        <v>3.0329999999999999</v>
      </c>
      <c r="JV3" s="12">
        <f t="shared" ref="JV3:JV7" si="34">JU3/3.076</f>
        <v>0.98602080624187249</v>
      </c>
      <c r="JW3" s="12">
        <v>200</v>
      </c>
      <c r="JX3" s="12">
        <v>3.39</v>
      </c>
      <c r="JY3" s="12">
        <v>0.68484848484848482</v>
      </c>
      <c r="JZ3" s="12">
        <v>200</v>
      </c>
      <c r="KA3" s="12">
        <v>2.35</v>
      </c>
      <c r="KB3" s="12">
        <v>0.81597222222222232</v>
      </c>
      <c r="KC3" s="12">
        <v>200</v>
      </c>
      <c r="KD3" s="12">
        <v>5.95</v>
      </c>
      <c r="KE3" s="12">
        <v>0.9883720930232559</v>
      </c>
      <c r="KF3" s="12">
        <v>200</v>
      </c>
      <c r="KG3" s="12">
        <v>5.95</v>
      </c>
      <c r="KH3" s="12">
        <v>0.95659163987138274</v>
      </c>
      <c r="KI3" s="12">
        <v>200</v>
      </c>
      <c r="KJ3" s="12">
        <v>4.12</v>
      </c>
      <c r="KK3" s="12">
        <v>0.90350877192982471</v>
      </c>
      <c r="KL3" s="12">
        <v>200</v>
      </c>
      <c r="KM3" s="12">
        <v>4</v>
      </c>
      <c r="KN3" s="12">
        <v>0.84033613445378152</v>
      </c>
      <c r="KO3" s="12">
        <v>105</v>
      </c>
      <c r="KP3" s="12">
        <v>3.7869999999999999</v>
      </c>
      <c r="KQ3" s="12">
        <f t="shared" ref="KQ3:KQ7" si="35">KP3/3.795</f>
        <v>0.99789196310935446</v>
      </c>
      <c r="KR3" s="12">
        <v>105</v>
      </c>
      <c r="KS3" s="12">
        <v>3.1840000000000002</v>
      </c>
      <c r="KT3" s="12">
        <f t="shared" ref="KT3:KT8" si="36">KS3/3.201</f>
        <v>0.99468915963761328</v>
      </c>
      <c r="KU3" s="12">
        <v>100</v>
      </c>
      <c r="KV3" s="12">
        <v>4.6553191489361696</v>
      </c>
      <c r="KW3" s="12">
        <f t="shared" ref="KW3:KW12" si="37">KV3/5.32765957446808</f>
        <v>0.8738019169329081</v>
      </c>
      <c r="KX3" s="12">
        <v>200</v>
      </c>
      <c r="KY3" s="12">
        <v>3.4453299999999998</v>
      </c>
      <c r="KZ3" s="12">
        <f t="shared" ref="KZ3:KZ6" si="38">KY3/3.796</f>
        <v>0.9076211801896733</v>
      </c>
      <c r="LA3" s="12">
        <v>200</v>
      </c>
      <c r="LB3" s="12">
        <v>3.4096700000000002</v>
      </c>
      <c r="LC3" s="12">
        <f t="shared" ref="LC3:LC6" si="39">LB3/3.796</f>
        <v>0.89822708113804017</v>
      </c>
      <c r="LD3" s="12">
        <v>200</v>
      </c>
      <c r="LE3" s="12">
        <v>3.3736700000000002</v>
      </c>
      <c r="LF3" s="12">
        <f t="shared" ref="LF3:LF6" si="40">LE3/3.796</f>
        <v>0.88874341412012658</v>
      </c>
      <c r="LG3" s="12">
        <v>400</v>
      </c>
      <c r="LH3" s="12">
        <v>5.4413900000000002</v>
      </c>
      <c r="LI3" s="12">
        <f t="shared" ref="LI3:LI6" si="41">LH3/5.943625</f>
        <v>0.9155002208248334</v>
      </c>
      <c r="LJ3" s="12">
        <v>200</v>
      </c>
      <c r="LK3" s="12">
        <v>3.5636700000000001</v>
      </c>
      <c r="LL3" s="12">
        <v>0.9074789915966387</v>
      </c>
      <c r="LM3" s="12">
        <v>200</v>
      </c>
      <c r="LN3" s="12">
        <v>3.6513299999999997</v>
      </c>
      <c r="LO3" s="12">
        <v>0.95634625458355149</v>
      </c>
      <c r="LP3" s="12">
        <v>200</v>
      </c>
      <c r="LQ3" s="12">
        <v>3.395</v>
      </c>
      <c r="LR3" s="12">
        <v>0.89436248682824027</v>
      </c>
      <c r="LS3" s="12">
        <v>200</v>
      </c>
      <c r="LT3" s="12">
        <v>3.49304174950298</v>
      </c>
      <c r="LU3" s="12">
        <f t="shared" ref="LU3:LU7" si="42">LT3/3.37972166998011</f>
        <v>1.033529411764708</v>
      </c>
      <c r="LV3" s="12">
        <v>200</v>
      </c>
      <c r="LW3" s="12">
        <v>5.0431034482758603</v>
      </c>
      <c r="LX3" s="12">
        <f t="shared" ref="LX3:LX7" si="43">LW3/5.43103448275862</f>
        <v>0.92857142857142838</v>
      </c>
      <c r="LY3" s="12">
        <v>20</v>
      </c>
      <c r="LZ3" s="12">
        <v>3.25448028673835</v>
      </c>
      <c r="MA3" s="12">
        <f t="shared" ref="MA3:MA8" si="44">LZ3/3.36917562724014</f>
        <v>0.96595744680851126</v>
      </c>
      <c r="MB3" s="14">
        <v>200</v>
      </c>
      <c r="MC3" s="15">
        <f>+MD3*$IZ$2</f>
        <v>2.6630400000000001</v>
      </c>
      <c r="MD3" s="16">
        <v>0.96</v>
      </c>
      <c r="ME3" s="14">
        <v>200</v>
      </c>
      <c r="MF3" s="15">
        <f>+MG3*$JC$2</f>
        <v>2.8476000000000004</v>
      </c>
      <c r="MG3" s="16">
        <v>0.9</v>
      </c>
      <c r="MH3" s="12">
        <v>300</v>
      </c>
      <c r="MI3" s="15">
        <f>+MJ3*$JF$2</f>
        <v>4.4699200000000001</v>
      </c>
      <c r="MJ3" s="17">
        <v>0.91</v>
      </c>
      <c r="MK3" s="12">
        <v>100</v>
      </c>
      <c r="ML3" s="12">
        <v>3.4030999999999998</v>
      </c>
      <c r="MM3" s="12">
        <f t="shared" ref="MM3:MM11" si="45">ML3/3.4736</f>
        <v>0.97970405343159839</v>
      </c>
      <c r="MN3" s="12">
        <v>100</v>
      </c>
      <c r="MO3" s="12">
        <v>5.49</v>
      </c>
      <c r="MP3" s="12">
        <f t="shared" ref="MP3:MP8" si="46">MO3/5.42</f>
        <v>1.0129151291512917</v>
      </c>
      <c r="MQ3" s="12">
        <v>100</v>
      </c>
      <c r="MR3" s="12">
        <v>2.21702127659574</v>
      </c>
      <c r="MS3" s="12">
        <v>0.94899817850637636</v>
      </c>
      <c r="MT3" s="3"/>
    </row>
    <row r="4" spans="1:358" x14ac:dyDescent="0.25">
      <c r="A4" s="6">
        <v>400</v>
      </c>
      <c r="B4" s="6">
        <v>3.47</v>
      </c>
      <c r="C4" s="6">
        <f t="shared" si="0"/>
        <v>0.7626373626373627</v>
      </c>
      <c r="D4" s="6">
        <v>300</v>
      </c>
      <c r="E4" s="6">
        <f>E2*0.86</f>
        <v>4.3111800000000002</v>
      </c>
      <c r="F4" s="6">
        <f t="shared" si="1"/>
        <v>0.8600000000000001</v>
      </c>
      <c r="G4" s="6">
        <v>300</v>
      </c>
      <c r="H4" s="6">
        <v>3.524</v>
      </c>
      <c r="I4" s="6">
        <f t="shared" si="2"/>
        <v>0.77365532381997815</v>
      </c>
      <c r="J4" s="7">
        <v>300</v>
      </c>
      <c r="K4" s="7">
        <v>4.3</v>
      </c>
      <c r="L4" s="7">
        <f t="shared" si="3"/>
        <v>0.84313725490196079</v>
      </c>
      <c r="M4" s="6">
        <v>200</v>
      </c>
      <c r="N4" s="6">
        <v>3.8508699902248198</v>
      </c>
      <c r="O4" s="6">
        <f t="shared" si="4"/>
        <v>0.90117672894972711</v>
      </c>
      <c r="P4" s="6">
        <v>300</v>
      </c>
      <c r="Q4" s="6">
        <v>3.5169999999999999</v>
      </c>
      <c r="R4" s="6">
        <f t="shared" si="5"/>
        <v>0.77861412441886202</v>
      </c>
      <c r="S4" s="6">
        <v>100</v>
      </c>
      <c r="T4" s="6">
        <v>4.9269999999999996</v>
      </c>
      <c r="U4" s="6">
        <f t="shared" si="6"/>
        <v>0.95465994962216627</v>
      </c>
      <c r="V4" s="6">
        <v>300</v>
      </c>
      <c r="W4" s="6">
        <v>2.4102564102564004</v>
      </c>
      <c r="X4" s="6">
        <f t="shared" si="7"/>
        <v>0.73056994818652754</v>
      </c>
      <c r="Y4" s="6">
        <v>400</v>
      </c>
      <c r="Z4" s="6">
        <v>2.88</v>
      </c>
      <c r="AA4" s="6">
        <f>Z4/4.15</f>
        <v>0.69397590361445771</v>
      </c>
      <c r="AB4" s="6">
        <v>450</v>
      </c>
      <c r="AC4" s="6">
        <v>3.04</v>
      </c>
      <c r="AD4" s="4">
        <f>AC4/4.48</f>
        <v>0.67857142857142849</v>
      </c>
      <c r="AE4" s="6">
        <v>600</v>
      </c>
      <c r="AF4" s="6">
        <v>2.2599999999999998</v>
      </c>
      <c r="AG4" s="6">
        <f>AF4/3.38</f>
        <v>0.66863905325443784</v>
      </c>
      <c r="AH4" s="6">
        <v>600</v>
      </c>
      <c r="AI4" s="6">
        <v>1.1299999999999999</v>
      </c>
      <c r="AJ4" s="6">
        <f>AI4/3.98</f>
        <v>0.2839195979899497</v>
      </c>
      <c r="AK4" s="6">
        <v>300</v>
      </c>
      <c r="AL4" s="6">
        <v>3.883</v>
      </c>
      <c r="AM4" s="6">
        <f t="shared" si="8"/>
        <v>0.93746982134234658</v>
      </c>
      <c r="AN4" s="8">
        <v>500</v>
      </c>
      <c r="AO4" s="9">
        <v>2.0420997326882109</v>
      </c>
      <c r="AP4" s="6">
        <f>AO4/3.2</f>
        <v>0.6381561664650659</v>
      </c>
      <c r="AQ4" s="8">
        <v>500</v>
      </c>
      <c r="AR4" s="9">
        <v>1.9599554787795355</v>
      </c>
      <c r="AS4" s="6">
        <f>AR4/3.2</f>
        <v>0.61248608711860475</v>
      </c>
      <c r="AT4" s="10">
        <v>100</v>
      </c>
      <c r="AU4" s="10">
        <v>3.19</v>
      </c>
      <c r="AV4" s="9">
        <f t="shared" si="9"/>
        <v>1.0159235668789808</v>
      </c>
      <c r="AW4" s="6">
        <v>200</v>
      </c>
      <c r="AX4" s="6">
        <v>3.8005</v>
      </c>
      <c r="AY4" s="6">
        <v>0.94539800995024881</v>
      </c>
      <c r="AZ4" s="10">
        <v>400</v>
      </c>
      <c r="BA4" s="10">
        <v>1.97261</v>
      </c>
      <c r="BB4" s="6">
        <v>0.6050134337696752</v>
      </c>
      <c r="BC4" s="10">
        <v>150</v>
      </c>
      <c r="BD4" s="6">
        <v>2.87</v>
      </c>
      <c r="BE4" s="6">
        <f t="shared" si="10"/>
        <v>0.95986622073578587</v>
      </c>
      <c r="BF4" s="10">
        <v>100</v>
      </c>
      <c r="BG4" s="10">
        <v>7.9349999999999996</v>
      </c>
      <c r="BH4" s="6">
        <f t="shared" si="11"/>
        <v>0.93309031044214485</v>
      </c>
      <c r="BI4" s="10">
        <v>200</v>
      </c>
      <c r="BJ4" s="10">
        <v>3.2170000000000001</v>
      </c>
      <c r="BK4" s="6">
        <f t="shared" si="12"/>
        <v>0.93844807467911318</v>
      </c>
      <c r="BL4" s="10">
        <v>400</v>
      </c>
      <c r="BM4" s="10">
        <v>2.415</v>
      </c>
      <c r="BN4" s="6">
        <f t="shared" si="13"/>
        <v>0.73426573426573427</v>
      </c>
      <c r="BO4" s="10">
        <v>400</v>
      </c>
      <c r="BP4" s="10">
        <v>2.3580000000000001</v>
      </c>
      <c r="BQ4" s="6">
        <f t="shared" si="14"/>
        <v>0.7264325323475046</v>
      </c>
      <c r="BR4" s="10">
        <v>400</v>
      </c>
      <c r="BS4" s="10">
        <v>2.2829999999999999</v>
      </c>
      <c r="BT4" s="6">
        <f t="shared" si="15"/>
        <v>0.71254681647940066</v>
      </c>
      <c r="BU4" s="10">
        <v>400</v>
      </c>
      <c r="BV4" s="6">
        <v>3.843</v>
      </c>
      <c r="BW4" s="10">
        <v>0.72033739456419865</v>
      </c>
      <c r="BX4" s="6">
        <v>400</v>
      </c>
      <c r="BY4" s="6">
        <v>3.823</v>
      </c>
      <c r="BZ4" s="6">
        <v>0.71658856607310217</v>
      </c>
      <c r="CA4" s="6">
        <v>200</v>
      </c>
      <c r="CB4" s="6">
        <v>3.2949999999999999</v>
      </c>
      <c r="CC4" s="6">
        <v>0.7564279155188246</v>
      </c>
      <c r="CD4" s="6">
        <v>250</v>
      </c>
      <c r="CE4" s="6">
        <v>3.84</v>
      </c>
      <c r="CF4" s="6">
        <f t="shared" si="16"/>
        <v>0.79012345679012341</v>
      </c>
      <c r="CG4" s="6">
        <v>400</v>
      </c>
      <c r="CH4" s="6">
        <v>3.1174999999999997</v>
      </c>
      <c r="CI4" s="6">
        <v>0.72466294746629478</v>
      </c>
      <c r="CJ4" s="6">
        <v>400</v>
      </c>
      <c r="CK4" s="6">
        <v>1.6059999999999999</v>
      </c>
      <c r="CL4" s="6">
        <f>CK4/3.779</f>
        <v>0.42498015347975654</v>
      </c>
      <c r="CM4" s="6">
        <v>450</v>
      </c>
      <c r="CN4" s="6">
        <v>3.04</v>
      </c>
      <c r="CO4" s="6">
        <f>CN4/4.488</f>
        <v>0.67736185383244196</v>
      </c>
      <c r="CP4" s="10">
        <v>250</v>
      </c>
      <c r="CQ4" s="6">
        <v>1.583</v>
      </c>
      <c r="CR4" s="6">
        <f t="shared" si="17"/>
        <v>0.91874637260591985</v>
      </c>
      <c r="CS4" s="6">
        <v>300</v>
      </c>
      <c r="CT4" s="6">
        <v>3.28</v>
      </c>
      <c r="CU4" s="6">
        <v>0.64566929133858264</v>
      </c>
      <c r="CV4" s="6">
        <v>300</v>
      </c>
      <c r="CW4" s="6">
        <v>3.57</v>
      </c>
      <c r="CX4" s="6">
        <v>0.702755905511811</v>
      </c>
      <c r="CY4" s="6">
        <v>300</v>
      </c>
      <c r="CZ4" s="6">
        <v>2.7170000000000001</v>
      </c>
      <c r="DA4" s="6">
        <v>0.76085130215625874</v>
      </c>
      <c r="DB4" s="10">
        <v>400</v>
      </c>
      <c r="DC4" s="11">
        <v>2.5887000000000002</v>
      </c>
      <c r="DD4" s="11">
        <v>0.83371980676328505</v>
      </c>
      <c r="DE4" s="10">
        <v>400</v>
      </c>
      <c r="DF4" s="11">
        <v>2.50108</v>
      </c>
      <c r="DG4" s="11">
        <v>0.8049822980366913</v>
      </c>
      <c r="DH4" s="6">
        <v>400</v>
      </c>
      <c r="DI4" s="6">
        <v>3.3666700000000001</v>
      </c>
      <c r="DJ4" s="6">
        <v>0.70794396453835096</v>
      </c>
      <c r="DK4" s="6">
        <v>450</v>
      </c>
      <c r="DL4" s="6">
        <v>3.04</v>
      </c>
      <c r="DM4" s="6">
        <v>0.67736185383244196</v>
      </c>
      <c r="DN4" s="6">
        <v>250</v>
      </c>
      <c r="DO4" s="6">
        <v>5.5801999999999996</v>
      </c>
      <c r="DP4" s="6">
        <v>0.79853464128047158</v>
      </c>
      <c r="DQ4" s="6">
        <v>400</v>
      </c>
      <c r="DR4" s="6">
        <v>2.6246700000000001</v>
      </c>
      <c r="DS4" s="6">
        <v>0.61097803694263075</v>
      </c>
      <c r="DT4" s="6">
        <v>150</v>
      </c>
      <c r="DU4" s="6">
        <v>6.1710000000000003</v>
      </c>
      <c r="DV4" s="6">
        <v>0.93855513307984795</v>
      </c>
      <c r="DW4" s="6">
        <v>150</v>
      </c>
      <c r="DX4" s="6">
        <v>5.2760699999999998</v>
      </c>
      <c r="DY4" s="6">
        <v>0.97274291055714412</v>
      </c>
      <c r="DZ4" s="6">
        <v>300</v>
      </c>
      <c r="EA4" s="6">
        <v>3.2473100000000001</v>
      </c>
      <c r="EB4" s="6">
        <v>0.79894058831055081</v>
      </c>
      <c r="EC4" s="6">
        <v>150</v>
      </c>
      <c r="ED4" s="6">
        <v>2.9836499999999999</v>
      </c>
      <c r="EE4" s="6">
        <v>0.86670016906121639</v>
      </c>
      <c r="EF4" s="10">
        <v>400</v>
      </c>
      <c r="EG4" s="6">
        <v>3.03</v>
      </c>
      <c r="EH4" s="6">
        <f t="shared" si="18"/>
        <v>0.90990990990990983</v>
      </c>
      <c r="EI4" s="6">
        <v>400</v>
      </c>
      <c r="EJ4" s="6" t="s">
        <v>53</v>
      </c>
      <c r="EK4" s="6">
        <v>0.66852930285791168</v>
      </c>
      <c r="EL4" s="6">
        <v>200</v>
      </c>
      <c r="EM4" s="6">
        <v>3.1719899999999996</v>
      </c>
      <c r="EN4" s="6">
        <v>0.85547728339257667</v>
      </c>
      <c r="EO4" s="6">
        <v>200</v>
      </c>
      <c r="EP4" s="6">
        <v>3.1977500000000001</v>
      </c>
      <c r="EQ4" s="6">
        <v>0.86250842886041812</v>
      </c>
      <c r="ER4" s="10">
        <v>300</v>
      </c>
      <c r="ES4" s="10">
        <v>3.9710000000000001</v>
      </c>
      <c r="ET4" s="10">
        <v>0.9308485700890764</v>
      </c>
      <c r="EU4" s="6">
        <v>300</v>
      </c>
      <c r="EV4" s="6">
        <v>3.8479999999999999</v>
      </c>
      <c r="EW4" s="6">
        <v>0.91684536573743147</v>
      </c>
      <c r="EX4" s="6">
        <v>200</v>
      </c>
      <c r="EY4" s="6">
        <v>3.1520000000000001</v>
      </c>
      <c r="EZ4" s="6">
        <f t="shared" si="19"/>
        <v>0.92869770182675315</v>
      </c>
      <c r="FA4" s="6">
        <v>200</v>
      </c>
      <c r="FB4" s="6">
        <v>2.839</v>
      </c>
      <c r="FC4" s="6">
        <f t="shared" si="20"/>
        <v>0.9152159896840748</v>
      </c>
      <c r="FD4" s="6">
        <v>600</v>
      </c>
      <c r="FE4" s="6">
        <v>4.6987100000000002</v>
      </c>
      <c r="FF4" s="6">
        <f t="shared" si="21"/>
        <v>0.80988363775507566</v>
      </c>
      <c r="FG4" s="6">
        <v>300</v>
      </c>
      <c r="FH4" s="6">
        <v>2.77</v>
      </c>
      <c r="FI4" s="6">
        <v>1.0421369450714824</v>
      </c>
      <c r="FJ4" s="6">
        <v>200</v>
      </c>
      <c r="FK4" s="6">
        <v>4.4588688946015402</v>
      </c>
      <c r="FL4" s="6">
        <v>0.89896550294385891</v>
      </c>
      <c r="FM4" s="6">
        <v>200</v>
      </c>
      <c r="FN4" s="6">
        <v>3.0321336760925401</v>
      </c>
      <c r="FO4" s="6">
        <v>0.99741239345149346</v>
      </c>
      <c r="FP4" s="6">
        <v>200</v>
      </c>
      <c r="FQ4" s="6">
        <v>2.9421593830334101</v>
      </c>
      <c r="FR4" s="6">
        <v>0.65967699171152694</v>
      </c>
      <c r="FS4" s="6">
        <v>300</v>
      </c>
      <c r="FT4" s="6">
        <v>4.0890000000000004</v>
      </c>
      <c r="FU4" s="6">
        <v>0.84605834885164499</v>
      </c>
      <c r="FV4" s="6">
        <v>300</v>
      </c>
      <c r="FW4" s="6">
        <v>3.7410000000000001</v>
      </c>
      <c r="FX4" s="6">
        <v>0.77405338299193049</v>
      </c>
      <c r="FY4" s="6">
        <v>300</v>
      </c>
      <c r="FZ4" s="6">
        <v>3.5259999999999998</v>
      </c>
      <c r="GA4" s="6">
        <v>0.72956755638319881</v>
      </c>
      <c r="GB4" s="6">
        <v>300</v>
      </c>
      <c r="GC4" s="6">
        <v>3.4889999999999999</v>
      </c>
      <c r="GD4" s="6">
        <v>0.72191185599006824</v>
      </c>
      <c r="GE4" s="6">
        <v>300</v>
      </c>
      <c r="GF4" s="6">
        <v>3.2240000000000002</v>
      </c>
      <c r="GG4" s="6">
        <v>0.66708048830953859</v>
      </c>
      <c r="GH4" s="6">
        <v>300</v>
      </c>
      <c r="GI4" s="6">
        <v>3.1930000000000001</v>
      </c>
      <c r="GJ4" s="6">
        <v>0.66066625284502378</v>
      </c>
      <c r="GK4" s="6">
        <v>400</v>
      </c>
      <c r="GL4" s="6">
        <v>4.2857142857142803</v>
      </c>
      <c r="GM4" s="6">
        <v>0.89472114524306479</v>
      </c>
      <c r="GN4" s="6">
        <v>600</v>
      </c>
      <c r="GO4" s="6">
        <v>1.8902439024390201</v>
      </c>
      <c r="GP4" s="6">
        <v>0.34747130559540806</v>
      </c>
      <c r="GQ4" s="6">
        <v>400</v>
      </c>
      <c r="GR4" s="6">
        <v>1.1846689895470299</v>
      </c>
      <c r="GS4" s="6">
        <v>0.20390171937126161</v>
      </c>
      <c r="GT4" s="6">
        <v>300</v>
      </c>
      <c r="GU4" s="6">
        <v>4.0999999999999996</v>
      </c>
      <c r="GV4" s="6">
        <v>0.86134453781512599</v>
      </c>
      <c r="GW4" s="6">
        <v>300</v>
      </c>
      <c r="GX4" s="6">
        <v>2.9706666666666663</v>
      </c>
      <c r="GY4" s="6">
        <f t="shared" si="22"/>
        <v>0.712902967762579</v>
      </c>
      <c r="GZ4" s="6">
        <v>300</v>
      </c>
      <c r="HA4" s="6">
        <v>2.0870000000000002</v>
      </c>
      <c r="HB4" s="6">
        <f t="shared" si="23"/>
        <v>0.50083993280537564</v>
      </c>
      <c r="HC4" s="6">
        <v>200</v>
      </c>
      <c r="HD4" s="6">
        <v>4.1929411764705797</v>
      </c>
      <c r="HE4" s="6">
        <v>0.78785065322633963</v>
      </c>
      <c r="HF4" s="6">
        <v>200</v>
      </c>
      <c r="HG4" s="6">
        <v>4.01</v>
      </c>
      <c r="HH4" s="6">
        <f t="shared" si="24"/>
        <v>0.92609699769053111</v>
      </c>
      <c r="HI4" s="6">
        <v>200</v>
      </c>
      <c r="HJ4" s="6">
        <v>1.99</v>
      </c>
      <c r="HK4" s="6">
        <f t="shared" si="25"/>
        <v>0.83263598326359833</v>
      </c>
      <c r="HL4" s="6">
        <v>400</v>
      </c>
      <c r="HM4" s="6">
        <v>3.11</v>
      </c>
      <c r="HN4" s="6">
        <f t="shared" si="26"/>
        <v>0.81627296587926501</v>
      </c>
      <c r="HO4" s="6">
        <v>400</v>
      </c>
      <c r="HP4" s="6">
        <v>2.2599999999999998</v>
      </c>
      <c r="HQ4" s="6">
        <f t="shared" si="27"/>
        <v>0.59317585301837261</v>
      </c>
      <c r="HR4" s="6">
        <v>400</v>
      </c>
      <c r="HS4" s="6">
        <v>3.03</v>
      </c>
      <c r="HT4" s="6">
        <v>0.90990990990990983</v>
      </c>
      <c r="HU4" s="6">
        <v>500</v>
      </c>
      <c r="HV4" s="6">
        <v>3.32</v>
      </c>
      <c r="HW4" s="6">
        <v>0.6275992438563327</v>
      </c>
      <c r="HX4" s="6">
        <v>500</v>
      </c>
      <c r="HY4" s="6">
        <v>3.39</v>
      </c>
      <c r="HZ4" s="6">
        <v>0.64204545454545459</v>
      </c>
      <c r="IA4" s="6">
        <v>200</v>
      </c>
      <c r="IB4" s="6">
        <v>1.5529999999999999</v>
      </c>
      <c r="IC4" s="6">
        <v>0.75388349514563102</v>
      </c>
      <c r="ID4" s="6">
        <v>200</v>
      </c>
      <c r="IE4" s="6">
        <v>3.843</v>
      </c>
      <c r="IF4" s="6">
        <v>0.90168934772407328</v>
      </c>
      <c r="IG4" s="6">
        <v>400</v>
      </c>
      <c r="IH4" s="6">
        <v>1.42247510668563</v>
      </c>
      <c r="II4" s="6">
        <f t="shared" si="28"/>
        <v>0.35587188612099646</v>
      </c>
      <c r="IJ4" s="6">
        <v>400</v>
      </c>
      <c r="IK4" s="6">
        <v>1.8918918918918901</v>
      </c>
      <c r="IL4" s="6">
        <f t="shared" si="29"/>
        <v>0.44039735099337723</v>
      </c>
      <c r="IM4" s="6">
        <v>300</v>
      </c>
      <c r="IN4" s="6"/>
      <c r="IO4" s="6">
        <v>0.79463880054520686</v>
      </c>
      <c r="IP4" s="6">
        <v>200</v>
      </c>
      <c r="IQ4" s="6">
        <v>4.1500000000000004</v>
      </c>
      <c r="IR4" s="6">
        <v>0.95842956120092382</v>
      </c>
      <c r="IS4" s="6">
        <v>200</v>
      </c>
      <c r="IT4" s="6">
        <v>2.907</v>
      </c>
      <c r="IU4" s="6">
        <v>0.95186640471512773</v>
      </c>
      <c r="IV4" s="6">
        <v>200</v>
      </c>
      <c r="IW4" s="6">
        <v>2.4700000000000002</v>
      </c>
      <c r="IX4" s="6">
        <v>0.78737647433854008</v>
      </c>
      <c r="IY4" s="6">
        <v>200</v>
      </c>
      <c r="IZ4" s="6">
        <v>2.62</v>
      </c>
      <c r="JA4" s="6">
        <v>0.94448449891852926</v>
      </c>
      <c r="JB4" s="6">
        <v>200</v>
      </c>
      <c r="JC4" s="6">
        <v>2.93</v>
      </c>
      <c r="JD4" s="6">
        <v>0.9260429835651075</v>
      </c>
      <c r="JE4" s="6">
        <v>350</v>
      </c>
      <c r="JF4" s="6">
        <v>3.742</v>
      </c>
      <c r="JG4" s="6">
        <v>0.76180781758957661</v>
      </c>
      <c r="JH4" s="12">
        <v>300</v>
      </c>
      <c r="JI4" s="12">
        <v>3.524</v>
      </c>
      <c r="JJ4" s="12">
        <f t="shared" si="30"/>
        <v>0.77365532381997815</v>
      </c>
      <c r="JK4" s="12">
        <v>100</v>
      </c>
      <c r="JL4" s="12">
        <v>4.9269999999999996</v>
      </c>
      <c r="JM4" s="12">
        <f t="shared" si="31"/>
        <v>0.95465994962216627</v>
      </c>
      <c r="JN4" s="12">
        <v>300</v>
      </c>
      <c r="JO4" s="12">
        <v>3.125</v>
      </c>
      <c r="JP4" s="12">
        <f t="shared" si="32"/>
        <v>0.9441087613293051</v>
      </c>
      <c r="JQ4" s="12">
        <v>600</v>
      </c>
      <c r="JR4" s="12">
        <v>1.37</v>
      </c>
      <c r="JS4" s="12">
        <f t="shared" si="33"/>
        <v>0.32311320754716982</v>
      </c>
      <c r="JT4" s="13">
        <v>400</v>
      </c>
      <c r="JU4" s="13">
        <v>2.67</v>
      </c>
      <c r="JV4" s="12">
        <f t="shared" si="34"/>
        <v>0.86801040312093625</v>
      </c>
      <c r="JW4" s="12">
        <v>300</v>
      </c>
      <c r="JX4" s="12">
        <v>2.79</v>
      </c>
      <c r="JY4" s="12">
        <v>0.5636363636363636</v>
      </c>
      <c r="JZ4" s="12">
        <v>300</v>
      </c>
      <c r="KA4" s="12">
        <v>1.92</v>
      </c>
      <c r="KB4" s="12">
        <v>0.66666666666666663</v>
      </c>
      <c r="KC4" s="12">
        <v>300</v>
      </c>
      <c r="KD4" s="12">
        <v>5.56</v>
      </c>
      <c r="KE4" s="12">
        <v>0.92358803986710969</v>
      </c>
      <c r="KF4" s="12">
        <v>300</v>
      </c>
      <c r="KG4" s="12">
        <v>5.29</v>
      </c>
      <c r="KH4" s="12">
        <v>0.85048231511254024</v>
      </c>
      <c r="KI4" s="12">
        <v>300</v>
      </c>
      <c r="KJ4" s="12">
        <v>3.75</v>
      </c>
      <c r="KK4" s="12">
        <v>0.82236842105263164</v>
      </c>
      <c r="KL4" s="12">
        <v>300</v>
      </c>
      <c r="KM4" s="12">
        <v>3.76</v>
      </c>
      <c r="KN4" s="12">
        <v>0.78991596638655459</v>
      </c>
      <c r="KO4" s="12">
        <v>200</v>
      </c>
      <c r="KP4" s="12">
        <v>3.581</v>
      </c>
      <c r="KQ4" s="12">
        <f t="shared" si="35"/>
        <v>0.94361001317523052</v>
      </c>
      <c r="KR4" s="12">
        <v>200</v>
      </c>
      <c r="KS4" s="12">
        <v>3.05</v>
      </c>
      <c r="KT4" s="12">
        <f t="shared" si="36"/>
        <v>0.95282724148703524</v>
      </c>
      <c r="KU4" s="12">
        <v>200</v>
      </c>
      <c r="KV4" s="12">
        <v>4.2042553191489302</v>
      </c>
      <c r="KW4" s="12">
        <f t="shared" si="37"/>
        <v>0.78913738019169299</v>
      </c>
      <c r="KX4" s="12">
        <v>400</v>
      </c>
      <c r="KY4" s="12">
        <v>2.48</v>
      </c>
      <c r="KZ4" s="12">
        <f t="shared" si="38"/>
        <v>0.65331928345626977</v>
      </c>
      <c r="LA4" s="12">
        <v>400</v>
      </c>
      <c r="LB4" s="12">
        <v>2.391</v>
      </c>
      <c r="LC4" s="12">
        <f t="shared" si="39"/>
        <v>0.62987355110642784</v>
      </c>
      <c r="LD4" s="12">
        <v>400</v>
      </c>
      <c r="LE4" s="12">
        <v>2.31833</v>
      </c>
      <c r="LF4" s="12">
        <f t="shared" si="40"/>
        <v>0.61072971548998944</v>
      </c>
      <c r="LG4" s="12">
        <v>600</v>
      </c>
      <c r="LH4" s="12">
        <v>4.9947949999999999</v>
      </c>
      <c r="LI4" s="12">
        <f t="shared" si="41"/>
        <v>0.84036173210793075</v>
      </c>
      <c r="LJ4" s="12">
        <v>400</v>
      </c>
      <c r="LK4" s="12">
        <v>2.7440000000000002</v>
      </c>
      <c r="LL4" s="12">
        <v>0.69875222816399296</v>
      </c>
      <c r="LM4" s="12">
        <v>400</v>
      </c>
      <c r="LN4" s="12">
        <v>2.65333</v>
      </c>
      <c r="LO4" s="12">
        <v>0.6949528548978523</v>
      </c>
      <c r="LP4" s="12">
        <v>400</v>
      </c>
      <c r="LQ4" s="12">
        <v>2.3293300000000001</v>
      </c>
      <c r="LR4" s="12">
        <v>0.61362750263435206</v>
      </c>
      <c r="LS4" s="12">
        <v>400</v>
      </c>
      <c r="LT4" s="12">
        <v>3.40954274353876</v>
      </c>
      <c r="LU4" s="12">
        <f t="shared" si="42"/>
        <v>1.0088235294117653</v>
      </c>
      <c r="LV4" s="12">
        <v>400</v>
      </c>
      <c r="LW4" s="12">
        <v>3.4051724137931001</v>
      </c>
      <c r="LX4" s="12">
        <f t="shared" si="43"/>
        <v>0.62698412698412642</v>
      </c>
      <c r="LY4" s="12">
        <v>200</v>
      </c>
      <c r="LZ4" s="12">
        <v>3.0537634408602101</v>
      </c>
      <c r="MA4" s="12">
        <f t="shared" si="44"/>
        <v>0.90638297872340368</v>
      </c>
      <c r="MB4" s="14">
        <v>300</v>
      </c>
      <c r="MC4" s="15">
        <f t="shared" ref="MC4:MC7" si="47">+MD4*$IZ$2</f>
        <v>2.4965999999999999</v>
      </c>
      <c r="MD4" s="16">
        <v>0.9</v>
      </c>
      <c r="ME4" s="14">
        <v>300</v>
      </c>
      <c r="MF4" s="15">
        <f t="shared" ref="MF4:MF7" si="48">+MG4*$JC$2</f>
        <v>2.6577600000000001</v>
      </c>
      <c r="MG4" s="16">
        <v>0.84</v>
      </c>
      <c r="MH4" s="12">
        <v>400</v>
      </c>
      <c r="MI4" s="15">
        <f t="shared" ref="MI4:MI5" si="49">+MJ4*$JF$2</f>
        <v>4.0769599999999997</v>
      </c>
      <c r="MJ4" s="17">
        <v>0.83</v>
      </c>
      <c r="MK4" s="12">
        <v>200</v>
      </c>
      <c r="ML4" s="12">
        <v>3.2496999999999998</v>
      </c>
      <c r="MM4" s="12">
        <f t="shared" si="45"/>
        <v>0.93554237678489172</v>
      </c>
      <c r="MN4" s="12">
        <v>150</v>
      </c>
      <c r="MO4" s="12">
        <v>5.29</v>
      </c>
      <c r="MP4" s="12">
        <f t="shared" si="46"/>
        <v>0.97601476014760147</v>
      </c>
      <c r="MQ4" s="12">
        <v>200</v>
      </c>
      <c r="MR4" s="12">
        <v>2.1744680851063798</v>
      </c>
      <c r="MS4" s="12">
        <v>0.93078324225865372</v>
      </c>
      <c r="MT4" s="3"/>
    </row>
    <row r="5" spans="1:358" x14ac:dyDescent="0.25">
      <c r="A5" s="6">
        <v>500</v>
      </c>
      <c r="B5" s="6">
        <v>2.94</v>
      </c>
      <c r="C5" s="6">
        <f t="shared" si="0"/>
        <v>0.64615384615384619</v>
      </c>
      <c r="D5" s="6">
        <v>400</v>
      </c>
      <c r="E5" s="6">
        <f>E2*0.78</f>
        <v>3.9101400000000002</v>
      </c>
      <c r="F5" s="6">
        <f t="shared" si="1"/>
        <v>0.78</v>
      </c>
      <c r="G5" s="6">
        <v>400</v>
      </c>
      <c r="H5" s="6">
        <v>3.1160000000000001</v>
      </c>
      <c r="I5" s="6">
        <f t="shared" si="2"/>
        <v>0.68408342480790352</v>
      </c>
      <c r="J5" s="7">
        <v>400</v>
      </c>
      <c r="K5" s="7">
        <v>4.0999999999999996</v>
      </c>
      <c r="L5" s="7">
        <f t="shared" si="3"/>
        <v>0.80392156862745101</v>
      </c>
      <c r="M5" s="6">
        <v>400</v>
      </c>
      <c r="N5" s="6">
        <v>3.1453763440860198</v>
      </c>
      <c r="O5" s="6">
        <f t="shared" si="4"/>
        <v>0.73607781417564966</v>
      </c>
      <c r="P5" s="6">
        <v>400</v>
      </c>
      <c r="Q5" s="6">
        <v>3.02</v>
      </c>
      <c r="R5" s="6">
        <f t="shared" si="5"/>
        <v>0.66858534425503646</v>
      </c>
      <c r="S5" s="6">
        <v>150</v>
      </c>
      <c r="T5" s="6">
        <v>4.899</v>
      </c>
      <c r="U5" s="6">
        <f t="shared" si="6"/>
        <v>0.94923464444875028</v>
      </c>
      <c r="V5" s="6">
        <v>400</v>
      </c>
      <c r="W5" s="6">
        <v>1.9658119658119599</v>
      </c>
      <c r="X5" s="6">
        <f t="shared" si="7"/>
        <v>0.59585492227979264</v>
      </c>
      <c r="Y5" s="6"/>
      <c r="Z5" s="6"/>
      <c r="AA5" s="6"/>
      <c r="AB5" s="6">
        <v>650</v>
      </c>
      <c r="AC5" s="6">
        <v>1.56</v>
      </c>
      <c r="AD5" s="4">
        <f>AC5/4.48</f>
        <v>0.3482142857142857</v>
      </c>
      <c r="AE5" s="6"/>
      <c r="AF5" s="6"/>
      <c r="AG5" s="6"/>
      <c r="AH5" s="6"/>
      <c r="AI5" s="6"/>
      <c r="AJ5" s="6"/>
      <c r="AK5" s="6">
        <v>400</v>
      </c>
      <c r="AL5" s="6">
        <v>3.4889999999999999</v>
      </c>
      <c r="AM5" s="6">
        <f t="shared" si="8"/>
        <v>0.84234669241912108</v>
      </c>
      <c r="AN5" s="8">
        <v>600</v>
      </c>
      <c r="AO5" s="9">
        <v>0.99276057659250871</v>
      </c>
      <c r="AP5" s="6">
        <f>AO5/3.2</f>
        <v>0.31023768018515896</v>
      </c>
      <c r="AQ5" s="8">
        <v>600</v>
      </c>
      <c r="AR5" s="9">
        <v>0.86618263358997594</v>
      </c>
      <c r="AS5" s="6">
        <f>AR5/3.2</f>
        <v>0.27068207299686747</v>
      </c>
      <c r="AT5" s="10">
        <v>150</v>
      </c>
      <c r="AU5" s="10">
        <v>3.13</v>
      </c>
      <c r="AV5" s="9">
        <f t="shared" si="9"/>
        <v>0.99681528662420371</v>
      </c>
      <c r="AW5" s="6">
        <v>300</v>
      </c>
      <c r="AX5" s="6">
        <v>3.4957500000000001</v>
      </c>
      <c r="AY5" s="6">
        <v>0.86958955223880607</v>
      </c>
      <c r="AZ5" s="10">
        <v>500</v>
      </c>
      <c r="BA5" s="10">
        <v>1.8772800000000001</v>
      </c>
      <c r="BB5" s="6">
        <v>0.57577504876642416</v>
      </c>
      <c r="BC5" s="10">
        <v>300</v>
      </c>
      <c r="BD5" s="6">
        <v>2.8540000000000001</v>
      </c>
      <c r="BE5" s="6">
        <f t="shared" si="10"/>
        <v>0.95451505016722404</v>
      </c>
      <c r="BF5" s="10">
        <v>150</v>
      </c>
      <c r="BG5" s="10">
        <v>7.6289999999999996</v>
      </c>
      <c r="BH5" s="6">
        <f t="shared" si="11"/>
        <v>0.89710724365004701</v>
      </c>
      <c r="BI5" s="10">
        <v>300</v>
      </c>
      <c r="BJ5" s="10">
        <v>3.1230000000000002</v>
      </c>
      <c r="BK5" s="6">
        <f t="shared" si="12"/>
        <v>0.91102683780630112</v>
      </c>
      <c r="BL5" s="10">
        <v>500</v>
      </c>
      <c r="BM5" s="10">
        <v>2.1360000000000001</v>
      </c>
      <c r="BN5" s="6">
        <f t="shared" si="13"/>
        <v>0.64943751900273639</v>
      </c>
      <c r="BO5" s="10">
        <v>500</v>
      </c>
      <c r="BP5" s="10">
        <v>2.0569999999999999</v>
      </c>
      <c r="BQ5" s="6">
        <f t="shared" si="14"/>
        <v>0.63370301910043125</v>
      </c>
      <c r="BR5" s="10">
        <v>500</v>
      </c>
      <c r="BS5" s="10">
        <v>1.93</v>
      </c>
      <c r="BT5" s="6">
        <f t="shared" si="15"/>
        <v>0.60237203495630454</v>
      </c>
      <c r="BU5" s="10">
        <v>600</v>
      </c>
      <c r="BV5" s="6">
        <v>2.4009999999999998</v>
      </c>
      <c r="BW5" s="10">
        <v>0.45004686035613867</v>
      </c>
      <c r="BX5" s="6">
        <v>600</v>
      </c>
      <c r="BY5" s="6">
        <v>2.3580000000000001</v>
      </c>
      <c r="BZ5" s="6">
        <v>0.44198687910028117</v>
      </c>
      <c r="CA5" s="6">
        <v>300</v>
      </c>
      <c r="CB5" s="6">
        <v>2.8660000000000001</v>
      </c>
      <c r="CC5" s="6">
        <v>0.6579430670339762</v>
      </c>
      <c r="CD5" s="6">
        <v>450</v>
      </c>
      <c r="CE5" s="6">
        <v>2.96</v>
      </c>
      <c r="CF5" s="6">
        <f t="shared" si="16"/>
        <v>0.60905349794238683</v>
      </c>
      <c r="CG5" s="6">
        <v>600</v>
      </c>
      <c r="CH5" s="6">
        <v>1.7225000000000001</v>
      </c>
      <c r="CI5" s="6">
        <v>0.40039516503951655</v>
      </c>
      <c r="CJ5" s="6">
        <v>600</v>
      </c>
      <c r="CK5" s="6">
        <v>1.0333333333333334</v>
      </c>
      <c r="CL5" s="6">
        <f>CK5/3.779</f>
        <v>0.27344094557643117</v>
      </c>
      <c r="CM5" s="6">
        <v>650</v>
      </c>
      <c r="CN5" s="6">
        <v>1.56</v>
      </c>
      <c r="CO5" s="6">
        <f>CN5/4.488</f>
        <v>0.34759358288770054</v>
      </c>
      <c r="CP5" s="10">
        <v>350</v>
      </c>
      <c r="CQ5" s="6">
        <v>1.5489999999999999</v>
      </c>
      <c r="CR5" s="6">
        <f t="shared" si="17"/>
        <v>0.89901334881021466</v>
      </c>
      <c r="CS5" s="6">
        <v>400</v>
      </c>
      <c r="CT5" s="6">
        <v>2.6</v>
      </c>
      <c r="CU5" s="6">
        <v>0.51181102362204722</v>
      </c>
      <c r="CV5" s="6">
        <v>400</v>
      </c>
      <c r="CW5" s="6">
        <v>3.03</v>
      </c>
      <c r="CX5" s="6">
        <v>0.59645669291338577</v>
      </c>
      <c r="CY5" s="6">
        <v>400</v>
      </c>
      <c r="CZ5" s="6">
        <v>2.4510000000000001</v>
      </c>
      <c r="DA5" s="6">
        <v>0.68636236348361801</v>
      </c>
      <c r="DB5" s="10">
        <v>600</v>
      </c>
      <c r="DC5" s="11">
        <v>1.8851899999999999</v>
      </c>
      <c r="DD5" s="11">
        <v>0.60714653784218997</v>
      </c>
      <c r="DE5" s="10">
        <v>600</v>
      </c>
      <c r="DF5" s="11">
        <v>1.74474</v>
      </c>
      <c r="DG5" s="11">
        <v>0.56155133569359506</v>
      </c>
      <c r="DH5" s="6">
        <v>600</v>
      </c>
      <c r="DI5" s="6">
        <v>1.75556</v>
      </c>
      <c r="DJ5" s="6">
        <v>0.36915946807526351</v>
      </c>
      <c r="DK5" s="6">
        <v>650</v>
      </c>
      <c r="DL5" s="6">
        <v>1.65</v>
      </c>
      <c r="DM5" s="6">
        <v>0.36764705882352938</v>
      </c>
      <c r="DN5" s="6">
        <v>450</v>
      </c>
      <c r="DO5" s="6">
        <v>4.2747399999999995</v>
      </c>
      <c r="DP5" s="6">
        <v>0.61172143874185203</v>
      </c>
      <c r="DQ5" s="6">
        <v>500</v>
      </c>
      <c r="DR5" s="6">
        <v>1.6965999999999999</v>
      </c>
      <c r="DS5" s="6">
        <v>0.39493930188437676</v>
      </c>
      <c r="DT5" s="6">
        <v>200</v>
      </c>
      <c r="DU5" s="6">
        <v>5.649</v>
      </c>
      <c r="DV5" s="6">
        <v>0.85916349809885928</v>
      </c>
      <c r="DW5" s="6">
        <v>200</v>
      </c>
      <c r="DX5" s="6">
        <v>5.1802600000000005</v>
      </c>
      <c r="DY5" s="6">
        <v>0.95507853190779346</v>
      </c>
      <c r="DZ5" s="6">
        <v>400</v>
      </c>
      <c r="EA5" s="6">
        <v>2.7311799999999997</v>
      </c>
      <c r="EB5" s="6">
        <v>0.67195634416856109</v>
      </c>
      <c r="EC5" s="6">
        <v>200</v>
      </c>
      <c r="ED5" s="6">
        <v>2.9339499999999998</v>
      </c>
      <c r="EE5" s="6">
        <v>0.85226315453124724</v>
      </c>
      <c r="EF5" s="10">
        <v>600</v>
      </c>
      <c r="EG5" s="6">
        <v>2.2730000000000001</v>
      </c>
      <c r="EH5" s="6">
        <f t="shared" si="18"/>
        <v>0.68258258258258264</v>
      </c>
      <c r="EI5" s="6">
        <v>600</v>
      </c>
      <c r="EJ5" s="6" t="s">
        <v>54</v>
      </c>
      <c r="EK5" s="6">
        <v>0.28882081664254206</v>
      </c>
      <c r="EL5" s="6">
        <v>300</v>
      </c>
      <c r="EM5" s="6">
        <v>2.7030500000000002</v>
      </c>
      <c r="EN5" s="6">
        <v>0.72900541012875353</v>
      </c>
      <c r="EO5" s="6">
        <v>300</v>
      </c>
      <c r="EP5" s="6">
        <v>2.7665000000000002</v>
      </c>
      <c r="EQ5" s="6">
        <v>0.7461901550910317</v>
      </c>
      <c r="ER5" s="10">
        <v>400</v>
      </c>
      <c r="ES5" s="10">
        <v>3.5510000000000002</v>
      </c>
      <c r="ET5" s="10">
        <v>0.83239568682606657</v>
      </c>
      <c r="EU5" s="6">
        <v>400</v>
      </c>
      <c r="EV5" s="6">
        <v>3.3650000000000002</v>
      </c>
      <c r="EW5" s="6">
        <v>0.80176316416487969</v>
      </c>
      <c r="EX5" s="6">
        <v>300</v>
      </c>
      <c r="EY5" s="6">
        <v>2.8380000000000001</v>
      </c>
      <c r="EZ5" s="6">
        <f t="shared" si="19"/>
        <v>0.83618149675898645</v>
      </c>
      <c r="FA5" s="6">
        <v>300</v>
      </c>
      <c r="FB5" s="6">
        <v>2.552</v>
      </c>
      <c r="FC5" s="6">
        <f t="shared" si="20"/>
        <v>0.82269503546099298</v>
      </c>
      <c r="FD5" s="6">
        <v>800</v>
      </c>
      <c r="FE5" s="6">
        <v>4.0123800000000003</v>
      </c>
      <c r="FF5" s="6">
        <f t="shared" si="21"/>
        <v>0.69158575661313648</v>
      </c>
      <c r="FG5" s="6">
        <v>450</v>
      </c>
      <c r="FH5" s="6">
        <v>2.661</v>
      </c>
      <c r="FI5" s="6">
        <v>1.0011286681715577</v>
      </c>
      <c r="FJ5" s="6">
        <v>300</v>
      </c>
      <c r="FK5" s="6">
        <v>3.5591259640102799</v>
      </c>
      <c r="FL5" s="6">
        <v>0.7175657185504597</v>
      </c>
      <c r="FM5" s="6">
        <v>300</v>
      </c>
      <c r="FN5" s="6">
        <v>3.0321336760925401</v>
      </c>
      <c r="FO5" s="6">
        <v>0.99741239345149346</v>
      </c>
      <c r="FP5" s="6">
        <v>300</v>
      </c>
      <c r="FQ5" s="6">
        <v>2.6465295629819998</v>
      </c>
      <c r="FR5" s="6">
        <v>0.5933922786955157</v>
      </c>
      <c r="FS5" s="6">
        <v>400</v>
      </c>
      <c r="FT5" s="6">
        <v>3.516</v>
      </c>
      <c r="FU5" s="6">
        <v>0.72749844816883924</v>
      </c>
      <c r="FV5" s="6">
        <v>400</v>
      </c>
      <c r="FW5" s="6">
        <v>3.048</v>
      </c>
      <c r="FX5" s="6">
        <v>0.63066418373680944</v>
      </c>
      <c r="FY5" s="6">
        <v>400</v>
      </c>
      <c r="FZ5" s="6">
        <v>2.9020000000000001</v>
      </c>
      <c r="GA5" s="6">
        <v>0.60045520380715911</v>
      </c>
      <c r="GB5" s="6">
        <v>400</v>
      </c>
      <c r="GC5" s="6">
        <v>2.8740000000000001</v>
      </c>
      <c r="GD5" s="6">
        <v>0.59466170080695224</v>
      </c>
      <c r="GE5" s="6">
        <v>400</v>
      </c>
      <c r="GF5" s="6">
        <v>2.8</v>
      </c>
      <c r="GG5" s="6">
        <f>GF5/4.833</f>
        <v>0.57935030002069099</v>
      </c>
      <c r="GH5" s="6">
        <v>400</v>
      </c>
      <c r="GI5" s="6">
        <v>2.4390000000000001</v>
      </c>
      <c r="GJ5" s="6">
        <v>0.50465549348230909</v>
      </c>
      <c r="GK5" s="6">
        <v>600</v>
      </c>
      <c r="GL5" s="6">
        <v>3.2055749128919802</v>
      </c>
      <c r="GM5" s="6">
        <v>0.66922232001920257</v>
      </c>
      <c r="GN5" s="6">
        <v>800</v>
      </c>
      <c r="GO5" s="6">
        <v>1.0888501742160199</v>
      </c>
      <c r="GP5" s="6">
        <v>0.20015628202500366</v>
      </c>
      <c r="GQ5" s="6">
        <v>600</v>
      </c>
      <c r="GR5" s="6">
        <v>0.77526132404181203</v>
      </c>
      <c r="GS5" s="6">
        <v>0.13343568400031189</v>
      </c>
      <c r="GT5" s="6">
        <v>400</v>
      </c>
      <c r="GU5" s="6">
        <v>3.7</v>
      </c>
      <c r="GV5" s="6">
        <v>0.77731092436974802</v>
      </c>
      <c r="GW5" s="6">
        <v>400</v>
      </c>
      <c r="GX5" s="6">
        <v>2.5426666666666664</v>
      </c>
      <c r="GY5" s="6">
        <f t="shared" si="22"/>
        <v>0.6101911847052236</v>
      </c>
      <c r="GZ5" s="6">
        <v>400</v>
      </c>
      <c r="HA5" s="6">
        <v>1.9256666666666666</v>
      </c>
      <c r="HB5" s="6">
        <f t="shared" si="23"/>
        <v>0.46212303015758743</v>
      </c>
      <c r="HC5" s="6">
        <v>300</v>
      </c>
      <c r="HD5" s="6">
        <v>3.8541176470588199</v>
      </c>
      <c r="HE5" s="6">
        <v>0.72418595397572716</v>
      </c>
      <c r="HF5" s="6">
        <v>300</v>
      </c>
      <c r="HG5" s="6">
        <v>3.95</v>
      </c>
      <c r="HH5" s="6">
        <f t="shared" si="24"/>
        <v>0.91224018475750579</v>
      </c>
      <c r="HI5" s="6">
        <v>300</v>
      </c>
      <c r="HJ5" s="6">
        <v>1.73</v>
      </c>
      <c r="HK5" s="6">
        <f t="shared" si="25"/>
        <v>0.72384937238493718</v>
      </c>
      <c r="HL5" s="6">
        <v>600</v>
      </c>
      <c r="HM5" s="6">
        <v>1.7</v>
      </c>
      <c r="HN5" s="6">
        <f t="shared" si="26"/>
        <v>0.44619422572178474</v>
      </c>
      <c r="HO5" s="6">
        <v>600</v>
      </c>
      <c r="HP5" s="6">
        <v>1.06</v>
      </c>
      <c r="HQ5" s="6">
        <f t="shared" si="27"/>
        <v>0.27821522309711288</v>
      </c>
      <c r="HR5" s="6">
        <v>600</v>
      </c>
      <c r="HS5" s="6">
        <v>2.2730000000000001</v>
      </c>
      <c r="HT5" s="6">
        <v>0.68258258258258264</v>
      </c>
      <c r="HU5" s="6">
        <v>750</v>
      </c>
      <c r="HV5" s="6">
        <v>0.76</v>
      </c>
      <c r="HW5" s="6">
        <v>0.14366729678638943</v>
      </c>
      <c r="HX5" s="6"/>
      <c r="HY5" s="6"/>
      <c r="HZ5" s="6"/>
      <c r="IA5" s="6">
        <v>400</v>
      </c>
      <c r="IB5" s="6">
        <v>1.2230000000000001</v>
      </c>
      <c r="IC5" s="6">
        <v>0.59368932038834954</v>
      </c>
      <c r="ID5" s="6">
        <v>400</v>
      </c>
      <c r="IE5" s="6">
        <v>3.1230000000000002</v>
      </c>
      <c r="IF5" s="6">
        <v>0.73275457531675281</v>
      </c>
      <c r="IG5" s="6">
        <v>750</v>
      </c>
      <c r="IH5" s="6">
        <v>0.24182076813655701</v>
      </c>
      <c r="II5" s="6">
        <f t="shared" si="28"/>
        <v>6.0498220640569374E-2</v>
      </c>
      <c r="IJ5" s="6">
        <v>750</v>
      </c>
      <c r="IK5" s="6">
        <v>0.59032716927453699</v>
      </c>
      <c r="IL5" s="6">
        <f t="shared" si="29"/>
        <v>0.13741721854304623</v>
      </c>
      <c r="IM5" s="6">
        <v>500</v>
      </c>
      <c r="IN5" s="6"/>
      <c r="IO5" s="6">
        <v>0.57081545064377737</v>
      </c>
      <c r="IP5" s="6">
        <v>400</v>
      </c>
      <c r="IQ5" s="6">
        <v>4.1349999999999998</v>
      </c>
      <c r="IR5" s="6">
        <v>0.95496535796766735</v>
      </c>
      <c r="IS5" s="6">
        <v>400</v>
      </c>
      <c r="IT5" s="6">
        <v>1.946</v>
      </c>
      <c r="IU5" s="6">
        <v>0.63719711853307137</v>
      </c>
      <c r="IV5" s="6">
        <v>400</v>
      </c>
      <c r="IW5" s="6">
        <v>2.17</v>
      </c>
      <c r="IX5" s="6">
        <v>0.69174370417596431</v>
      </c>
      <c r="IY5" s="6">
        <v>400</v>
      </c>
      <c r="IZ5" s="6">
        <v>2.2519999999999998</v>
      </c>
      <c r="JA5" s="6">
        <v>0.81182408074981971</v>
      </c>
      <c r="JB5" s="6">
        <v>400</v>
      </c>
      <c r="JC5" s="6">
        <v>2.907</v>
      </c>
      <c r="JD5" s="6">
        <v>0.91877370417193427</v>
      </c>
      <c r="JE5" s="6">
        <v>500</v>
      </c>
      <c r="JF5" s="6">
        <v>2.82</v>
      </c>
      <c r="JG5" s="6">
        <v>0.57410423452768722</v>
      </c>
      <c r="JH5" s="12">
        <v>400</v>
      </c>
      <c r="JI5" s="12">
        <v>3.1160000000000001</v>
      </c>
      <c r="JJ5" s="12">
        <f t="shared" si="30"/>
        <v>0.68408342480790352</v>
      </c>
      <c r="JK5" s="12">
        <v>150</v>
      </c>
      <c r="JL5" s="12">
        <v>4.899</v>
      </c>
      <c r="JM5" s="12">
        <f t="shared" si="31"/>
        <v>0.94923464444875028</v>
      </c>
      <c r="JN5" s="12">
        <v>400</v>
      </c>
      <c r="JO5" s="12">
        <v>2.5190000000000001</v>
      </c>
      <c r="JP5" s="12">
        <f t="shared" si="32"/>
        <v>0.76102719033232635</v>
      </c>
      <c r="JQ5" s="12">
        <v>1000</v>
      </c>
      <c r="JR5" s="12">
        <v>0.56000000000000005</v>
      </c>
      <c r="JS5" s="12">
        <f t="shared" si="33"/>
        <v>0.13207547169811321</v>
      </c>
      <c r="JT5" s="13">
        <v>600</v>
      </c>
      <c r="JU5" s="13">
        <v>2.0870000000000002</v>
      </c>
      <c r="JV5" s="12">
        <f t="shared" si="34"/>
        <v>0.67847854356306891</v>
      </c>
      <c r="JW5" s="12">
        <v>400</v>
      </c>
      <c r="JX5" s="12">
        <v>1.94</v>
      </c>
      <c r="JY5" s="12">
        <v>0.39191919191919189</v>
      </c>
      <c r="JZ5" s="12">
        <v>400</v>
      </c>
      <c r="KA5" s="12">
        <v>1.73</v>
      </c>
      <c r="KB5" s="12">
        <v>0.60069444444444442</v>
      </c>
      <c r="KC5" s="12">
        <v>400</v>
      </c>
      <c r="KD5" s="12">
        <v>4.46</v>
      </c>
      <c r="KE5" s="12">
        <v>0.74086378737541536</v>
      </c>
      <c r="KF5" s="12">
        <v>400</v>
      </c>
      <c r="KG5" s="12">
        <v>4.29</v>
      </c>
      <c r="KH5" s="12">
        <v>0.68971061093247588</v>
      </c>
      <c r="KI5" s="12">
        <v>400</v>
      </c>
      <c r="KJ5" s="12">
        <v>2.72</v>
      </c>
      <c r="KK5" s="12">
        <v>0.59649122807017552</v>
      </c>
      <c r="KL5" s="12">
        <v>400</v>
      </c>
      <c r="KM5" s="12">
        <v>2.68</v>
      </c>
      <c r="KN5" s="12">
        <v>0.56302521008403372</v>
      </c>
      <c r="KO5" s="12">
        <v>400</v>
      </c>
      <c r="KP5" s="12">
        <v>3.0670000000000002</v>
      </c>
      <c r="KQ5" s="12">
        <f t="shared" si="35"/>
        <v>0.80816864295125168</v>
      </c>
      <c r="KR5" s="12">
        <v>400</v>
      </c>
      <c r="KS5" s="12">
        <v>2.8029999999999999</v>
      </c>
      <c r="KT5" s="12">
        <f t="shared" si="36"/>
        <v>0.87566385504529831</v>
      </c>
      <c r="KU5" s="12">
        <v>300</v>
      </c>
      <c r="KV5" s="12">
        <v>3.88085106382978</v>
      </c>
      <c r="KW5" s="12">
        <f t="shared" si="37"/>
        <v>0.72843450479233163</v>
      </c>
      <c r="KX5" s="12">
        <v>600</v>
      </c>
      <c r="KY5" s="12">
        <v>0.87266999999999995</v>
      </c>
      <c r="KZ5" s="12">
        <f t="shared" si="38"/>
        <v>0.22989199157007376</v>
      </c>
      <c r="LA5" s="12">
        <v>600</v>
      </c>
      <c r="LB5" s="12">
        <v>0.73333000000000004</v>
      </c>
      <c r="LC5" s="12">
        <f t="shared" si="39"/>
        <v>0.19318493150684934</v>
      </c>
      <c r="LD5" s="12">
        <v>600</v>
      </c>
      <c r="LE5" s="12">
        <v>0.68200000000000005</v>
      </c>
      <c r="LF5" s="12">
        <f t="shared" si="40"/>
        <v>0.17966280295047421</v>
      </c>
      <c r="LG5" s="12">
        <v>800</v>
      </c>
      <c r="LH5" s="12">
        <v>3.912855</v>
      </c>
      <c r="LI5" s="12">
        <f t="shared" si="41"/>
        <v>0.6583280405476456</v>
      </c>
      <c r="LJ5" s="12">
        <v>600</v>
      </c>
      <c r="LK5" s="12">
        <v>1.2403299999999999</v>
      </c>
      <c r="LL5" s="12">
        <v>0.31584670231729051</v>
      </c>
      <c r="LM5" s="12">
        <v>600</v>
      </c>
      <c r="LN5" s="12">
        <v>0.87433000000000005</v>
      </c>
      <c r="LO5" s="12">
        <v>0.22900209533787325</v>
      </c>
      <c r="LP5" s="12">
        <v>600</v>
      </c>
      <c r="LQ5" s="12">
        <v>0.78766999999999998</v>
      </c>
      <c r="LR5" s="12">
        <v>0.20750000000000002</v>
      </c>
      <c r="LS5" s="12">
        <v>600</v>
      </c>
      <c r="LT5" s="12">
        <v>2.6520874751490999</v>
      </c>
      <c r="LU5" s="12">
        <f t="shared" si="42"/>
        <v>0.7847058823529417</v>
      </c>
      <c r="LV5" s="12">
        <v>600</v>
      </c>
      <c r="LW5" s="12">
        <v>2.0689655172413701</v>
      </c>
      <c r="LX5" s="12">
        <f t="shared" si="43"/>
        <v>0.38095238095237932</v>
      </c>
      <c r="LY5" s="12">
        <v>400</v>
      </c>
      <c r="LZ5" s="12">
        <v>2.4802867383512499</v>
      </c>
      <c r="MA5" s="12">
        <f t="shared" si="44"/>
        <v>0.73617021276595684</v>
      </c>
      <c r="MB5" s="14">
        <v>400</v>
      </c>
      <c r="MC5" s="15">
        <f t="shared" si="47"/>
        <v>2.4688600000000003</v>
      </c>
      <c r="MD5" s="16">
        <v>0.89</v>
      </c>
      <c r="ME5" s="14">
        <v>400</v>
      </c>
      <c r="MF5" s="15">
        <f t="shared" si="48"/>
        <v>2.2464399999999998</v>
      </c>
      <c r="MG5" s="16">
        <v>0.71</v>
      </c>
      <c r="MH5" s="12">
        <v>500</v>
      </c>
      <c r="MI5" s="15">
        <f t="shared" si="49"/>
        <v>2.7998399999999997</v>
      </c>
      <c r="MJ5" s="18">
        <v>0.56999999999999995</v>
      </c>
      <c r="MK5" s="12">
        <v>300</v>
      </c>
      <c r="ML5" s="12">
        <v>2.9830999999999999</v>
      </c>
      <c r="MM5" s="12">
        <f t="shared" si="45"/>
        <v>0.85879203132197146</v>
      </c>
      <c r="MN5" s="12">
        <v>200</v>
      </c>
      <c r="MO5" s="12">
        <v>5.15</v>
      </c>
      <c r="MP5" s="12">
        <f t="shared" si="46"/>
        <v>0.95018450184501857</v>
      </c>
      <c r="MQ5" s="12">
        <v>300</v>
      </c>
      <c r="MR5" s="12">
        <v>2.18723404255319</v>
      </c>
      <c r="MS5" s="12">
        <v>0.93624772313297144</v>
      </c>
      <c r="MT5" s="3"/>
    </row>
    <row r="6" spans="1:358" x14ac:dyDescent="0.25">
      <c r="A6" s="6">
        <v>600</v>
      </c>
      <c r="B6" s="6">
        <v>1.81</v>
      </c>
      <c r="C6" s="6">
        <f t="shared" si="0"/>
        <v>0.39780219780219783</v>
      </c>
      <c r="D6" s="6">
        <v>500</v>
      </c>
      <c r="E6" s="6">
        <f>E2*0.7</f>
        <v>3.5090999999999997</v>
      </c>
      <c r="F6" s="6">
        <f t="shared" si="1"/>
        <v>0.7</v>
      </c>
      <c r="G6" s="6">
        <v>550</v>
      </c>
      <c r="H6" s="6">
        <v>2.0870000000000002</v>
      </c>
      <c r="I6" s="6">
        <f t="shared" si="2"/>
        <v>0.45817782656421524</v>
      </c>
      <c r="J6" s="7">
        <v>500</v>
      </c>
      <c r="K6" s="7">
        <v>3.5</v>
      </c>
      <c r="L6" s="7">
        <f t="shared" si="3"/>
        <v>0.68627450980392157</v>
      </c>
      <c r="M6" s="6">
        <v>600</v>
      </c>
      <c r="N6" s="6">
        <v>1.3162463343108499</v>
      </c>
      <c r="O6" s="6">
        <f t="shared" si="4"/>
        <v>0.3080266456819723</v>
      </c>
      <c r="P6" s="6">
        <v>500</v>
      </c>
      <c r="Q6" s="6">
        <v>2.7170000000000001</v>
      </c>
      <c r="R6" s="6">
        <f t="shared" si="5"/>
        <v>0.60150542395395168</v>
      </c>
      <c r="S6" s="6">
        <v>200</v>
      </c>
      <c r="T6" s="6">
        <v>4.9269999999999996</v>
      </c>
      <c r="U6" s="6">
        <f t="shared" si="6"/>
        <v>0.95465994962216627</v>
      </c>
      <c r="V6" s="6">
        <v>500</v>
      </c>
      <c r="W6" s="6">
        <v>1.3333333333333302</v>
      </c>
      <c r="X6" s="6">
        <f t="shared" si="7"/>
        <v>0.40414507772020741</v>
      </c>
      <c r="Y6" s="6"/>
      <c r="Z6" s="6"/>
      <c r="AA6" s="6"/>
      <c r="AB6" s="6">
        <v>850</v>
      </c>
      <c r="AC6" s="6">
        <v>0.98499999999999999</v>
      </c>
      <c r="AD6" s="4">
        <f>AC6/4.48</f>
        <v>0.2198660714285714</v>
      </c>
      <c r="AE6" s="6"/>
      <c r="AF6" s="6"/>
      <c r="AG6" s="6"/>
      <c r="AH6" s="6"/>
      <c r="AI6" s="6"/>
      <c r="AJ6" s="6"/>
      <c r="AK6" s="6">
        <v>500</v>
      </c>
      <c r="AL6" s="6">
        <v>3.0939999999999999</v>
      </c>
      <c r="AM6" s="6">
        <f t="shared" si="8"/>
        <v>0.74698213423466919</v>
      </c>
      <c r="AN6" s="8">
        <v>700</v>
      </c>
      <c r="AO6" s="9">
        <v>0.87262114633878873</v>
      </c>
      <c r="AP6" s="6">
        <f>AO6/3.2</f>
        <v>0.27269410823087148</v>
      </c>
      <c r="AQ6" s="8">
        <v>700</v>
      </c>
      <c r="AR6" s="9">
        <v>0.68933297518164927</v>
      </c>
      <c r="AS6" s="6">
        <f>AR6/3.2</f>
        <v>0.21541655474426538</v>
      </c>
      <c r="AT6" s="10">
        <v>200</v>
      </c>
      <c r="AU6" s="10">
        <v>3.18</v>
      </c>
      <c r="AV6" s="9">
        <f t="shared" si="9"/>
        <v>1.0127388535031847</v>
      </c>
      <c r="AW6" s="6">
        <v>400</v>
      </c>
      <c r="AX6" s="6">
        <v>3.2512500000000002</v>
      </c>
      <c r="AY6" s="6">
        <v>0.80876865671641807</v>
      </c>
      <c r="AZ6" s="10">
        <v>600</v>
      </c>
      <c r="BA6" s="10">
        <v>1.5565</v>
      </c>
      <c r="BB6" s="6">
        <v>0.4773895547840169</v>
      </c>
      <c r="BC6" s="10">
        <v>400</v>
      </c>
      <c r="BD6" s="6">
        <v>2.1179999999999999</v>
      </c>
      <c r="BE6" s="6">
        <f t="shared" si="10"/>
        <v>0.70836120401337788</v>
      </c>
      <c r="BF6" s="10">
        <v>200</v>
      </c>
      <c r="BG6" s="10">
        <v>7.1210000000000004</v>
      </c>
      <c r="BH6" s="6">
        <f t="shared" si="11"/>
        <v>0.83737064910630299</v>
      </c>
      <c r="BI6" s="10">
        <v>400</v>
      </c>
      <c r="BJ6" s="10">
        <v>2.9830000000000001</v>
      </c>
      <c r="BK6" s="6">
        <f t="shared" si="12"/>
        <v>0.87018669778296387</v>
      </c>
      <c r="BL6" s="10">
        <v>600</v>
      </c>
      <c r="BM6" s="10">
        <v>1.42</v>
      </c>
      <c r="BN6" s="6">
        <f t="shared" si="13"/>
        <v>0.43174217087260564</v>
      </c>
      <c r="BO6" s="10">
        <v>600</v>
      </c>
      <c r="BP6" s="10">
        <v>1.319</v>
      </c>
      <c r="BQ6" s="6">
        <f t="shared" si="14"/>
        <v>0.40634627233518172</v>
      </c>
      <c r="BR6" s="10">
        <v>600</v>
      </c>
      <c r="BS6" s="10">
        <v>1.204</v>
      </c>
      <c r="BT6" s="6">
        <f t="shared" si="15"/>
        <v>0.37578027465667913</v>
      </c>
      <c r="BU6" s="10">
        <v>800</v>
      </c>
      <c r="BV6" s="6">
        <v>1.506</v>
      </c>
      <c r="BW6" s="10">
        <v>0.28228678537956886</v>
      </c>
      <c r="BX6" s="6">
        <v>800</v>
      </c>
      <c r="BY6" s="6">
        <v>1.83</v>
      </c>
      <c r="BZ6" s="6">
        <v>0.34301780693533274</v>
      </c>
      <c r="CA6" s="6">
        <v>400</v>
      </c>
      <c r="CB6" s="6">
        <v>2.3420000000000001</v>
      </c>
      <c r="CC6" s="6">
        <v>0.5376492194674013</v>
      </c>
      <c r="CD6" s="6">
        <v>600</v>
      </c>
      <c r="CE6" s="6">
        <v>1.65</v>
      </c>
      <c r="CF6" s="6">
        <f t="shared" si="16"/>
        <v>0.33950617283950613</v>
      </c>
      <c r="CG6" s="6">
        <v>800</v>
      </c>
      <c r="CH6" s="6">
        <v>1.1774999999999998</v>
      </c>
      <c r="CI6" s="6">
        <v>0.27370990237099019</v>
      </c>
      <c r="CJ6" s="6">
        <v>800</v>
      </c>
      <c r="CK6" s="6">
        <v>0.52533333333333332</v>
      </c>
      <c r="CL6" s="6">
        <f>CK6/3.779</f>
        <v>0.13901384846079209</v>
      </c>
      <c r="CM6" s="6">
        <v>850</v>
      </c>
      <c r="CN6" s="6">
        <v>0.98499999999999999</v>
      </c>
      <c r="CO6" s="6">
        <f>CN6/4.488</f>
        <v>0.21947415329768269</v>
      </c>
      <c r="CP6" s="10">
        <v>450</v>
      </c>
      <c r="CQ6" s="6">
        <v>1.6930000000000001</v>
      </c>
      <c r="CR6" s="6">
        <f t="shared" si="17"/>
        <v>0.98258850841555423</v>
      </c>
      <c r="CS6" s="6">
        <v>500</v>
      </c>
      <c r="CT6" s="6">
        <v>2.37</v>
      </c>
      <c r="CU6" s="6">
        <v>0.46653543307086615</v>
      </c>
      <c r="CV6" s="6">
        <v>500</v>
      </c>
      <c r="CW6" s="6">
        <v>2.91</v>
      </c>
      <c r="CX6" s="6">
        <v>0.57283464566929132</v>
      </c>
      <c r="CY6" s="6">
        <v>500</v>
      </c>
      <c r="CZ6" s="6">
        <v>2.0489999999999999</v>
      </c>
      <c r="DA6" s="6">
        <v>0.57378885466255947</v>
      </c>
      <c r="DB6" s="10">
        <v>800</v>
      </c>
      <c r="DC6" s="11">
        <v>1.6590333333333336</v>
      </c>
      <c r="DD6" s="11">
        <v>0.53431025228126683</v>
      </c>
      <c r="DE6" s="10">
        <v>800</v>
      </c>
      <c r="DF6" s="11">
        <v>1.3707333333333334</v>
      </c>
      <c r="DG6" s="11">
        <v>0.4411758395021993</v>
      </c>
      <c r="DH6" s="6">
        <v>800</v>
      </c>
      <c r="DI6" s="6">
        <v>1.0888900000000001</v>
      </c>
      <c r="DJ6" s="6">
        <v>0.22897198226917548</v>
      </c>
      <c r="DK6" s="6">
        <v>850</v>
      </c>
      <c r="DL6" s="6">
        <v>0.98499999999999999</v>
      </c>
      <c r="DM6" s="6">
        <v>0.21947415329768269</v>
      </c>
      <c r="DN6" s="6">
        <v>600</v>
      </c>
      <c r="DO6" s="6">
        <v>2.4061399999999997</v>
      </c>
      <c r="DP6" s="6">
        <v>0.34432209271542125</v>
      </c>
      <c r="DQ6" s="6">
        <v>600</v>
      </c>
      <c r="DR6" s="6">
        <v>1.49939</v>
      </c>
      <c r="DS6" s="6">
        <v>0.34903220550065761</v>
      </c>
      <c r="DT6" s="6">
        <v>300</v>
      </c>
      <c r="DU6" s="6">
        <v>5.2969999999999997</v>
      </c>
      <c r="DV6" s="6">
        <v>0.80562737642585547</v>
      </c>
      <c r="DW6" s="6">
        <v>300</v>
      </c>
      <c r="DX6" s="6">
        <v>4.8507100000000003</v>
      </c>
      <c r="DY6" s="6">
        <v>0.89431978037983673</v>
      </c>
      <c r="DZ6" s="6">
        <v>500</v>
      </c>
      <c r="EA6" s="6">
        <v>2.1935500000000001</v>
      </c>
      <c r="EB6" s="6">
        <v>0.53968242252467702</v>
      </c>
      <c r="EC6" s="6">
        <v>250</v>
      </c>
      <c r="ED6" s="6">
        <v>2.59517</v>
      </c>
      <c r="EE6" s="6">
        <v>0.75385325951187199</v>
      </c>
      <c r="EF6" s="10">
        <v>800</v>
      </c>
      <c r="EG6" s="6">
        <v>1.667</v>
      </c>
      <c r="EH6" s="6">
        <f t="shared" si="18"/>
        <v>0.50060060060060063</v>
      </c>
      <c r="EI6" s="6">
        <v>800</v>
      </c>
      <c r="EJ6" s="6" t="s">
        <v>55</v>
      </c>
      <c r="EK6" s="6">
        <v>0.19995287306022136</v>
      </c>
      <c r="EL6" s="6">
        <v>400</v>
      </c>
      <c r="EM6" s="6">
        <v>2.3511700000000002</v>
      </c>
      <c r="EN6" s="6">
        <v>0.63410430814539931</v>
      </c>
      <c r="EO6" s="6">
        <v>400</v>
      </c>
      <c r="EP6" s="6">
        <v>2.5990000000000002</v>
      </c>
      <c r="EQ6" s="6">
        <v>0.70101146325016861</v>
      </c>
      <c r="ER6" s="10">
        <v>500</v>
      </c>
      <c r="ES6" s="10">
        <v>3.1280000000000001</v>
      </c>
      <c r="ET6" s="10">
        <v>0.73323956868260665</v>
      </c>
      <c r="EU6" s="6">
        <v>500</v>
      </c>
      <c r="EV6" s="6">
        <v>2.9239999999999999</v>
      </c>
      <c r="EW6" s="6">
        <v>0.69668811055515845</v>
      </c>
      <c r="EX6" s="6">
        <v>400</v>
      </c>
      <c r="EY6" s="6">
        <v>2.6909999999999998</v>
      </c>
      <c r="EZ6" s="6">
        <f t="shared" si="19"/>
        <v>0.79286977018267524</v>
      </c>
      <c r="FA6" s="6">
        <v>400</v>
      </c>
      <c r="FB6" s="6">
        <v>2.3159999999999998</v>
      </c>
      <c r="FC6" s="6">
        <f t="shared" si="20"/>
        <v>0.74661508704061896</v>
      </c>
      <c r="FD6" s="6">
        <v>1000</v>
      </c>
      <c r="FE6" s="6">
        <v>2.1666699999999999</v>
      </c>
      <c r="FF6" s="6">
        <f t="shared" si="21"/>
        <v>0.37345368865386236</v>
      </c>
      <c r="FG6" s="6">
        <v>600</v>
      </c>
      <c r="FH6" s="6">
        <v>2.2280000000000002</v>
      </c>
      <c r="FI6" s="6">
        <v>0.83822422874341618</v>
      </c>
      <c r="FJ6" s="6">
        <v>400</v>
      </c>
      <c r="FK6" s="6">
        <v>3.2892030848328999</v>
      </c>
      <c r="FL6" s="6">
        <v>0.66314578323243956</v>
      </c>
      <c r="FM6" s="6">
        <v>400</v>
      </c>
      <c r="FN6" s="6">
        <v>3.0321336760925401</v>
      </c>
      <c r="FO6" s="6">
        <v>0.99741239345149346</v>
      </c>
      <c r="FP6" s="6">
        <v>400</v>
      </c>
      <c r="FQ6" s="6">
        <v>2.4408740359897099</v>
      </c>
      <c r="FR6" s="6">
        <v>0.54728117398872422</v>
      </c>
      <c r="FS6" s="6">
        <v>500</v>
      </c>
      <c r="FT6" s="6">
        <v>2.5790000000000002</v>
      </c>
      <c r="FU6" s="6">
        <v>0.53362300848334365</v>
      </c>
      <c r="FV6" s="6">
        <v>500</v>
      </c>
      <c r="FW6" s="6">
        <v>2.2080000000000002</v>
      </c>
      <c r="FX6" s="6">
        <v>0.45685909373060213</v>
      </c>
      <c r="FY6" s="6">
        <v>500</v>
      </c>
      <c r="FZ6" s="6">
        <v>2.0059999999999998</v>
      </c>
      <c r="GA6" s="6">
        <v>0.4150631078005379</v>
      </c>
      <c r="GB6" s="6">
        <v>500</v>
      </c>
      <c r="GC6" s="6">
        <v>1.863</v>
      </c>
      <c r="GD6" s="6">
        <v>0.38547486033519551</v>
      </c>
      <c r="GE6" s="6">
        <v>500</v>
      </c>
      <c r="GF6" s="6">
        <v>1.804</v>
      </c>
      <c r="GG6" s="6">
        <v>0.37326712187047384</v>
      </c>
      <c r="GH6" s="6">
        <v>500</v>
      </c>
      <c r="GI6" s="6">
        <v>1.4990000000000001</v>
      </c>
      <c r="GJ6" s="6">
        <v>0.31015932133250568</v>
      </c>
      <c r="GK6" s="6">
        <v>800</v>
      </c>
      <c r="GL6" s="6">
        <v>2.4041811846689898</v>
      </c>
      <c r="GM6" s="6">
        <v>0.5019167400144029</v>
      </c>
      <c r="GN6" s="6"/>
      <c r="GO6" s="6"/>
      <c r="GP6" s="6"/>
      <c r="GQ6" s="6"/>
      <c r="GR6" s="6"/>
      <c r="GS6" s="6"/>
      <c r="GT6" s="6">
        <v>500</v>
      </c>
      <c r="GU6" s="6">
        <v>3.08</v>
      </c>
      <c r="GV6" s="6">
        <v>0.6470588235294118</v>
      </c>
      <c r="GW6" s="6">
        <v>500</v>
      </c>
      <c r="GX6" s="6">
        <v>2.0136666666666669</v>
      </c>
      <c r="GY6" s="6">
        <f t="shared" si="22"/>
        <v>0.48324134069274466</v>
      </c>
      <c r="GZ6" s="6">
        <v>500</v>
      </c>
      <c r="HA6" s="6">
        <v>1.1906666666666668</v>
      </c>
      <c r="HB6" s="6">
        <f t="shared" si="23"/>
        <v>0.28573714102871772</v>
      </c>
      <c r="HC6" s="6">
        <v>400</v>
      </c>
      <c r="HD6" s="6">
        <v>3.6282352941176401</v>
      </c>
      <c r="HE6" s="6">
        <v>0.68174282114198426</v>
      </c>
      <c r="HF6" s="6">
        <v>400</v>
      </c>
      <c r="HG6" s="6">
        <v>3.39</v>
      </c>
      <c r="HH6" s="6">
        <f t="shared" si="24"/>
        <v>0.7829099307159354</v>
      </c>
      <c r="HI6" s="6">
        <v>400</v>
      </c>
      <c r="HJ6" s="6">
        <v>1.59</v>
      </c>
      <c r="HK6" s="6">
        <f t="shared" si="25"/>
        <v>0.66527196652719667</v>
      </c>
      <c r="HL6" s="6">
        <v>800</v>
      </c>
      <c r="HM6" s="6">
        <v>1.1399999999999999</v>
      </c>
      <c r="HN6" s="6">
        <f t="shared" si="26"/>
        <v>0.29921259842519682</v>
      </c>
      <c r="HO6" s="6">
        <v>800</v>
      </c>
      <c r="HP6" s="6">
        <v>0.47</v>
      </c>
      <c r="HQ6" s="6">
        <f t="shared" si="27"/>
        <v>0.12335958005249342</v>
      </c>
      <c r="HR6" s="6">
        <v>800</v>
      </c>
      <c r="HS6" s="6">
        <v>1.667</v>
      </c>
      <c r="HT6" s="6">
        <v>0.50060060060060063</v>
      </c>
      <c r="HU6" s="6"/>
      <c r="HV6" s="6"/>
      <c r="HW6" s="6"/>
      <c r="HX6" s="6"/>
      <c r="HY6" s="6"/>
      <c r="HZ6" s="6"/>
      <c r="IA6" s="6">
        <v>600</v>
      </c>
      <c r="IB6" s="6">
        <v>1.1359999999999999</v>
      </c>
      <c r="IC6" s="6">
        <v>0.55145631067961154</v>
      </c>
      <c r="ID6" s="6">
        <v>600</v>
      </c>
      <c r="IE6" s="6">
        <v>1.304</v>
      </c>
      <c r="IF6" s="6">
        <v>0.30595964335992498</v>
      </c>
      <c r="IG6" s="6">
        <v>1100</v>
      </c>
      <c r="IH6" s="6"/>
      <c r="II6" s="6"/>
      <c r="IJ6" s="6">
        <v>1100</v>
      </c>
      <c r="IK6" s="6"/>
      <c r="IL6" s="6"/>
      <c r="IM6" s="6">
        <v>1000</v>
      </c>
      <c r="IN6" s="6"/>
      <c r="IO6" s="6">
        <v>0.37732997481108149</v>
      </c>
      <c r="IP6" s="6">
        <v>600</v>
      </c>
      <c r="IQ6" s="6">
        <v>2.0619999999999998</v>
      </c>
      <c r="IR6" s="6">
        <v>0.47621247113163967</v>
      </c>
      <c r="IS6" s="6">
        <v>600</v>
      </c>
      <c r="IT6" s="6">
        <v>1.212</v>
      </c>
      <c r="IU6" s="6">
        <v>0.39685658153241654</v>
      </c>
      <c r="IV6" s="6">
        <v>600</v>
      </c>
      <c r="IW6" s="6">
        <v>1.32</v>
      </c>
      <c r="IX6" s="6">
        <v>0.42078418871533313</v>
      </c>
      <c r="IY6" s="6">
        <v>600</v>
      </c>
      <c r="IZ6" s="6">
        <v>1.653</v>
      </c>
      <c r="JA6" s="6">
        <v>0.59589041095890416</v>
      </c>
      <c r="JB6" s="6">
        <v>600</v>
      </c>
      <c r="JC6" s="6">
        <v>1.8919999999999999</v>
      </c>
      <c r="JD6" s="6">
        <v>0.59797724399494301</v>
      </c>
      <c r="JE6" s="6">
        <v>650</v>
      </c>
      <c r="JF6" s="6">
        <v>1.857</v>
      </c>
      <c r="JG6" s="6">
        <v>0.37805374592833879</v>
      </c>
      <c r="JH6" s="12">
        <v>550</v>
      </c>
      <c r="JI6" s="12">
        <v>2.0870000000000002</v>
      </c>
      <c r="JJ6" s="12">
        <f t="shared" si="30"/>
        <v>0.45817782656421524</v>
      </c>
      <c r="JK6" s="12">
        <v>200</v>
      </c>
      <c r="JL6" s="12">
        <v>4.9269999999999996</v>
      </c>
      <c r="JM6" s="12">
        <f t="shared" si="31"/>
        <v>0.95465994962216627</v>
      </c>
      <c r="JN6" s="12">
        <v>500</v>
      </c>
      <c r="JO6" s="12">
        <v>2.234</v>
      </c>
      <c r="JP6" s="12">
        <f t="shared" si="32"/>
        <v>0.67492447129909361</v>
      </c>
      <c r="JQ6" s="12"/>
      <c r="JR6" s="12"/>
      <c r="JS6" s="12"/>
      <c r="JT6" s="13">
        <v>800</v>
      </c>
      <c r="JU6" s="13">
        <v>1.6160000000000001</v>
      </c>
      <c r="JV6" s="12">
        <f t="shared" si="34"/>
        <v>0.52535760728218472</v>
      </c>
      <c r="JW6" s="12">
        <v>500</v>
      </c>
      <c r="JX6" s="12">
        <v>1.63</v>
      </c>
      <c r="JY6" s="12">
        <v>0.32929292929292925</v>
      </c>
      <c r="JZ6" s="12">
        <v>500</v>
      </c>
      <c r="KA6" s="12">
        <v>1.58</v>
      </c>
      <c r="KB6" s="12">
        <v>0.54861111111111116</v>
      </c>
      <c r="KC6" s="12">
        <v>500</v>
      </c>
      <c r="KD6" s="12">
        <v>4.1500000000000004</v>
      </c>
      <c r="KE6" s="12">
        <v>0.68936877076411973</v>
      </c>
      <c r="KF6" s="12">
        <v>500</v>
      </c>
      <c r="KG6" s="12">
        <v>4.03</v>
      </c>
      <c r="KH6" s="12">
        <v>0.64790996784565924</v>
      </c>
      <c r="KI6" s="12">
        <v>500</v>
      </c>
      <c r="KJ6" s="12">
        <v>2.02</v>
      </c>
      <c r="KK6" s="12">
        <v>0.44298245614035092</v>
      </c>
      <c r="KL6" s="12">
        <v>500</v>
      </c>
      <c r="KM6" s="12">
        <v>1.81</v>
      </c>
      <c r="KN6" s="12">
        <v>0.38025210084033617</v>
      </c>
      <c r="KO6" s="12">
        <v>600</v>
      </c>
      <c r="KP6" s="12">
        <v>2.2679999999999998</v>
      </c>
      <c r="KQ6" s="12">
        <f t="shared" si="35"/>
        <v>0.59762845849802371</v>
      </c>
      <c r="KR6" s="12">
        <v>600</v>
      </c>
      <c r="KS6" s="12">
        <v>2.67</v>
      </c>
      <c r="KT6" s="12">
        <f t="shared" si="36"/>
        <v>0.83411433926897838</v>
      </c>
      <c r="KU6" s="12">
        <v>400</v>
      </c>
      <c r="KV6" s="12">
        <v>3.6340425531914802</v>
      </c>
      <c r="KW6" s="12">
        <f t="shared" si="37"/>
        <v>0.68210862619808199</v>
      </c>
      <c r="KX6" s="12">
        <v>800</v>
      </c>
      <c r="KY6" s="12">
        <v>0.49332999999999999</v>
      </c>
      <c r="KZ6" s="12">
        <f t="shared" si="38"/>
        <v>0.12996048472075869</v>
      </c>
      <c r="LA6" s="12">
        <v>800</v>
      </c>
      <c r="LB6" s="12">
        <v>0.36732999999999999</v>
      </c>
      <c r="LC6" s="12">
        <f t="shared" si="39"/>
        <v>9.6767650158061116E-2</v>
      </c>
      <c r="LD6" s="12">
        <v>800</v>
      </c>
      <c r="LE6" s="12">
        <v>0.25367000000000001</v>
      </c>
      <c r="LF6" s="12">
        <f t="shared" si="40"/>
        <v>6.6825605900948368E-2</v>
      </c>
      <c r="LG6" s="12">
        <v>1000</v>
      </c>
      <c r="LH6" s="12">
        <v>2.1416750000000002</v>
      </c>
      <c r="LI6" s="12">
        <f t="shared" si="41"/>
        <v>0.36033144755935986</v>
      </c>
      <c r="LJ6" s="12">
        <v>800</v>
      </c>
      <c r="LK6" s="12">
        <v>0.98033000000000003</v>
      </c>
      <c r="LL6" s="12">
        <v>0.2496384008148714</v>
      </c>
      <c r="LM6" s="12">
        <v>800</v>
      </c>
      <c r="LN6" s="12">
        <v>0.59633000000000003</v>
      </c>
      <c r="LO6" s="12">
        <v>0.15618910424305921</v>
      </c>
      <c r="LP6" s="12">
        <v>800</v>
      </c>
      <c r="LQ6" s="12">
        <v>0.41632999999999998</v>
      </c>
      <c r="LR6" s="12">
        <v>0.10967597471022128</v>
      </c>
      <c r="LS6" s="12">
        <v>800</v>
      </c>
      <c r="LT6" s="12">
        <v>2.0854870775347898</v>
      </c>
      <c r="LU6" s="12">
        <f t="shared" si="42"/>
        <v>0.61705882352941299</v>
      </c>
      <c r="LV6" s="12">
        <v>800</v>
      </c>
      <c r="LW6" s="12">
        <v>1.2931034482758601</v>
      </c>
      <c r="LX6" s="12">
        <f t="shared" si="43"/>
        <v>0.23809523809523775</v>
      </c>
      <c r="LY6" s="12">
        <v>600</v>
      </c>
      <c r="LZ6" s="12">
        <v>2.1505376344085998</v>
      </c>
      <c r="MA6" s="12">
        <f t="shared" si="44"/>
        <v>0.63829787234042545</v>
      </c>
      <c r="MB6" s="14">
        <v>500</v>
      </c>
      <c r="MC6" s="15">
        <f t="shared" si="47"/>
        <v>1.8585800000000001</v>
      </c>
      <c r="MD6" s="16">
        <v>0.67</v>
      </c>
      <c r="ME6" s="14">
        <v>500</v>
      </c>
      <c r="MF6" s="15">
        <f t="shared" si="48"/>
        <v>1.48708</v>
      </c>
      <c r="MG6" s="16">
        <v>0.47</v>
      </c>
      <c r="MH6" s="12"/>
      <c r="MI6" s="12"/>
      <c r="MJ6" s="12"/>
      <c r="MK6" s="12">
        <v>400</v>
      </c>
      <c r="ML6" s="12">
        <v>2.7241</v>
      </c>
      <c r="MM6" s="12">
        <f t="shared" si="45"/>
        <v>0.78422961768770161</v>
      </c>
      <c r="MN6" s="12">
        <v>300</v>
      </c>
      <c r="MO6" s="12">
        <v>4.8600000000000003</v>
      </c>
      <c r="MP6" s="12">
        <f t="shared" si="46"/>
        <v>0.89667896678966796</v>
      </c>
      <c r="MQ6" s="12">
        <v>400</v>
      </c>
      <c r="MR6" s="12">
        <v>1.9659574468085099</v>
      </c>
      <c r="MS6" s="12">
        <v>0.84153005464481123</v>
      </c>
      <c r="MT6" s="3"/>
    </row>
    <row r="7" spans="1:358" x14ac:dyDescent="0.25">
      <c r="A7" s="6">
        <v>800</v>
      </c>
      <c r="B7" s="6">
        <v>1.25</v>
      </c>
      <c r="C7" s="6">
        <f t="shared" si="0"/>
        <v>0.27472527472527475</v>
      </c>
      <c r="D7" s="6">
        <v>600</v>
      </c>
      <c r="E7" s="6">
        <f>E2*0.33</f>
        <v>1.65429</v>
      </c>
      <c r="F7" s="6">
        <f t="shared" si="1"/>
        <v>0.33</v>
      </c>
      <c r="G7" s="6">
        <v>650</v>
      </c>
      <c r="H7" s="6">
        <v>1.1659999999999999</v>
      </c>
      <c r="I7" s="6">
        <f t="shared" si="2"/>
        <v>0.25598243688254663</v>
      </c>
      <c r="J7" s="7">
        <v>600</v>
      </c>
      <c r="K7" s="7">
        <v>1.8</v>
      </c>
      <c r="L7" s="7">
        <f t="shared" si="3"/>
        <v>0.35294117647058826</v>
      </c>
      <c r="M7" s="6">
        <v>799.99999999999898</v>
      </c>
      <c r="N7" s="6">
        <v>0.71992179863147598</v>
      </c>
      <c r="O7" s="6">
        <f t="shared" si="4"/>
        <v>0.1684753765349635</v>
      </c>
      <c r="P7" s="6">
        <v>600</v>
      </c>
      <c r="Q7" s="6">
        <v>1.651</v>
      </c>
      <c r="R7" s="6">
        <f t="shared" si="5"/>
        <v>0.36550808058445866</v>
      </c>
      <c r="S7" s="6">
        <v>250</v>
      </c>
      <c r="T7" s="6">
        <v>4.7290000000000001</v>
      </c>
      <c r="U7" s="6">
        <f t="shared" si="6"/>
        <v>0.91629529161015322</v>
      </c>
      <c r="V7" s="6">
        <v>600</v>
      </c>
      <c r="W7" s="6">
        <v>0.90598290598290498</v>
      </c>
      <c r="X7" s="6">
        <f t="shared" si="7"/>
        <v>0.27461139896373105</v>
      </c>
      <c r="Y7" s="6"/>
      <c r="Z7" s="6"/>
      <c r="AA7" s="6"/>
      <c r="AB7" s="6"/>
      <c r="AC7" s="6"/>
      <c r="AD7" s="6"/>
      <c r="AE7" s="6"/>
      <c r="AF7" s="6"/>
      <c r="AG7" s="6"/>
      <c r="AH7" s="6"/>
      <c r="AI7" s="6"/>
      <c r="AJ7" s="6"/>
      <c r="AK7" s="6">
        <v>600</v>
      </c>
      <c r="AL7" s="6">
        <v>1.5189999999999999</v>
      </c>
      <c r="AM7" s="6">
        <f t="shared" si="8"/>
        <v>0.36673104780299365</v>
      </c>
      <c r="AN7" s="6"/>
      <c r="AO7" s="6"/>
      <c r="AP7" s="6"/>
      <c r="AQ7" s="6"/>
      <c r="AR7" s="6"/>
      <c r="AS7" s="6"/>
      <c r="AT7" s="10">
        <v>250</v>
      </c>
      <c r="AU7" s="10">
        <v>3.14</v>
      </c>
      <c r="AV7" s="9">
        <f t="shared" si="9"/>
        <v>1</v>
      </c>
      <c r="AW7" s="6">
        <v>500</v>
      </c>
      <c r="AX7" s="6">
        <v>2.5979999999999999</v>
      </c>
      <c r="AY7" s="6">
        <v>0.64626865671641798</v>
      </c>
      <c r="AZ7" s="10">
        <v>800</v>
      </c>
      <c r="BA7" s="10">
        <v>1.24339</v>
      </c>
      <c r="BB7" s="6">
        <v>0.38135650403013088</v>
      </c>
      <c r="BC7" s="10">
        <v>500</v>
      </c>
      <c r="BD7" s="6">
        <v>1.508</v>
      </c>
      <c r="BE7" s="6">
        <f t="shared" si="10"/>
        <v>0.5043478260869565</v>
      </c>
      <c r="BF7" s="10">
        <v>250</v>
      </c>
      <c r="BG7" s="10">
        <v>6.5780000000000003</v>
      </c>
      <c r="BH7" s="6">
        <f t="shared" si="11"/>
        <v>0.7735183443085607</v>
      </c>
      <c r="BI7" s="10">
        <v>500</v>
      </c>
      <c r="BJ7" s="10">
        <v>2.1360000000000001</v>
      </c>
      <c r="BK7" s="6">
        <f t="shared" si="12"/>
        <v>0.62310385064177365</v>
      </c>
      <c r="BL7" s="10">
        <v>800</v>
      </c>
      <c r="BM7" s="10">
        <v>0.73</v>
      </c>
      <c r="BN7" s="6">
        <f t="shared" si="13"/>
        <v>0.22195196108239584</v>
      </c>
      <c r="BO7" s="10">
        <v>800</v>
      </c>
      <c r="BP7" s="10">
        <v>0.69299999999999995</v>
      </c>
      <c r="BQ7" s="6">
        <f t="shared" si="14"/>
        <v>0.21349353049907577</v>
      </c>
      <c r="BR7" s="10">
        <v>800</v>
      </c>
      <c r="BS7" s="10">
        <v>0.60699999999999998</v>
      </c>
      <c r="BT7" s="6">
        <f t="shared" si="15"/>
        <v>0.18945068664169787</v>
      </c>
      <c r="BU7" s="6">
        <v>1000</v>
      </c>
      <c r="BV7" s="6">
        <v>1.897</v>
      </c>
      <c r="BW7" s="6">
        <v>0.3555763823805061</v>
      </c>
      <c r="BX7" s="6">
        <v>1000</v>
      </c>
      <c r="BY7" s="6">
        <v>1.4279999999999999</v>
      </c>
      <c r="BZ7" s="6">
        <v>0.26766635426429242</v>
      </c>
      <c r="CA7" s="6">
        <v>500</v>
      </c>
      <c r="CB7" s="6">
        <v>1.9319999999999999</v>
      </c>
      <c r="CC7" s="6">
        <v>0.44352617079889806</v>
      </c>
      <c r="CD7" s="6">
        <v>850</v>
      </c>
      <c r="CE7" s="6">
        <v>1.1499999999999999</v>
      </c>
      <c r="CF7" s="6">
        <f t="shared" si="16"/>
        <v>0.23662551440329216</v>
      </c>
      <c r="CG7" s="6">
        <v>1000</v>
      </c>
      <c r="CH7" s="6">
        <v>0.98249999999999993</v>
      </c>
      <c r="CI7" s="6">
        <v>0.22838214783821478</v>
      </c>
      <c r="CJ7" s="6"/>
      <c r="CK7" s="6"/>
      <c r="CL7" s="6"/>
      <c r="CM7" s="6"/>
      <c r="CN7" s="6"/>
      <c r="CO7" s="6"/>
      <c r="CP7" s="10">
        <v>600</v>
      </c>
      <c r="CQ7" s="6">
        <v>1.4410000000000001</v>
      </c>
      <c r="CR7" s="6">
        <f t="shared" si="17"/>
        <v>0.83633197910621004</v>
      </c>
      <c r="CS7" s="6">
        <v>600</v>
      </c>
      <c r="CT7" s="6">
        <v>1.1599999999999999</v>
      </c>
      <c r="CU7" s="6">
        <v>0.22834645669291337</v>
      </c>
      <c r="CV7" s="6">
        <v>600</v>
      </c>
      <c r="CW7" s="6">
        <v>1.56</v>
      </c>
      <c r="CX7" s="6">
        <v>0.30708661417322836</v>
      </c>
      <c r="CY7" s="6">
        <v>600</v>
      </c>
      <c r="CZ7" s="6">
        <v>1.179</v>
      </c>
      <c r="DA7" s="6">
        <v>0.33015961915429853</v>
      </c>
      <c r="DB7" s="10">
        <v>1000</v>
      </c>
      <c r="DC7" s="11">
        <v>1.4765566666666665</v>
      </c>
      <c r="DD7" s="11">
        <v>0.47554159957058501</v>
      </c>
      <c r="DE7" s="10">
        <v>1000</v>
      </c>
      <c r="DF7" s="11">
        <v>1.0721333333333334</v>
      </c>
      <c r="DG7" s="11">
        <v>0.34507027143010405</v>
      </c>
      <c r="DH7" s="6"/>
      <c r="DI7" s="6"/>
      <c r="DJ7" s="6"/>
      <c r="DK7" s="6"/>
      <c r="DL7" s="6"/>
      <c r="DM7" s="6"/>
      <c r="DN7" s="6">
        <v>850</v>
      </c>
      <c r="DO7" s="6">
        <v>1.38225</v>
      </c>
      <c r="DP7" s="6">
        <v>0.19780196192070748</v>
      </c>
      <c r="DQ7" s="6">
        <v>800</v>
      </c>
      <c r="DR7" s="6">
        <v>0.76002999999999998</v>
      </c>
      <c r="DS7" s="6">
        <v>0.1769219130090669</v>
      </c>
      <c r="DT7" s="6">
        <v>400</v>
      </c>
      <c r="DU7" s="6">
        <v>4.8230000000000004</v>
      </c>
      <c r="DV7" s="6">
        <v>0.73353612167300386</v>
      </c>
      <c r="DW7" s="6">
        <v>450</v>
      </c>
      <c r="DX7" s="6">
        <v>3.69</v>
      </c>
      <c r="DY7" s="6">
        <v>0.68032102302582453</v>
      </c>
      <c r="DZ7" s="6"/>
      <c r="EA7" s="6"/>
      <c r="EB7" s="6"/>
      <c r="EC7" s="6">
        <v>300</v>
      </c>
      <c r="ED7" s="6">
        <v>2.5227499999999998</v>
      </c>
      <c r="EE7" s="6">
        <v>0.73281646691105973</v>
      </c>
      <c r="EF7" s="6"/>
      <c r="EG7" s="6"/>
      <c r="EH7" s="6"/>
      <c r="EI7" s="6"/>
      <c r="EJ7" s="6"/>
      <c r="EK7" s="6"/>
      <c r="EL7" s="6">
        <v>500</v>
      </c>
      <c r="EM7" s="6">
        <v>1.4022000000000001</v>
      </c>
      <c r="EN7" s="6">
        <v>0.37816961805461913</v>
      </c>
      <c r="EO7" s="6">
        <v>500</v>
      </c>
      <c r="EP7" s="6">
        <v>1.96225</v>
      </c>
      <c r="EQ7" s="6">
        <v>0.52926500337154414</v>
      </c>
      <c r="ER7" s="10">
        <v>600</v>
      </c>
      <c r="ES7" s="10">
        <v>1.899</v>
      </c>
      <c r="ET7" s="10">
        <v>0.44514767932489452</v>
      </c>
      <c r="EU7" s="6">
        <v>600</v>
      </c>
      <c r="EV7" s="6">
        <v>1.5569999999999999</v>
      </c>
      <c r="EW7" s="6">
        <v>0.37097927090779126</v>
      </c>
      <c r="EX7" s="6">
        <v>500</v>
      </c>
      <c r="EY7" s="6">
        <v>2.3079999999999998</v>
      </c>
      <c r="EZ7" s="6">
        <f t="shared" si="19"/>
        <v>0.68002357100766053</v>
      </c>
      <c r="FA7" s="6">
        <v>500</v>
      </c>
      <c r="FB7" s="6">
        <v>1.925</v>
      </c>
      <c r="FC7" s="6">
        <f t="shared" si="20"/>
        <v>0.62056737588652489</v>
      </c>
      <c r="FD7" s="6"/>
      <c r="FE7" s="6"/>
      <c r="FF7" s="6"/>
      <c r="FG7" s="6">
        <v>750</v>
      </c>
      <c r="FH7" s="6">
        <v>1.4910000000000001</v>
      </c>
      <c r="FI7" s="6">
        <v>0.56094808126410844</v>
      </c>
      <c r="FJ7" s="6">
        <v>500</v>
      </c>
      <c r="FK7" s="6">
        <v>2.7493573264781399</v>
      </c>
      <c r="FL7" s="6">
        <v>0.55430591259639916</v>
      </c>
      <c r="FM7" s="6">
        <v>500</v>
      </c>
      <c r="FN7" s="6">
        <v>3.0192802056555199</v>
      </c>
      <c r="FO7" s="6">
        <v>0.99318427817615784</v>
      </c>
      <c r="FP7" s="6">
        <v>500</v>
      </c>
      <c r="FQ7" s="6">
        <v>1.59254498714652</v>
      </c>
      <c r="FR7" s="6">
        <v>0.35707286707321079</v>
      </c>
      <c r="FS7" s="6">
        <v>600</v>
      </c>
      <c r="FT7" s="6">
        <v>2.1190000000000002</v>
      </c>
      <c r="FU7" s="6">
        <v>0.43844403062280163</v>
      </c>
      <c r="FV7" s="6">
        <v>600</v>
      </c>
      <c r="FW7" s="6">
        <v>1.7430000000000001</v>
      </c>
      <c r="FX7" s="6">
        <v>0.36064556176288021</v>
      </c>
      <c r="FY7" s="6">
        <v>600</v>
      </c>
      <c r="FZ7" s="6">
        <v>1.627</v>
      </c>
      <c r="GA7" s="6">
        <v>0.33664390647630871</v>
      </c>
      <c r="GB7" s="6">
        <v>600</v>
      </c>
      <c r="GC7" s="6">
        <v>1.532</v>
      </c>
      <c r="GD7" s="6">
        <v>0.31698737843989239</v>
      </c>
      <c r="GE7" s="6">
        <v>600</v>
      </c>
      <c r="GF7" s="6">
        <v>1.4990000000000001</v>
      </c>
      <c r="GG7" s="6">
        <v>0.31015932133250568</v>
      </c>
      <c r="GH7" s="6">
        <v>600</v>
      </c>
      <c r="GI7" s="6">
        <v>1.0580000000000001</v>
      </c>
      <c r="GJ7" s="6">
        <v>0.21891164907924685</v>
      </c>
      <c r="GK7" s="6">
        <v>1000</v>
      </c>
      <c r="GL7" s="6">
        <v>1.8466898954703801</v>
      </c>
      <c r="GM7" s="6">
        <v>0.38553024957627979</v>
      </c>
      <c r="GN7" s="6"/>
      <c r="GO7" s="6"/>
      <c r="GP7" s="6"/>
      <c r="GQ7" s="6"/>
      <c r="GR7" s="6"/>
      <c r="GS7" s="6"/>
      <c r="GT7" s="6">
        <v>600</v>
      </c>
      <c r="GU7" s="6">
        <v>2.6</v>
      </c>
      <c r="GV7" s="6">
        <v>0.54621848739495804</v>
      </c>
      <c r="GW7" s="6">
        <v>600</v>
      </c>
      <c r="GX7" s="6">
        <v>1.0873333333333333</v>
      </c>
      <c r="GY7" s="6">
        <f t="shared" si="22"/>
        <v>0.26093912487001042</v>
      </c>
      <c r="GZ7" s="6">
        <v>600</v>
      </c>
      <c r="HA7" s="6">
        <v>0.628</v>
      </c>
      <c r="HB7" s="6">
        <f t="shared" si="23"/>
        <v>0.15070794336453083</v>
      </c>
      <c r="HC7" s="6">
        <v>500</v>
      </c>
      <c r="HD7" s="6">
        <v>2.97882352941176</v>
      </c>
      <c r="HE7" s="6">
        <v>0.5597188142449756</v>
      </c>
      <c r="HF7" s="6">
        <v>500</v>
      </c>
      <c r="HG7" s="6">
        <v>2.36</v>
      </c>
      <c r="HH7" s="6">
        <f t="shared" si="24"/>
        <v>0.54503464203233254</v>
      </c>
      <c r="HI7" s="6">
        <v>500</v>
      </c>
      <c r="HJ7" s="6">
        <v>1.39</v>
      </c>
      <c r="HK7" s="6">
        <f t="shared" si="25"/>
        <v>0.58158995815899572</v>
      </c>
      <c r="HL7" s="6">
        <v>1000</v>
      </c>
      <c r="HM7" s="6">
        <v>0.73</v>
      </c>
      <c r="HN7" s="6">
        <f t="shared" si="26"/>
        <v>0.19160104986876639</v>
      </c>
      <c r="HO7" s="6"/>
      <c r="HP7" s="6"/>
      <c r="HQ7" s="6"/>
      <c r="HR7" s="6"/>
      <c r="HS7" s="6"/>
      <c r="HT7" s="6"/>
      <c r="HU7" s="6"/>
      <c r="HV7" s="6"/>
      <c r="HW7" s="6"/>
      <c r="HX7" s="6"/>
      <c r="HY7" s="6"/>
      <c r="HZ7" s="6"/>
      <c r="IA7" s="6">
        <v>800</v>
      </c>
      <c r="IB7" s="6">
        <v>0.93799999999999994</v>
      </c>
      <c r="IC7" s="6">
        <v>0.45533980582524269</v>
      </c>
      <c r="ID7" s="6">
        <v>800</v>
      </c>
      <c r="IE7" s="6">
        <v>0.71</v>
      </c>
      <c r="IF7" s="6">
        <v>0.16658845612388551</v>
      </c>
      <c r="IG7" s="6"/>
      <c r="IH7" s="6"/>
      <c r="II7" s="6"/>
      <c r="IJ7" s="6"/>
      <c r="IK7" s="6"/>
      <c r="IL7" s="6"/>
      <c r="IM7" s="6">
        <v>1200</v>
      </c>
      <c r="IN7" s="6"/>
      <c r="IO7" s="6">
        <v>0.26596279537455869</v>
      </c>
      <c r="IP7" s="6">
        <v>800</v>
      </c>
      <c r="IQ7" s="6">
        <v>1.169</v>
      </c>
      <c r="IR7" s="6">
        <v>0.26997690531177831</v>
      </c>
      <c r="IS7" s="6">
        <v>800</v>
      </c>
      <c r="IT7" s="6">
        <v>0.78600000000000003</v>
      </c>
      <c r="IU7" s="6">
        <v>0.25736738703339884</v>
      </c>
      <c r="IV7" s="6">
        <v>800</v>
      </c>
      <c r="IW7" s="6">
        <v>0.42499999999999999</v>
      </c>
      <c r="IX7" s="6">
        <v>0.13547975773031559</v>
      </c>
      <c r="IY7" s="6"/>
      <c r="IZ7" s="6"/>
      <c r="JA7" s="6"/>
      <c r="JB7" s="6"/>
      <c r="JC7" s="6"/>
      <c r="JD7" s="6"/>
      <c r="JE7" s="6">
        <v>800</v>
      </c>
      <c r="JF7" s="6">
        <v>1.782</v>
      </c>
      <c r="JG7" s="6">
        <v>0.36278501628664495</v>
      </c>
      <c r="JH7" s="12">
        <v>650</v>
      </c>
      <c r="JI7" s="12">
        <v>1.1659999999999999</v>
      </c>
      <c r="JJ7" s="12">
        <f t="shared" si="30"/>
        <v>0.25598243688254663</v>
      </c>
      <c r="JK7" s="12">
        <v>250</v>
      </c>
      <c r="JL7" s="12">
        <v>4.7290000000000001</v>
      </c>
      <c r="JM7" s="12">
        <f t="shared" si="31"/>
        <v>0.91629529161015322</v>
      </c>
      <c r="JN7" s="12">
        <v>600</v>
      </c>
      <c r="JO7" s="12">
        <v>0.93700000000000006</v>
      </c>
      <c r="JP7" s="12">
        <f t="shared" si="32"/>
        <v>0.28308157099697884</v>
      </c>
      <c r="JQ7" s="12"/>
      <c r="JR7" s="12"/>
      <c r="JS7" s="12"/>
      <c r="JT7" s="13">
        <v>1000</v>
      </c>
      <c r="JU7" s="13">
        <v>1.698</v>
      </c>
      <c r="JV7" s="12">
        <f t="shared" si="34"/>
        <v>0.55201560468140443</v>
      </c>
      <c r="JW7" s="12">
        <v>600</v>
      </c>
      <c r="JX7" s="12">
        <v>1.59</v>
      </c>
      <c r="JY7" s="12">
        <v>0.32121212121212123</v>
      </c>
      <c r="JZ7" s="12">
        <v>600</v>
      </c>
      <c r="KA7" s="12">
        <v>1.32</v>
      </c>
      <c r="KB7" s="12">
        <v>0.45833333333333337</v>
      </c>
      <c r="KC7" s="12">
        <v>600</v>
      </c>
      <c r="KD7" s="12">
        <v>3.86</v>
      </c>
      <c r="KE7" s="12">
        <v>0.64119601328903653</v>
      </c>
      <c r="KF7" s="12">
        <v>600</v>
      </c>
      <c r="KG7" s="12">
        <v>3.96</v>
      </c>
      <c r="KH7" s="12">
        <v>0.63665594855305463</v>
      </c>
      <c r="KI7" s="12">
        <v>600</v>
      </c>
      <c r="KJ7" s="12">
        <v>1.9</v>
      </c>
      <c r="KK7" s="12">
        <v>0.41666666666666669</v>
      </c>
      <c r="KL7" s="12">
        <v>600</v>
      </c>
      <c r="KM7" s="12">
        <v>1.47</v>
      </c>
      <c r="KN7" s="12">
        <v>0.30882352941176472</v>
      </c>
      <c r="KO7" s="12">
        <v>800</v>
      </c>
      <c r="KP7" s="12">
        <v>0.66500000000000004</v>
      </c>
      <c r="KQ7" s="12">
        <f t="shared" si="35"/>
        <v>0.17523056653491437</v>
      </c>
      <c r="KR7" s="12">
        <v>800</v>
      </c>
      <c r="KS7" s="12">
        <v>2.2879999999999998</v>
      </c>
      <c r="KT7" s="12">
        <f t="shared" si="36"/>
        <v>0.7147766323024054</v>
      </c>
      <c r="KU7" s="12">
        <v>500</v>
      </c>
      <c r="KV7" s="12">
        <v>3.0042553191489301</v>
      </c>
      <c r="KW7" s="12">
        <f t="shared" si="37"/>
        <v>0.56389776357827415</v>
      </c>
      <c r="KX7" s="12"/>
      <c r="KY7" s="12"/>
      <c r="KZ7" s="12"/>
      <c r="LA7" s="12"/>
      <c r="LB7" s="12"/>
      <c r="LC7" s="12"/>
      <c r="LD7" s="12"/>
      <c r="LE7" s="12"/>
      <c r="LF7" s="12"/>
      <c r="LG7" s="12"/>
      <c r="LH7" s="12"/>
      <c r="LI7" s="12"/>
      <c r="LJ7" s="12"/>
      <c r="LK7" s="12"/>
      <c r="LL7" s="12"/>
      <c r="LM7" s="12"/>
      <c r="LN7" s="12"/>
      <c r="LO7" s="12"/>
      <c r="LP7" s="12"/>
      <c r="LQ7" s="12"/>
      <c r="LR7" s="12"/>
      <c r="LS7" s="12">
        <v>1000</v>
      </c>
      <c r="LT7" s="12">
        <v>0.98210735586481102</v>
      </c>
      <c r="LU7" s="12">
        <f t="shared" si="42"/>
        <v>0.29058823529411842</v>
      </c>
      <c r="LV7" s="12">
        <v>1000</v>
      </c>
      <c r="LW7" s="12">
        <v>1.09913793103448</v>
      </c>
      <c r="LX7" s="12">
        <f t="shared" si="43"/>
        <v>0.20238095238095188</v>
      </c>
      <c r="LY7" s="12">
        <v>800</v>
      </c>
      <c r="LZ7" s="12">
        <v>1.2903225806451599</v>
      </c>
      <c r="MA7" s="12">
        <f t="shared" si="44"/>
        <v>0.38297872340425526</v>
      </c>
      <c r="MB7" s="14">
        <v>600</v>
      </c>
      <c r="MC7" s="15">
        <f t="shared" si="47"/>
        <v>1.5257000000000001</v>
      </c>
      <c r="MD7" s="16">
        <v>0.55000000000000004</v>
      </c>
      <c r="ME7" s="14">
        <v>600</v>
      </c>
      <c r="MF7" s="15">
        <f t="shared" si="48"/>
        <v>1.2972399999999999</v>
      </c>
      <c r="MG7" s="16">
        <v>0.41</v>
      </c>
      <c r="MH7" s="12"/>
      <c r="MI7" s="12"/>
      <c r="MJ7" s="12"/>
      <c r="MK7" s="12">
        <v>500</v>
      </c>
      <c r="ML7" s="12">
        <v>1.9895999999999998</v>
      </c>
      <c r="MM7" s="12">
        <f t="shared" si="45"/>
        <v>0.5727775218793183</v>
      </c>
      <c r="MN7" s="12">
        <v>450</v>
      </c>
      <c r="MO7" s="12">
        <v>3.72</v>
      </c>
      <c r="MP7" s="12">
        <f t="shared" si="46"/>
        <v>0.68634686346863472</v>
      </c>
      <c r="MQ7" s="12">
        <v>500</v>
      </c>
      <c r="MR7" s="12">
        <v>1.6765957446808499</v>
      </c>
      <c r="MS7" s="12">
        <v>0.71766848816029327</v>
      </c>
      <c r="MT7" s="3"/>
    </row>
    <row r="8" spans="1:358" x14ac:dyDescent="0.25">
      <c r="A8" s="6"/>
      <c r="B8" s="6"/>
      <c r="C8" s="6"/>
      <c r="D8" s="6"/>
      <c r="E8" s="6"/>
      <c r="F8" s="6"/>
      <c r="G8" s="6">
        <v>800</v>
      </c>
      <c r="H8" s="6">
        <v>0.94799999999999995</v>
      </c>
      <c r="I8" s="6">
        <f t="shared" si="2"/>
        <v>0.20812294182217345</v>
      </c>
      <c r="J8" s="7"/>
      <c r="K8" s="7"/>
      <c r="L8" s="7"/>
      <c r="M8" s="6">
        <v>1000</v>
      </c>
      <c r="N8" s="6">
        <v>0.59253176930596307</v>
      </c>
      <c r="O8" s="6">
        <f t="shared" si="4"/>
        <v>0.13866368976813154</v>
      </c>
      <c r="P8" s="6">
        <v>700</v>
      </c>
      <c r="Q8" s="6">
        <v>0.67</v>
      </c>
      <c r="R8" s="6">
        <f t="shared" si="5"/>
        <v>0.14832853663936241</v>
      </c>
      <c r="S8" s="6">
        <v>300</v>
      </c>
      <c r="T8" s="6">
        <v>4.6820000000000004</v>
      </c>
      <c r="U8" s="6">
        <f t="shared" si="6"/>
        <v>0.90718852935477634</v>
      </c>
      <c r="V8" s="6">
        <v>900</v>
      </c>
      <c r="W8" s="6">
        <v>0.35897435897435798</v>
      </c>
      <c r="X8" s="6">
        <f t="shared" si="7"/>
        <v>0.10880829015544041</v>
      </c>
      <c r="Y8" s="6"/>
      <c r="Z8" s="6"/>
      <c r="AA8" s="6"/>
      <c r="AB8" s="6"/>
      <c r="AC8" s="6"/>
      <c r="AD8" s="6"/>
      <c r="AE8" s="6"/>
      <c r="AF8" s="6"/>
      <c r="AG8" s="6"/>
      <c r="AH8" s="6"/>
      <c r="AI8" s="6"/>
      <c r="AJ8" s="6"/>
      <c r="AK8" s="6">
        <v>700</v>
      </c>
      <c r="AL8" s="6">
        <v>0.85799999999999998</v>
      </c>
      <c r="AM8" s="6">
        <f t="shared" si="8"/>
        <v>0.20714630613230323</v>
      </c>
      <c r="AN8" s="6"/>
      <c r="AO8" s="6"/>
      <c r="AP8" s="6"/>
      <c r="AQ8" s="6"/>
      <c r="AR8" s="6"/>
      <c r="AS8" s="6"/>
      <c r="AT8" s="10">
        <v>300</v>
      </c>
      <c r="AU8" s="10">
        <v>2.96</v>
      </c>
      <c r="AV8" s="9">
        <f t="shared" si="9"/>
        <v>0.94267515923566869</v>
      </c>
      <c r="AW8" s="6">
        <v>600</v>
      </c>
      <c r="AX8" s="6">
        <v>2.09375</v>
      </c>
      <c r="AY8" s="6">
        <v>0.52083333333333337</v>
      </c>
      <c r="AZ8" s="10"/>
      <c r="BA8" s="10"/>
      <c r="BB8" s="6"/>
      <c r="BC8" s="10">
        <v>600</v>
      </c>
      <c r="BD8" s="6">
        <v>1.3720000000000001</v>
      </c>
      <c r="BE8" s="6">
        <f t="shared" si="10"/>
        <v>0.4588628762541806</v>
      </c>
      <c r="BF8" s="10">
        <v>300</v>
      </c>
      <c r="BG8" s="10">
        <v>6.2370000000000001</v>
      </c>
      <c r="BH8" s="6">
        <f t="shared" si="11"/>
        <v>0.73341956726246482</v>
      </c>
      <c r="BI8" s="6"/>
      <c r="BJ8" s="6"/>
      <c r="BK8" s="6"/>
      <c r="BL8" s="10"/>
      <c r="BM8" s="6"/>
      <c r="BN8" s="6"/>
      <c r="BO8" s="6"/>
      <c r="BP8" s="6"/>
      <c r="BQ8" s="6"/>
      <c r="BR8" s="6"/>
      <c r="BS8" s="6"/>
      <c r="BT8" s="6"/>
      <c r="BU8" s="6"/>
      <c r="BV8" s="6"/>
      <c r="BW8" s="6"/>
      <c r="BX8" s="6"/>
      <c r="BY8" s="6"/>
      <c r="BZ8" s="6"/>
      <c r="CA8" s="6">
        <v>600</v>
      </c>
      <c r="CB8" s="6">
        <v>1.0529999999999999</v>
      </c>
      <c r="CC8" s="6">
        <v>0.24173553719008264</v>
      </c>
      <c r="CD8" s="6"/>
      <c r="CE8" s="6"/>
      <c r="CF8" s="6"/>
      <c r="CG8" s="6"/>
      <c r="CH8" s="6"/>
      <c r="CI8" s="6"/>
      <c r="CJ8" s="6"/>
      <c r="CK8" s="6"/>
      <c r="CL8" s="6"/>
      <c r="CM8" s="6"/>
      <c r="CN8" s="6"/>
      <c r="CO8" s="6"/>
      <c r="CP8" s="10">
        <v>850</v>
      </c>
      <c r="CQ8" s="6">
        <v>1.1399999999999999</v>
      </c>
      <c r="CR8" s="6">
        <f t="shared" si="17"/>
        <v>0.66163668020893784</v>
      </c>
      <c r="CS8" s="6"/>
      <c r="CT8" s="6"/>
      <c r="CU8" s="6"/>
      <c r="CV8" s="6"/>
      <c r="CW8" s="6"/>
      <c r="CX8" s="6"/>
      <c r="CY8" s="6">
        <v>700</v>
      </c>
      <c r="CZ8" s="6">
        <v>0.65400000000000003</v>
      </c>
      <c r="DA8" s="6">
        <v>0.18314197703724447</v>
      </c>
      <c r="DB8" s="6"/>
      <c r="DC8" s="6"/>
      <c r="DD8" s="6"/>
      <c r="DE8" s="6"/>
      <c r="DF8" s="6"/>
      <c r="DG8" s="6"/>
      <c r="DH8" s="6"/>
      <c r="DI8" s="6"/>
      <c r="DJ8" s="6"/>
      <c r="DK8" s="6"/>
      <c r="DL8" s="6"/>
      <c r="DM8" s="6"/>
      <c r="DN8" s="6"/>
      <c r="DO8" s="6"/>
      <c r="DP8" s="6"/>
      <c r="DQ8" s="6"/>
      <c r="DR8" s="6"/>
      <c r="DS8" s="6"/>
      <c r="DT8" s="6">
        <v>500</v>
      </c>
      <c r="DU8" s="6">
        <v>3.7639999999999998</v>
      </c>
      <c r="DV8" s="6">
        <v>0.57247148288973382</v>
      </c>
      <c r="DW8" s="6">
        <v>600</v>
      </c>
      <c r="DX8" s="6">
        <v>2.0232600000000001</v>
      </c>
      <c r="DY8" s="6">
        <v>0.37302610109681023</v>
      </c>
      <c r="DZ8" s="6"/>
      <c r="EA8" s="6"/>
      <c r="EB8" s="6"/>
      <c r="EC8" s="6">
        <v>350</v>
      </c>
      <c r="ED8" s="6">
        <v>2.3839299999999999</v>
      </c>
      <c r="EE8" s="6">
        <v>0.69249159051165698</v>
      </c>
      <c r="EF8" s="6"/>
      <c r="EG8" s="6"/>
      <c r="EH8" s="6"/>
      <c r="EI8" s="6"/>
      <c r="EJ8" s="6"/>
      <c r="EK8" s="6"/>
      <c r="EL8" s="6">
        <v>600</v>
      </c>
      <c r="EM8" s="6">
        <v>1.16954</v>
      </c>
      <c r="EN8" s="6">
        <v>0.3154218336183135</v>
      </c>
      <c r="EO8" s="6">
        <v>600</v>
      </c>
      <c r="EP8" s="6">
        <v>1.32525</v>
      </c>
      <c r="EQ8" s="6">
        <v>0.35745111260957518</v>
      </c>
      <c r="ER8" s="10">
        <v>700</v>
      </c>
      <c r="ES8" s="10">
        <v>1.5860000000000001</v>
      </c>
      <c r="ET8" s="10">
        <v>0.37177684013127055</v>
      </c>
      <c r="EU8" s="6">
        <v>700</v>
      </c>
      <c r="EV8" s="6">
        <v>1.3440000000000001</v>
      </c>
      <c r="EW8" s="6">
        <v>0.32022873481057901</v>
      </c>
      <c r="EX8" s="6">
        <v>600</v>
      </c>
      <c r="EY8" s="6">
        <v>1.2270000000000001</v>
      </c>
      <c r="EZ8" s="6">
        <f t="shared" si="19"/>
        <v>0.36152032999410727</v>
      </c>
      <c r="FA8" s="6">
        <v>600</v>
      </c>
      <c r="FB8" s="6">
        <v>8.2799999999999996E-4</v>
      </c>
      <c r="FC8" s="6">
        <f t="shared" si="20"/>
        <v>2.6692456479690524E-4</v>
      </c>
      <c r="FD8" s="6"/>
      <c r="FE8" s="6"/>
      <c r="FF8" s="6"/>
      <c r="FG8" s="6">
        <v>900</v>
      </c>
      <c r="FH8" s="6">
        <v>0.91100000000000003</v>
      </c>
      <c r="FI8" s="6">
        <v>0.34273890142964636</v>
      </c>
      <c r="FJ8" s="6">
        <v>600</v>
      </c>
      <c r="FK8" s="6">
        <v>1.77249357326478</v>
      </c>
      <c r="FL8" s="6">
        <v>0.35735757525499595</v>
      </c>
      <c r="FM8" s="6">
        <v>600</v>
      </c>
      <c r="FN8" s="6">
        <v>2.9421593830334101</v>
      </c>
      <c r="FO8" s="6">
        <v>0.96781558652414801</v>
      </c>
      <c r="FP8" s="6">
        <v>600</v>
      </c>
      <c r="FQ8" s="6">
        <v>1.1298200514138801</v>
      </c>
      <c r="FR8" s="6">
        <v>0.25332288148293275</v>
      </c>
      <c r="FS8" s="6"/>
      <c r="FT8" s="6"/>
      <c r="FU8" s="6"/>
      <c r="FV8" s="6"/>
      <c r="FW8" s="6"/>
      <c r="FX8" s="6"/>
      <c r="FY8" s="6"/>
      <c r="FZ8" s="6"/>
      <c r="GA8" s="6"/>
      <c r="GB8" s="6"/>
      <c r="GC8" s="6"/>
      <c r="GD8" s="6"/>
      <c r="GE8" s="6"/>
      <c r="GF8" s="6"/>
      <c r="GG8" s="6"/>
      <c r="GH8" s="6"/>
      <c r="GI8" s="6"/>
      <c r="GJ8" s="6"/>
      <c r="GK8" s="6"/>
      <c r="GL8" s="6"/>
      <c r="GM8" s="6"/>
      <c r="GN8" s="6"/>
      <c r="GO8" s="6"/>
      <c r="GP8" s="6"/>
      <c r="GQ8" s="6"/>
      <c r="GR8" s="6"/>
      <c r="GS8" s="6"/>
      <c r="GT8" s="6">
        <v>800</v>
      </c>
      <c r="GU8" s="6">
        <v>1.7</v>
      </c>
      <c r="GV8" s="6">
        <v>0.35714285714285715</v>
      </c>
      <c r="GW8" s="6"/>
      <c r="GX8" s="6"/>
      <c r="GY8" s="6"/>
      <c r="GZ8" s="6"/>
      <c r="HA8" s="6"/>
      <c r="HB8" s="6"/>
      <c r="HC8" s="6">
        <v>600</v>
      </c>
      <c r="HD8" s="6">
        <v>1.8635294117647001</v>
      </c>
      <c r="HE8" s="6">
        <v>0.35015584587837278</v>
      </c>
      <c r="HF8" s="6">
        <v>600</v>
      </c>
      <c r="HG8" s="6">
        <v>1.91</v>
      </c>
      <c r="HH8" s="6">
        <f t="shared" si="24"/>
        <v>0.44110854503464203</v>
      </c>
      <c r="HI8" s="6">
        <v>600</v>
      </c>
      <c r="HJ8" s="6">
        <v>1.02</v>
      </c>
      <c r="HK8" s="6">
        <f t="shared" si="25"/>
        <v>0.42677824267782427</v>
      </c>
      <c r="HL8" s="6"/>
      <c r="HM8" s="6"/>
      <c r="HN8" s="6"/>
      <c r="HO8" s="6"/>
      <c r="HP8" s="6"/>
      <c r="HQ8" s="6"/>
      <c r="HR8" s="6"/>
      <c r="HS8" s="6"/>
      <c r="HT8" s="6"/>
      <c r="HU8" s="6"/>
      <c r="HV8" s="6"/>
      <c r="HW8" s="6"/>
      <c r="HX8" s="6"/>
      <c r="HY8" s="6"/>
      <c r="HZ8" s="6"/>
      <c r="IA8" s="6">
        <v>1000</v>
      </c>
      <c r="IB8" s="6">
        <v>0.36</v>
      </c>
      <c r="IC8" s="6">
        <v>0.17475728155339804</v>
      </c>
      <c r="ID8" s="6">
        <v>1000</v>
      </c>
      <c r="IE8" s="6">
        <v>0.55700000000000005</v>
      </c>
      <c r="IF8" s="6">
        <v>0.13068981698732993</v>
      </c>
      <c r="IG8" s="6"/>
      <c r="IH8" s="6"/>
      <c r="II8" s="6"/>
      <c r="IJ8" s="6"/>
      <c r="IK8" s="6"/>
      <c r="IL8" s="6"/>
      <c r="IM8" s="6"/>
      <c r="IN8" s="6"/>
      <c r="IO8" s="6">
        <v>0.18595227375056267</v>
      </c>
      <c r="IP8" s="6"/>
      <c r="IQ8" s="6"/>
      <c r="IR8" s="6"/>
      <c r="IS8" s="6"/>
      <c r="IT8" s="6"/>
      <c r="IU8" s="6"/>
      <c r="IV8" s="6"/>
      <c r="IW8" s="6"/>
      <c r="IX8" s="6"/>
      <c r="IY8" s="6"/>
      <c r="IZ8" s="6"/>
      <c r="JA8" s="6"/>
      <c r="JB8" s="6"/>
      <c r="JC8" s="6"/>
      <c r="JD8" s="6"/>
      <c r="JE8" s="6"/>
      <c r="JF8" s="6"/>
      <c r="JG8" s="6"/>
      <c r="JH8" s="12">
        <v>800</v>
      </c>
      <c r="JI8" s="12">
        <v>0.94799999999999995</v>
      </c>
      <c r="JJ8" s="12">
        <f t="shared" si="30"/>
        <v>0.20812294182217345</v>
      </c>
      <c r="JK8" s="12">
        <v>300</v>
      </c>
      <c r="JL8" s="12">
        <v>4.6820000000000004</v>
      </c>
      <c r="JM8" s="12">
        <f t="shared" si="31"/>
        <v>0.90718852935477634</v>
      </c>
      <c r="JN8" s="12">
        <v>700</v>
      </c>
      <c r="JO8" s="12">
        <v>0.436</v>
      </c>
      <c r="JP8" s="12">
        <f t="shared" si="32"/>
        <v>0.13172205438066464</v>
      </c>
      <c r="JQ8" s="12"/>
      <c r="JR8" s="12"/>
      <c r="JS8" s="12"/>
      <c r="JT8" s="12"/>
      <c r="JU8" s="12"/>
      <c r="JV8" s="12"/>
      <c r="JW8" s="12"/>
      <c r="JX8" s="12"/>
      <c r="JY8" s="12"/>
      <c r="JZ8" s="12"/>
      <c r="KA8" s="12"/>
      <c r="KB8" s="12"/>
      <c r="KC8" s="12"/>
      <c r="KD8" s="12"/>
      <c r="KE8" s="12"/>
      <c r="KF8" s="12"/>
      <c r="KG8" s="12"/>
      <c r="KH8" s="12"/>
      <c r="KI8" s="12"/>
      <c r="KJ8" s="12"/>
      <c r="KK8" s="12"/>
      <c r="KL8" s="12"/>
      <c r="KM8" s="12"/>
      <c r="KN8" s="12"/>
      <c r="KO8" s="12"/>
      <c r="KP8" s="12"/>
      <c r="KQ8" s="12"/>
      <c r="KR8" s="12">
        <v>1000</v>
      </c>
      <c r="KS8" s="12">
        <v>1.482</v>
      </c>
      <c r="KT8" s="12">
        <f t="shared" si="36"/>
        <v>0.46298031865042172</v>
      </c>
      <c r="KU8" s="12">
        <v>600</v>
      </c>
      <c r="KV8" s="12">
        <v>1.88085106382978</v>
      </c>
      <c r="KW8" s="12">
        <f t="shared" si="37"/>
        <v>0.35303514376996703</v>
      </c>
      <c r="KX8" s="12"/>
      <c r="KY8" s="12"/>
      <c r="KZ8" s="12"/>
      <c r="LA8" s="12"/>
      <c r="LB8" s="12"/>
      <c r="LC8" s="12"/>
      <c r="LD8" s="12"/>
      <c r="LE8" s="12"/>
      <c r="LF8" s="12"/>
      <c r="LG8" s="12"/>
      <c r="LH8" s="12"/>
      <c r="LI8" s="12"/>
      <c r="LJ8" s="12"/>
      <c r="LK8" s="12"/>
      <c r="LL8" s="12"/>
      <c r="LM8" s="12"/>
      <c r="LN8" s="12"/>
      <c r="LO8" s="12"/>
      <c r="LP8" s="12"/>
      <c r="LQ8" s="12"/>
      <c r="LR8" s="12"/>
      <c r="LS8" s="12"/>
      <c r="LT8" s="12"/>
      <c r="LU8" s="12"/>
      <c r="LV8" s="12"/>
      <c r="LW8" s="12"/>
      <c r="LX8" s="12"/>
      <c r="LY8" s="12">
        <v>999.99999999999898</v>
      </c>
      <c r="LZ8" s="12">
        <v>0.60215053763440796</v>
      </c>
      <c r="MA8" s="12">
        <f t="shared" si="44"/>
        <v>0.17872340425531913</v>
      </c>
      <c r="MB8" s="12"/>
      <c r="MC8" s="12"/>
      <c r="MD8" s="12"/>
      <c r="ME8" s="12"/>
      <c r="MF8" s="12"/>
      <c r="MG8" s="12"/>
      <c r="MH8" s="12"/>
      <c r="MI8" s="12"/>
      <c r="MJ8" s="12"/>
      <c r="MK8" s="12">
        <v>600</v>
      </c>
      <c r="ML8" s="12">
        <v>1.3924000000000001</v>
      </c>
      <c r="MM8" s="12">
        <f t="shared" si="45"/>
        <v>0.40085214187010598</v>
      </c>
      <c r="MN8" s="12">
        <v>600</v>
      </c>
      <c r="MO8" s="12">
        <v>2.04</v>
      </c>
      <c r="MP8" s="12">
        <f t="shared" si="46"/>
        <v>0.37638376383763839</v>
      </c>
      <c r="MQ8" s="12">
        <v>600</v>
      </c>
      <c r="MR8" s="12">
        <v>1.2851063829787199</v>
      </c>
      <c r="MS8" s="12">
        <v>0.55009107468123897</v>
      </c>
      <c r="MT8" s="3"/>
    </row>
    <row r="9" spans="1:358" x14ac:dyDescent="0.25">
      <c r="A9" s="6"/>
      <c r="B9" s="6"/>
      <c r="C9" s="6"/>
      <c r="D9" s="6"/>
      <c r="E9" s="6"/>
      <c r="F9" s="6"/>
      <c r="G9" s="6"/>
      <c r="H9" s="6"/>
      <c r="I9" s="6"/>
      <c r="J9" s="7"/>
      <c r="K9" s="7"/>
      <c r="L9" s="7"/>
      <c r="M9" s="6"/>
      <c r="N9" s="6"/>
      <c r="O9" s="6"/>
      <c r="P9" s="6">
        <v>800</v>
      </c>
      <c r="Q9" s="6">
        <v>0.441</v>
      </c>
      <c r="R9" s="6">
        <f t="shared" si="5"/>
        <v>9.7631171131281821E-2</v>
      </c>
      <c r="S9" s="6">
        <v>350</v>
      </c>
      <c r="T9" s="6">
        <v>3.911</v>
      </c>
      <c r="U9" s="6">
        <f t="shared" si="6"/>
        <v>0.75779887618678554</v>
      </c>
      <c r="V9" s="6"/>
      <c r="W9" s="6"/>
      <c r="X9" s="6"/>
      <c r="Y9" s="6"/>
      <c r="Z9" s="6"/>
      <c r="AA9" s="6"/>
      <c r="AB9" s="6"/>
      <c r="AC9" s="6"/>
      <c r="AD9" s="6"/>
      <c r="AE9" s="6"/>
      <c r="AF9" s="6"/>
      <c r="AG9" s="6"/>
      <c r="AH9" s="6"/>
      <c r="AI9" s="6"/>
      <c r="AJ9" s="6"/>
      <c r="AK9" s="6"/>
      <c r="AL9" s="6"/>
      <c r="AM9" s="6"/>
      <c r="AN9" s="6"/>
      <c r="AO9" s="6"/>
      <c r="AP9" s="6"/>
      <c r="AQ9" s="6"/>
      <c r="AR9" s="6"/>
      <c r="AS9" s="6"/>
      <c r="AT9" s="10">
        <v>350</v>
      </c>
      <c r="AU9" s="10">
        <v>3.12</v>
      </c>
      <c r="AV9" s="9">
        <f t="shared" si="9"/>
        <v>0.99363057324840764</v>
      </c>
      <c r="AW9" s="6">
        <v>700</v>
      </c>
      <c r="AX9" s="6">
        <v>1.7817499999999999</v>
      </c>
      <c r="AY9" s="6">
        <v>0.44322139303482588</v>
      </c>
      <c r="AZ9" s="10"/>
      <c r="BA9" s="10"/>
      <c r="BB9" s="6"/>
      <c r="BC9" s="10">
        <v>700</v>
      </c>
      <c r="BD9" s="6">
        <v>1.333</v>
      </c>
      <c r="BE9" s="6">
        <f t="shared" si="10"/>
        <v>0.445819397993311</v>
      </c>
      <c r="BF9" s="10">
        <v>350</v>
      </c>
      <c r="BG9" s="10">
        <v>4.3490000000000002</v>
      </c>
      <c r="BH9" s="6">
        <f t="shared" si="11"/>
        <v>0.51140639698965196</v>
      </c>
      <c r="BI9" s="6"/>
      <c r="BJ9" s="6"/>
      <c r="BK9" s="6"/>
      <c r="BL9" s="6"/>
      <c r="BM9" s="6"/>
      <c r="BN9" s="6"/>
      <c r="BO9" s="6"/>
      <c r="BP9" s="6"/>
      <c r="BQ9" s="6"/>
      <c r="BR9" s="6"/>
      <c r="BS9" s="6"/>
      <c r="BT9" s="6"/>
      <c r="BU9" s="6"/>
      <c r="BV9" s="6"/>
      <c r="BW9" s="6"/>
      <c r="BX9" s="6"/>
      <c r="BY9" s="6"/>
      <c r="BZ9" s="6"/>
      <c r="CA9" s="6"/>
      <c r="CB9" s="6"/>
      <c r="CC9" s="6"/>
      <c r="CD9" s="6"/>
      <c r="CE9" s="6"/>
      <c r="CF9" s="6"/>
      <c r="CG9" s="6"/>
      <c r="CH9" s="6"/>
      <c r="CI9" s="6"/>
      <c r="CJ9" s="6"/>
      <c r="CK9" s="6"/>
      <c r="CL9" s="6"/>
      <c r="CM9" s="6"/>
      <c r="CN9" s="6"/>
      <c r="CO9" s="6"/>
      <c r="CP9" s="6"/>
      <c r="CQ9" s="6"/>
      <c r="CR9" s="6"/>
      <c r="CS9" s="6"/>
      <c r="CT9" s="6"/>
      <c r="CU9" s="6"/>
      <c r="CV9" s="6"/>
      <c r="CW9" s="6"/>
      <c r="CX9" s="6"/>
      <c r="CY9" s="6">
        <v>800</v>
      </c>
      <c r="CZ9" s="6">
        <v>0.59199999999999997</v>
      </c>
      <c r="DA9" s="6">
        <v>0.16577989358723044</v>
      </c>
      <c r="DB9" s="6"/>
      <c r="DC9" s="6"/>
      <c r="DD9" s="6"/>
      <c r="DE9" s="6"/>
      <c r="DF9" s="6"/>
      <c r="DG9" s="6"/>
      <c r="DH9" s="6"/>
      <c r="DI9" s="6"/>
      <c r="DJ9" s="6"/>
      <c r="DK9" s="6"/>
      <c r="DL9" s="6"/>
      <c r="DM9" s="6"/>
      <c r="DN9" s="6"/>
      <c r="DO9" s="6"/>
      <c r="DP9" s="6"/>
      <c r="DQ9" s="6"/>
      <c r="DR9" s="6"/>
      <c r="DS9" s="6"/>
      <c r="DT9" s="6">
        <v>600</v>
      </c>
      <c r="DU9" s="6">
        <v>3.355</v>
      </c>
      <c r="DV9" s="6">
        <v>0.51026615969581746</v>
      </c>
      <c r="DW9" s="6"/>
      <c r="DX9" s="6"/>
      <c r="DY9" s="6"/>
      <c r="DZ9" s="6"/>
      <c r="EA9" s="6"/>
      <c r="EB9" s="6"/>
      <c r="EC9" s="6">
        <v>400</v>
      </c>
      <c r="ED9" s="6">
        <v>2.0449000000000002</v>
      </c>
      <c r="EE9" s="6">
        <v>0.59400907469484743</v>
      </c>
      <c r="EF9" s="6"/>
      <c r="EG9" s="6"/>
      <c r="EH9" s="6"/>
      <c r="EI9" s="6"/>
      <c r="EJ9" s="6"/>
      <c r="EK9" s="6"/>
      <c r="EL9" s="6"/>
      <c r="EM9" s="6"/>
      <c r="EN9" s="6"/>
      <c r="EO9" s="6"/>
      <c r="EP9" s="6"/>
      <c r="EQ9" s="6"/>
      <c r="ER9" s="10">
        <v>800</v>
      </c>
      <c r="ES9" s="10">
        <v>1.07</v>
      </c>
      <c r="ET9" s="10">
        <v>0.25082044069385845</v>
      </c>
      <c r="EU9" s="6">
        <v>800</v>
      </c>
      <c r="EV9" s="6">
        <v>0.94099999999999995</v>
      </c>
      <c r="EW9" s="6">
        <v>0.22420776745294257</v>
      </c>
      <c r="EX9" s="6"/>
      <c r="EY9" s="6"/>
      <c r="EZ9" s="6"/>
      <c r="FA9" s="6"/>
      <c r="FB9" s="6"/>
      <c r="FC9" s="6"/>
      <c r="FD9" s="6"/>
      <c r="FE9" s="6"/>
      <c r="FF9" s="6"/>
      <c r="FG9" s="6"/>
      <c r="FH9" s="6"/>
      <c r="FI9" s="6"/>
      <c r="FJ9" s="6">
        <v>700</v>
      </c>
      <c r="FK9" s="6">
        <v>1.52827763496143</v>
      </c>
      <c r="FL9" s="6">
        <v>0.30812049091964316</v>
      </c>
      <c r="FM9" s="6">
        <v>700</v>
      </c>
      <c r="FN9" s="6">
        <v>2.9421593830334101</v>
      </c>
      <c r="FO9" s="6">
        <v>0.96781558652414801</v>
      </c>
      <c r="FP9" s="6">
        <v>700</v>
      </c>
      <c r="FQ9" s="6">
        <v>1.06555269922879</v>
      </c>
      <c r="FR9" s="6">
        <v>0.23891316126206055</v>
      </c>
      <c r="FS9" s="6"/>
      <c r="FT9" s="6"/>
      <c r="FU9" s="6"/>
      <c r="FV9" s="6"/>
      <c r="FW9" s="6"/>
      <c r="FX9" s="6"/>
      <c r="FY9" s="6"/>
      <c r="FZ9" s="6"/>
      <c r="GA9" s="6"/>
      <c r="GB9" s="6"/>
      <c r="GC9" s="6"/>
      <c r="GD9" s="6"/>
      <c r="GE9" s="6"/>
      <c r="GF9" s="6"/>
      <c r="GG9" s="6"/>
      <c r="GH9" s="6"/>
      <c r="GI9" s="6"/>
      <c r="GJ9" s="6"/>
      <c r="GK9" s="6"/>
      <c r="GL9" s="6"/>
      <c r="GM9" s="6"/>
      <c r="GN9" s="6"/>
      <c r="GO9" s="6"/>
      <c r="GP9" s="6"/>
      <c r="GQ9" s="6"/>
      <c r="GR9" s="6"/>
      <c r="GS9" s="6"/>
      <c r="GT9" s="6"/>
      <c r="GU9" s="6"/>
      <c r="GV9" s="6"/>
      <c r="GW9" s="6"/>
      <c r="GX9" s="6"/>
      <c r="GY9" s="6"/>
      <c r="GZ9" s="6"/>
      <c r="HA9" s="6"/>
      <c r="HB9" s="6"/>
      <c r="HC9" s="6">
        <v>700</v>
      </c>
      <c r="HD9" s="6">
        <v>1.69411764705882</v>
      </c>
      <c r="HE9" s="6">
        <v>0.3183234962530665</v>
      </c>
      <c r="HF9" s="6">
        <v>700</v>
      </c>
      <c r="HG9" s="6">
        <v>1.87</v>
      </c>
      <c r="HH9" s="6">
        <f t="shared" si="24"/>
        <v>0.43187066974595845</v>
      </c>
      <c r="HI9" s="6">
        <v>700</v>
      </c>
      <c r="HJ9" s="6">
        <v>0.94</v>
      </c>
      <c r="HK9" s="6">
        <f t="shared" si="25"/>
        <v>0.3933054393305439</v>
      </c>
      <c r="HL9" s="6"/>
      <c r="HM9" s="6"/>
      <c r="HN9" s="6"/>
      <c r="HO9" s="6"/>
      <c r="HP9" s="6"/>
      <c r="HQ9" s="6"/>
      <c r="HR9" s="6"/>
      <c r="HS9" s="6"/>
      <c r="HT9" s="6"/>
      <c r="HU9" s="6"/>
      <c r="HV9" s="6"/>
      <c r="HW9" s="6"/>
      <c r="HX9" s="6"/>
      <c r="HY9" s="6"/>
      <c r="HZ9" s="6"/>
      <c r="IA9" s="6"/>
      <c r="IB9" s="6"/>
      <c r="IC9" s="6"/>
      <c r="ID9" s="6"/>
      <c r="IE9" s="6"/>
      <c r="IF9" s="6"/>
      <c r="IG9" s="6"/>
      <c r="IH9" s="6"/>
      <c r="II9" s="6"/>
      <c r="IJ9" s="6"/>
      <c r="IK9" s="6"/>
      <c r="IL9" s="6"/>
      <c r="IM9" s="6"/>
      <c r="IN9" s="6"/>
      <c r="IO9" s="6"/>
      <c r="IP9" s="6"/>
      <c r="IQ9" s="6"/>
      <c r="IR9" s="6"/>
      <c r="IS9" s="6"/>
      <c r="IT9" s="6"/>
      <c r="IU9" s="6"/>
      <c r="IV9" s="6"/>
      <c r="IW9" s="6"/>
      <c r="IX9" s="6"/>
      <c r="IY9" s="6"/>
      <c r="IZ9" s="6"/>
      <c r="JA9" s="6"/>
      <c r="JB9" s="6"/>
      <c r="JC9" s="6"/>
      <c r="JD9" s="6"/>
      <c r="JE9" s="6"/>
      <c r="JF9" s="6"/>
      <c r="JG9" s="6"/>
      <c r="JH9" s="12"/>
      <c r="JI9" s="12"/>
      <c r="JJ9" s="12"/>
      <c r="JK9" s="12">
        <v>350</v>
      </c>
      <c r="JL9" s="12">
        <v>3.911</v>
      </c>
      <c r="JM9" s="12">
        <f t="shared" si="31"/>
        <v>0.75779887618678554</v>
      </c>
      <c r="JN9" s="12">
        <v>800</v>
      </c>
      <c r="JO9" s="12">
        <v>0.38700000000000001</v>
      </c>
      <c r="JP9" s="12">
        <f t="shared" si="32"/>
        <v>0.11691842900302114</v>
      </c>
      <c r="JQ9" s="12"/>
      <c r="JR9" s="12"/>
      <c r="JS9" s="12"/>
      <c r="JT9" s="12"/>
      <c r="JU9" s="12"/>
      <c r="JV9" s="12"/>
      <c r="JW9" s="12"/>
      <c r="JX9" s="12"/>
      <c r="JY9" s="12"/>
      <c r="JZ9" s="12"/>
      <c r="KA9" s="12"/>
      <c r="KB9" s="12"/>
      <c r="KC9" s="12"/>
      <c r="KD9" s="12"/>
      <c r="KE9" s="12"/>
      <c r="KF9" s="12"/>
      <c r="KG9" s="12"/>
      <c r="KH9" s="12"/>
      <c r="KI9" s="12"/>
      <c r="KJ9" s="12"/>
      <c r="KK9" s="12"/>
      <c r="KL9" s="12"/>
      <c r="KM9" s="12"/>
      <c r="KN9" s="12"/>
      <c r="KO9" s="12"/>
      <c r="KP9" s="12"/>
      <c r="KQ9" s="12"/>
      <c r="KR9" s="12"/>
      <c r="KS9" s="12"/>
      <c r="KT9" s="12"/>
      <c r="KU9" s="12">
        <v>700</v>
      </c>
      <c r="KV9" s="12">
        <v>1.71063829787234</v>
      </c>
      <c r="KW9" s="12">
        <f t="shared" si="37"/>
        <v>0.3210862619808309</v>
      </c>
      <c r="KX9" s="12"/>
      <c r="KY9" s="12"/>
      <c r="KZ9" s="12"/>
      <c r="LA9" s="12"/>
      <c r="LB9" s="12"/>
      <c r="LC9" s="12"/>
      <c r="LD9" s="12"/>
      <c r="LE9" s="12"/>
      <c r="LF9" s="12"/>
      <c r="LG9" s="12"/>
      <c r="LH9" s="12"/>
      <c r="LI9" s="12"/>
      <c r="LJ9" s="12"/>
      <c r="LK9" s="12"/>
      <c r="LL9" s="12"/>
      <c r="LM9" s="12"/>
      <c r="LN9" s="12"/>
      <c r="LO9" s="12"/>
      <c r="LP9" s="12"/>
      <c r="LQ9" s="12"/>
      <c r="LR9" s="12"/>
      <c r="LS9" s="12"/>
      <c r="LT9" s="12"/>
      <c r="LU9" s="12"/>
      <c r="LV9" s="12"/>
      <c r="LW9" s="12"/>
      <c r="LX9" s="12"/>
      <c r="LY9" s="12"/>
      <c r="LZ9" s="12"/>
      <c r="MA9" s="12"/>
      <c r="MB9" s="12"/>
      <c r="MC9" s="12"/>
      <c r="MD9" s="12"/>
      <c r="ME9" s="12"/>
      <c r="MF9" s="12"/>
      <c r="MG9" s="12"/>
      <c r="MH9" s="12"/>
      <c r="MI9" s="12"/>
      <c r="MJ9" s="12"/>
      <c r="MK9" s="12">
        <v>700</v>
      </c>
      <c r="ML9" s="12">
        <v>1.1555</v>
      </c>
      <c r="MM9" s="12">
        <f t="shared" si="45"/>
        <v>0.3326520036849378</v>
      </c>
      <c r="MN9" s="12"/>
      <c r="MO9" s="12"/>
      <c r="MP9" s="12"/>
      <c r="MQ9" s="12">
        <v>700</v>
      </c>
      <c r="MR9" s="12">
        <v>1.1914893617021201</v>
      </c>
      <c r="MS9" s="12">
        <v>0.51001821493624611</v>
      </c>
      <c r="MT9" s="3"/>
    </row>
    <row r="10" spans="1:358" x14ac:dyDescent="0.25">
      <c r="A10" s="6"/>
      <c r="B10" s="6"/>
      <c r="C10" s="6"/>
      <c r="D10" s="6"/>
      <c r="E10" s="6"/>
      <c r="F10" s="6"/>
      <c r="G10" s="6"/>
      <c r="H10" s="6"/>
      <c r="I10" s="6"/>
      <c r="J10" s="7"/>
      <c r="K10" s="7"/>
      <c r="L10" s="7"/>
      <c r="M10" s="6"/>
      <c r="N10" s="6"/>
      <c r="O10" s="6"/>
      <c r="P10" s="6"/>
      <c r="Q10" s="6"/>
      <c r="R10" s="6"/>
      <c r="S10" s="6">
        <v>400</v>
      </c>
      <c r="T10" s="6">
        <v>3.7189999999999999</v>
      </c>
      <c r="U10" s="6">
        <f t="shared" si="6"/>
        <v>0.72059678356907575</v>
      </c>
      <c r="V10" s="6"/>
      <c r="W10" s="6"/>
      <c r="X10" s="6"/>
      <c r="Y10" s="6"/>
      <c r="Z10" s="6"/>
      <c r="AA10" s="6"/>
      <c r="AB10" s="6"/>
      <c r="AC10" s="6"/>
      <c r="AD10" s="6"/>
      <c r="AE10" s="6"/>
      <c r="AF10" s="6"/>
      <c r="AG10" s="6"/>
      <c r="AH10" s="6"/>
      <c r="AI10" s="6"/>
      <c r="AJ10" s="6"/>
      <c r="AK10" s="6"/>
      <c r="AL10" s="6"/>
      <c r="AM10" s="6"/>
      <c r="AN10" s="6"/>
      <c r="AO10" s="6"/>
      <c r="AP10" s="6"/>
      <c r="AQ10" s="6"/>
      <c r="AR10" s="6"/>
      <c r="AS10" s="6"/>
      <c r="AT10" s="10">
        <v>400</v>
      </c>
      <c r="AU10" s="10">
        <v>2.82</v>
      </c>
      <c r="AV10" s="9">
        <f t="shared" si="9"/>
        <v>0.8980891719745222</v>
      </c>
      <c r="AW10" s="6">
        <v>800</v>
      </c>
      <c r="AX10" s="6">
        <v>1.24</v>
      </c>
      <c r="AY10" s="6">
        <v>0.30845771144278611</v>
      </c>
      <c r="AZ10" s="6"/>
      <c r="BA10" s="6"/>
      <c r="BB10" s="6"/>
      <c r="BC10" s="10">
        <v>800</v>
      </c>
      <c r="BD10" s="6">
        <v>1.04</v>
      </c>
      <c r="BE10" s="6">
        <f t="shared" si="10"/>
        <v>0.34782608695652173</v>
      </c>
      <c r="BF10" s="10">
        <v>400</v>
      </c>
      <c r="BG10" s="10">
        <v>3.2429999999999999</v>
      </c>
      <c r="BH10" s="6">
        <f t="shared" si="11"/>
        <v>0.38134995296331137</v>
      </c>
      <c r="BI10" s="6"/>
      <c r="BJ10" s="6"/>
      <c r="BK10" s="6"/>
      <c r="BL10" s="6"/>
      <c r="BM10" s="6"/>
      <c r="BN10" s="6"/>
      <c r="BO10" s="6"/>
      <c r="BP10" s="6"/>
      <c r="BQ10" s="6"/>
      <c r="BR10" s="6"/>
      <c r="BS10" s="6"/>
      <c r="BT10" s="6"/>
      <c r="BU10" s="6"/>
      <c r="BV10" s="6"/>
      <c r="BW10" s="6"/>
      <c r="BX10" s="6"/>
      <c r="BY10" s="6"/>
      <c r="BZ10" s="6"/>
      <c r="CA10" s="6"/>
      <c r="CB10" s="6"/>
      <c r="CC10" s="6"/>
      <c r="CD10" s="6"/>
      <c r="CE10" s="6"/>
      <c r="CF10" s="6"/>
      <c r="CG10" s="6"/>
      <c r="CH10" s="6"/>
      <c r="CI10" s="6"/>
      <c r="CJ10" s="6"/>
      <c r="CK10" s="6"/>
      <c r="CL10" s="6"/>
      <c r="CM10" s="6"/>
      <c r="CN10" s="6"/>
      <c r="CO10" s="6"/>
      <c r="CP10" s="6"/>
      <c r="CQ10" s="6"/>
      <c r="CR10" s="6"/>
      <c r="CS10" s="6"/>
      <c r="CT10" s="6"/>
      <c r="CU10" s="6"/>
      <c r="CV10" s="6"/>
      <c r="CW10" s="6"/>
      <c r="CX10" s="6"/>
      <c r="CY10" s="6"/>
      <c r="CZ10" s="6"/>
      <c r="DA10" s="6"/>
      <c r="DB10" s="6"/>
      <c r="DC10" s="6"/>
      <c r="DD10" s="6"/>
      <c r="DE10" s="6"/>
      <c r="DF10" s="6"/>
      <c r="DG10" s="6"/>
      <c r="DH10" s="6"/>
      <c r="DI10" s="6"/>
      <c r="DJ10" s="6"/>
      <c r="DK10" s="6"/>
      <c r="DL10" s="6"/>
      <c r="DM10" s="6"/>
      <c r="DN10" s="6"/>
      <c r="DO10" s="6"/>
      <c r="DP10" s="6"/>
      <c r="DQ10" s="6"/>
      <c r="DR10" s="6"/>
      <c r="DS10" s="6"/>
      <c r="DT10" s="6"/>
      <c r="DU10" s="6"/>
      <c r="DV10" s="6"/>
      <c r="DW10" s="6"/>
      <c r="DX10" s="6"/>
      <c r="DY10" s="6"/>
      <c r="DZ10" s="6"/>
      <c r="EA10" s="6"/>
      <c r="EB10" s="6"/>
      <c r="EC10" s="6">
        <v>450</v>
      </c>
      <c r="ED10" s="6">
        <v>2.0169100000000002</v>
      </c>
      <c r="EE10" s="6">
        <v>0.58587845021408613</v>
      </c>
      <c r="EF10" s="6"/>
      <c r="EG10" s="6"/>
      <c r="EH10" s="6"/>
      <c r="EI10" s="6"/>
      <c r="EJ10" s="6"/>
      <c r="EK10" s="6"/>
      <c r="EL10" s="6"/>
      <c r="EM10" s="6"/>
      <c r="EN10" s="6"/>
      <c r="EO10" s="6"/>
      <c r="EP10" s="6"/>
      <c r="EQ10" s="6"/>
      <c r="ER10" s="10"/>
      <c r="ES10" s="10"/>
      <c r="ET10" s="6"/>
      <c r="EU10" s="6"/>
      <c r="EV10" s="6"/>
      <c r="EW10" s="6"/>
      <c r="EX10" s="6"/>
      <c r="EY10" s="6"/>
      <c r="EZ10" s="6"/>
      <c r="FA10" s="6"/>
      <c r="FB10" s="6"/>
      <c r="FC10" s="6"/>
      <c r="FD10" s="6"/>
      <c r="FE10" s="6"/>
      <c r="FF10" s="6"/>
      <c r="FG10" s="6"/>
      <c r="FH10" s="6"/>
      <c r="FI10" s="6"/>
      <c r="FJ10" s="6">
        <v>800</v>
      </c>
      <c r="FK10" s="6">
        <v>1.27120822622107</v>
      </c>
      <c r="FL10" s="6">
        <v>0.25629198109295764</v>
      </c>
      <c r="FM10" s="6">
        <v>800</v>
      </c>
      <c r="FN10" s="6">
        <v>2.8907455012853398</v>
      </c>
      <c r="FO10" s="6">
        <v>0.95090312542280908</v>
      </c>
      <c r="FP10" s="6">
        <v>800</v>
      </c>
      <c r="FQ10" s="6">
        <v>1.01413881748071</v>
      </c>
      <c r="FR10" s="6">
        <v>0.22738538508536099</v>
      </c>
      <c r="FS10" s="6"/>
      <c r="FT10" s="6"/>
      <c r="FU10" s="6"/>
      <c r="FV10" s="6"/>
      <c r="FW10" s="6"/>
      <c r="FX10" s="6"/>
      <c r="FY10" s="6"/>
      <c r="FZ10" s="6"/>
      <c r="GA10" s="6"/>
      <c r="GB10" s="6"/>
      <c r="GC10" s="6"/>
      <c r="GD10" s="6"/>
      <c r="GE10" s="6"/>
      <c r="GF10" s="6"/>
      <c r="GG10" s="6"/>
      <c r="GH10" s="6"/>
      <c r="GI10" s="6"/>
      <c r="GJ10" s="6"/>
      <c r="GK10" s="6"/>
      <c r="GL10" s="6"/>
      <c r="GM10" s="6"/>
      <c r="GN10" s="6"/>
      <c r="GO10" s="6"/>
      <c r="GP10" s="6"/>
      <c r="GQ10" s="6"/>
      <c r="GR10" s="6"/>
      <c r="GS10" s="6"/>
      <c r="GT10" s="6"/>
      <c r="GU10" s="6"/>
      <c r="GV10" s="6"/>
      <c r="GW10" s="6"/>
      <c r="GX10" s="6"/>
      <c r="GY10" s="6"/>
      <c r="GZ10" s="6"/>
      <c r="HA10" s="6"/>
      <c r="HB10" s="6"/>
      <c r="HC10" s="6">
        <v>800</v>
      </c>
      <c r="HD10" s="6">
        <v>1.46823529411764</v>
      </c>
      <c r="HE10" s="6">
        <v>0.27588036341932354</v>
      </c>
      <c r="HF10" s="6">
        <v>800</v>
      </c>
      <c r="HG10" s="6">
        <v>1.68</v>
      </c>
      <c r="HH10" s="6">
        <f t="shared" si="24"/>
        <v>0.38799076212471129</v>
      </c>
      <c r="HI10" s="6">
        <v>800</v>
      </c>
      <c r="HJ10" s="6">
        <v>0.87</v>
      </c>
      <c r="HK10" s="6">
        <f t="shared" si="25"/>
        <v>0.36401673640167365</v>
      </c>
      <c r="HL10" s="6"/>
      <c r="HM10" s="6"/>
      <c r="HN10" s="6"/>
      <c r="HO10" s="6"/>
      <c r="HP10" s="6"/>
      <c r="HQ10" s="6"/>
      <c r="HR10" s="6"/>
      <c r="HS10" s="6"/>
      <c r="HT10" s="6"/>
      <c r="HU10" s="6"/>
      <c r="HV10" s="6"/>
      <c r="HW10" s="6"/>
      <c r="HX10" s="6"/>
      <c r="HY10" s="6"/>
      <c r="HZ10" s="6"/>
      <c r="IA10" s="6"/>
      <c r="IB10" s="6"/>
      <c r="IC10" s="6"/>
      <c r="ID10" s="6"/>
      <c r="IE10" s="6"/>
      <c r="IF10" s="6"/>
      <c r="IG10" s="6"/>
      <c r="IH10" s="6"/>
      <c r="II10" s="6"/>
      <c r="IJ10" s="6"/>
      <c r="IK10" s="6"/>
      <c r="IL10" s="6"/>
      <c r="IM10" s="6"/>
      <c r="IN10" s="6"/>
      <c r="IO10" s="6"/>
      <c r="IP10" s="6"/>
      <c r="IQ10" s="6"/>
      <c r="IR10" s="6"/>
      <c r="IS10" s="6"/>
      <c r="IT10" s="6"/>
      <c r="IU10" s="6"/>
      <c r="IV10" s="6"/>
      <c r="IW10" s="6"/>
      <c r="IX10" s="6"/>
      <c r="IY10" s="6"/>
      <c r="IZ10" s="6"/>
      <c r="JA10" s="6"/>
      <c r="JB10" s="6"/>
      <c r="JC10" s="6"/>
      <c r="JD10" s="6"/>
      <c r="JE10" s="6"/>
      <c r="JF10" s="6"/>
      <c r="JG10" s="6"/>
      <c r="JH10" s="12"/>
      <c r="JI10" s="12"/>
      <c r="JJ10" s="12"/>
      <c r="JK10" s="12">
        <v>400</v>
      </c>
      <c r="JL10" s="12">
        <v>3.7189999999999999</v>
      </c>
      <c r="JM10" s="12">
        <f t="shared" si="31"/>
        <v>0.72059678356907575</v>
      </c>
      <c r="JN10" s="12"/>
      <c r="JO10" s="12"/>
      <c r="JP10" s="12"/>
      <c r="JQ10" s="12"/>
      <c r="JR10" s="12"/>
      <c r="JS10" s="12"/>
      <c r="JT10" s="12"/>
      <c r="JU10" s="12"/>
      <c r="JV10" s="12"/>
      <c r="JW10" s="12"/>
      <c r="JX10" s="12"/>
      <c r="JY10" s="12"/>
      <c r="JZ10" s="12"/>
      <c r="KA10" s="12"/>
      <c r="KB10" s="12"/>
      <c r="KC10" s="12"/>
      <c r="KD10" s="12"/>
      <c r="KE10" s="12"/>
      <c r="KF10" s="12"/>
      <c r="KG10" s="12"/>
      <c r="KH10" s="12"/>
      <c r="KI10" s="12"/>
      <c r="KJ10" s="12"/>
      <c r="KK10" s="12"/>
      <c r="KL10" s="12"/>
      <c r="KM10" s="12"/>
      <c r="KN10" s="12"/>
      <c r="KO10" s="12"/>
      <c r="KP10" s="12"/>
      <c r="KQ10" s="12"/>
      <c r="KR10" s="12"/>
      <c r="KS10" s="12"/>
      <c r="KT10" s="12"/>
      <c r="KU10" s="12">
        <v>800</v>
      </c>
      <c r="KV10" s="12">
        <v>1.48936170212765</v>
      </c>
      <c r="KW10" s="12">
        <f t="shared" si="37"/>
        <v>0.27955271565495055</v>
      </c>
      <c r="KX10" s="12"/>
      <c r="KY10" s="12"/>
      <c r="KZ10" s="12"/>
      <c r="LA10" s="12"/>
      <c r="LB10" s="12"/>
      <c r="LC10" s="12"/>
      <c r="LD10" s="12"/>
      <c r="LE10" s="12"/>
      <c r="LF10" s="12"/>
      <c r="LG10" s="12"/>
      <c r="LH10" s="12"/>
      <c r="LI10" s="12"/>
      <c r="LJ10" s="12"/>
      <c r="LK10" s="12"/>
      <c r="LL10" s="12"/>
      <c r="LM10" s="12"/>
      <c r="LN10" s="12"/>
      <c r="LO10" s="12"/>
      <c r="LP10" s="12"/>
      <c r="LQ10" s="12"/>
      <c r="LR10" s="12"/>
      <c r="LS10" s="12"/>
      <c r="LT10" s="12"/>
      <c r="LU10" s="12"/>
      <c r="LV10" s="12"/>
      <c r="LW10" s="12"/>
      <c r="LX10" s="12"/>
      <c r="LY10" s="12"/>
      <c r="LZ10" s="12"/>
      <c r="MA10" s="12"/>
      <c r="MB10" s="12"/>
      <c r="MC10" s="12"/>
      <c r="MD10" s="12"/>
      <c r="ME10" s="12"/>
      <c r="MF10" s="12"/>
      <c r="MG10" s="12"/>
      <c r="MH10" s="12"/>
      <c r="MI10" s="12"/>
      <c r="MJ10" s="12"/>
      <c r="MK10" s="12">
        <v>800</v>
      </c>
      <c r="ML10" s="12">
        <v>1.1244000000000001</v>
      </c>
      <c r="MM10" s="12">
        <f t="shared" si="45"/>
        <v>0.32369875633348694</v>
      </c>
      <c r="MN10" s="12"/>
      <c r="MO10" s="12"/>
      <c r="MP10" s="12"/>
      <c r="MQ10" s="12">
        <v>800</v>
      </c>
      <c r="MR10" s="12">
        <v>0.91063829787233996</v>
      </c>
      <c r="MS10" s="12">
        <v>0.38979963570127613</v>
      </c>
      <c r="MT10" s="3"/>
    </row>
    <row r="11" spans="1:358" x14ac:dyDescent="0.25">
      <c r="A11" s="6"/>
      <c r="B11" s="6"/>
      <c r="C11" s="6"/>
      <c r="D11" s="6"/>
      <c r="E11" s="6"/>
      <c r="F11" s="6"/>
      <c r="G11" s="6"/>
      <c r="H11" s="6"/>
      <c r="I11" s="6"/>
      <c r="J11" s="7"/>
      <c r="K11" s="7"/>
      <c r="L11" s="7"/>
      <c r="M11" s="6"/>
      <c r="N11" s="6"/>
      <c r="O11" s="6"/>
      <c r="P11" s="6"/>
      <c r="Q11" s="6"/>
      <c r="R11" s="6"/>
      <c r="S11" s="6">
        <v>450</v>
      </c>
      <c r="T11" s="6">
        <v>2.948</v>
      </c>
      <c r="U11" s="6">
        <f t="shared" si="6"/>
        <v>0.57120713040108506</v>
      </c>
      <c r="V11" s="6"/>
      <c r="W11" s="6"/>
      <c r="X11" s="6"/>
      <c r="Y11" s="6"/>
      <c r="Z11" s="6"/>
      <c r="AA11" s="6"/>
      <c r="AB11" s="6"/>
      <c r="AC11" s="6"/>
      <c r="AD11" s="6"/>
      <c r="AE11" s="6"/>
      <c r="AF11" s="6"/>
      <c r="AG11" s="6"/>
      <c r="AH11" s="6"/>
      <c r="AI11" s="6"/>
      <c r="AJ11" s="6"/>
      <c r="AK11" s="6"/>
      <c r="AL11" s="6"/>
      <c r="AM11" s="6"/>
      <c r="AN11" s="6"/>
      <c r="AO11" s="6"/>
      <c r="AP11" s="6"/>
      <c r="AQ11" s="6"/>
      <c r="AR11" s="6"/>
      <c r="AS11" s="6"/>
      <c r="AT11" s="10">
        <v>450</v>
      </c>
      <c r="AU11" s="10">
        <v>3.05</v>
      </c>
      <c r="AV11" s="9">
        <f t="shared" si="9"/>
        <v>0.97133757961783429</v>
      </c>
      <c r="AW11" s="6"/>
      <c r="AX11" s="6"/>
      <c r="AY11" s="6"/>
      <c r="AZ11" s="6"/>
      <c r="BA11" s="6"/>
      <c r="BB11" s="6"/>
      <c r="BC11" s="6"/>
      <c r="BD11" s="6"/>
      <c r="BE11" s="10"/>
      <c r="BF11" s="10">
        <v>450</v>
      </c>
      <c r="BG11" s="10">
        <v>2.8050000000000002</v>
      </c>
      <c r="BH11" s="6">
        <f t="shared" si="11"/>
        <v>0.32984477892756353</v>
      </c>
      <c r="BI11" s="6"/>
      <c r="BJ11" s="6"/>
      <c r="BK11" s="6"/>
      <c r="BL11" s="6"/>
      <c r="BM11" s="6"/>
      <c r="BN11" s="6"/>
      <c r="BO11" s="6"/>
      <c r="BP11" s="6"/>
      <c r="BQ11" s="6"/>
      <c r="BR11" s="6"/>
      <c r="BS11" s="6"/>
      <c r="BT11" s="6"/>
      <c r="BU11" s="6"/>
      <c r="BV11" s="6"/>
      <c r="BW11" s="6"/>
      <c r="BX11" s="6"/>
      <c r="BY11" s="6"/>
      <c r="BZ11" s="6"/>
      <c r="CA11" s="6"/>
      <c r="CB11" s="6"/>
      <c r="CC11" s="6"/>
      <c r="CD11" s="6"/>
      <c r="CE11" s="6"/>
      <c r="CF11" s="6"/>
      <c r="CG11" s="6"/>
      <c r="CH11" s="6"/>
      <c r="CI11" s="6"/>
      <c r="CJ11" s="6"/>
      <c r="CK11" s="6"/>
      <c r="CL11" s="6"/>
      <c r="CM11" s="6"/>
      <c r="CN11" s="6"/>
      <c r="CO11" s="6"/>
      <c r="CP11" s="6"/>
      <c r="CQ11" s="6"/>
      <c r="CR11" s="6"/>
      <c r="CS11" s="6"/>
      <c r="CT11" s="6"/>
      <c r="CU11" s="6"/>
      <c r="CV11" s="6"/>
      <c r="CW11" s="6"/>
      <c r="CX11" s="6"/>
      <c r="CY11" s="6"/>
      <c r="CZ11" s="6"/>
      <c r="DA11" s="6"/>
      <c r="DB11" s="6"/>
      <c r="DC11" s="6"/>
      <c r="DD11" s="6"/>
      <c r="DE11" s="6"/>
      <c r="DF11" s="6"/>
      <c r="DG11" s="6"/>
      <c r="DH11" s="6"/>
      <c r="DI11" s="6"/>
      <c r="DJ11" s="6"/>
      <c r="DK11" s="6"/>
      <c r="DL11" s="6"/>
      <c r="DM11" s="6"/>
      <c r="DN11" s="6"/>
      <c r="DO11" s="6"/>
      <c r="DP11" s="6"/>
      <c r="DQ11" s="6"/>
      <c r="DR11" s="6"/>
      <c r="DS11" s="6"/>
      <c r="DT11" s="6"/>
      <c r="DU11" s="6"/>
      <c r="DV11" s="6"/>
      <c r="DW11" s="6"/>
      <c r="DX11" s="6"/>
      <c r="DY11" s="6"/>
      <c r="DZ11" s="6"/>
      <c r="EA11" s="6"/>
      <c r="EB11" s="6"/>
      <c r="EC11" s="6">
        <v>500</v>
      </c>
      <c r="ED11" s="6">
        <v>1.8561300000000001</v>
      </c>
      <c r="EE11" s="6">
        <v>0.539174562968041</v>
      </c>
      <c r="EF11" s="6"/>
      <c r="EG11" s="6"/>
      <c r="EH11" s="6"/>
      <c r="EI11" s="6"/>
      <c r="EJ11" s="6"/>
      <c r="EK11" s="6"/>
      <c r="EL11" s="6"/>
      <c r="EM11" s="6"/>
      <c r="EN11" s="6"/>
      <c r="EO11" s="6"/>
      <c r="EP11" s="6"/>
      <c r="EQ11" s="6"/>
      <c r="ER11" s="6"/>
      <c r="ES11" s="6"/>
      <c r="ET11" s="6"/>
      <c r="EU11" s="6"/>
      <c r="EV11" s="6"/>
      <c r="EW11" s="6"/>
      <c r="EX11" s="6"/>
      <c r="EY11" s="6"/>
      <c r="EZ11" s="6"/>
      <c r="FA11" s="6"/>
      <c r="FB11" s="6"/>
      <c r="FC11" s="6"/>
      <c r="FD11" s="6"/>
      <c r="FE11" s="6"/>
      <c r="FF11" s="6"/>
      <c r="FG11" s="6"/>
      <c r="FH11" s="6"/>
      <c r="FI11" s="6"/>
      <c r="FJ11" s="6">
        <v>900</v>
      </c>
      <c r="FK11" s="6">
        <v>1.1169665809768601</v>
      </c>
      <c r="FL11" s="6">
        <v>0.22519487519694759</v>
      </c>
      <c r="FM11" s="6"/>
      <c r="FN11" s="6"/>
      <c r="FO11" s="6"/>
      <c r="FP11" s="6"/>
      <c r="FQ11" s="6"/>
      <c r="FR11" s="6"/>
      <c r="FS11" s="6"/>
      <c r="FT11" s="6"/>
      <c r="FU11" s="6"/>
      <c r="FV11" s="6"/>
      <c r="FW11" s="6"/>
      <c r="FX11" s="6"/>
      <c r="FY11" s="6"/>
      <c r="FZ11" s="6"/>
      <c r="GA11" s="6"/>
      <c r="GB11" s="6"/>
      <c r="GC11" s="6"/>
      <c r="GD11" s="6"/>
      <c r="GE11" s="6"/>
      <c r="GF11" s="6"/>
      <c r="GG11" s="6"/>
      <c r="GH11" s="6"/>
      <c r="GI11" s="6"/>
      <c r="GJ11" s="6"/>
      <c r="GK11" s="6"/>
      <c r="GL11" s="6"/>
      <c r="GM11" s="6"/>
      <c r="GN11" s="6"/>
      <c r="GO11" s="6"/>
      <c r="GP11" s="6"/>
      <c r="GQ11" s="6"/>
      <c r="GR11" s="6"/>
      <c r="GS11" s="6"/>
      <c r="GT11" s="6"/>
      <c r="GU11" s="6"/>
      <c r="GV11" s="6"/>
      <c r="GW11" s="6"/>
      <c r="GX11" s="6"/>
      <c r="GY11" s="6"/>
      <c r="GZ11" s="6"/>
      <c r="HA11" s="6"/>
      <c r="HB11" s="6"/>
      <c r="HC11" s="6">
        <v>900</v>
      </c>
      <c r="HD11" s="6">
        <v>1.3411764705882301</v>
      </c>
      <c r="HE11" s="6">
        <v>0.25200610120034389</v>
      </c>
      <c r="HF11" s="6">
        <v>900</v>
      </c>
      <c r="HG11" s="6">
        <v>1.52</v>
      </c>
      <c r="HH11" s="6">
        <f t="shared" si="24"/>
        <v>0.3510392609699769</v>
      </c>
      <c r="HI11" s="6">
        <v>900</v>
      </c>
      <c r="HJ11" s="6">
        <v>0.79</v>
      </c>
      <c r="HK11" s="6">
        <f t="shared" si="25"/>
        <v>0.33054393305439328</v>
      </c>
      <c r="HL11" s="6"/>
      <c r="HM11" s="6"/>
      <c r="HN11" s="6"/>
      <c r="HO11" s="6"/>
      <c r="HP11" s="6"/>
      <c r="HQ11" s="6"/>
      <c r="HR11" s="6"/>
      <c r="HS11" s="6"/>
      <c r="HT11" s="6"/>
      <c r="HU11" s="6"/>
      <c r="HV11" s="6"/>
      <c r="HW11" s="6"/>
      <c r="HX11" s="6"/>
      <c r="HY11" s="6"/>
      <c r="HZ11" s="6"/>
      <c r="IA11" s="6"/>
      <c r="IB11" s="6"/>
      <c r="IC11" s="6"/>
      <c r="ID11" s="6"/>
      <c r="IE11" s="6"/>
      <c r="IF11" s="6"/>
      <c r="IG11" s="6"/>
      <c r="IH11" s="6"/>
      <c r="II11" s="6"/>
      <c r="IJ11" s="6"/>
      <c r="IK11" s="6"/>
      <c r="IL11" s="6"/>
      <c r="IM11" s="6"/>
      <c r="IN11" s="6"/>
      <c r="IO11" s="6"/>
      <c r="IP11" s="6"/>
      <c r="IQ11" s="6"/>
      <c r="IR11" s="6"/>
      <c r="IS11" s="6"/>
      <c r="IT11" s="6"/>
      <c r="IU11" s="6"/>
      <c r="IV11" s="6"/>
      <c r="IW11" s="6"/>
      <c r="IX11" s="6"/>
      <c r="IY11" s="6"/>
      <c r="IZ11" s="6"/>
      <c r="JA11" s="6"/>
      <c r="JB11" s="6"/>
      <c r="JC11" s="6"/>
      <c r="JD11" s="6"/>
      <c r="JE11" s="6"/>
      <c r="JF11" s="6"/>
      <c r="JG11" s="6"/>
      <c r="JH11" s="12"/>
      <c r="JI11" s="12"/>
      <c r="JJ11" s="12"/>
      <c r="JK11" s="12">
        <v>450</v>
      </c>
      <c r="JL11" s="12">
        <v>2.948</v>
      </c>
      <c r="JM11" s="12">
        <f t="shared" si="31"/>
        <v>0.57120713040108506</v>
      </c>
      <c r="JN11" s="12"/>
      <c r="JO11" s="12"/>
      <c r="JP11" s="12"/>
      <c r="JQ11" s="12"/>
      <c r="JR11" s="12"/>
      <c r="JS11" s="12"/>
      <c r="JT11" s="12"/>
      <c r="JU11" s="12"/>
      <c r="JV11" s="12"/>
      <c r="JW11" s="12"/>
      <c r="JX11" s="12"/>
      <c r="JY11" s="12"/>
      <c r="JZ11" s="12"/>
      <c r="KA11" s="12"/>
      <c r="KB11" s="12"/>
      <c r="KC11" s="12"/>
      <c r="KD11" s="12"/>
      <c r="KE11" s="12"/>
      <c r="KF11" s="12"/>
      <c r="KG11" s="12"/>
      <c r="KH11" s="12"/>
      <c r="KI11" s="12"/>
      <c r="KJ11" s="12"/>
      <c r="KK11" s="12"/>
      <c r="KL11" s="12"/>
      <c r="KM11" s="12"/>
      <c r="KN11" s="12"/>
      <c r="KO11" s="12"/>
      <c r="KP11" s="12"/>
      <c r="KQ11" s="12"/>
      <c r="KR11" s="12"/>
      <c r="KS11" s="12"/>
      <c r="KT11" s="12"/>
      <c r="KU11" s="12">
        <v>900</v>
      </c>
      <c r="KV11" s="12">
        <v>1.36170212765957</v>
      </c>
      <c r="KW11" s="12">
        <f t="shared" si="37"/>
        <v>0.25559105431309848</v>
      </c>
      <c r="KX11" s="12"/>
      <c r="KY11" s="12"/>
      <c r="KZ11" s="12"/>
      <c r="LA11" s="12"/>
      <c r="LB11" s="12"/>
      <c r="LC11" s="12"/>
      <c r="LD11" s="12"/>
      <c r="LE11" s="12"/>
      <c r="LF11" s="12"/>
      <c r="LG11" s="12"/>
      <c r="LH11" s="12"/>
      <c r="LI11" s="12"/>
      <c r="LJ11" s="12"/>
      <c r="LK11" s="12"/>
      <c r="LL11" s="12"/>
      <c r="LM11" s="12"/>
      <c r="LN11" s="12"/>
      <c r="LO11" s="12"/>
      <c r="LP11" s="12"/>
      <c r="LQ11" s="12"/>
      <c r="LR11" s="12"/>
      <c r="LS11" s="12"/>
      <c r="LT11" s="12"/>
      <c r="LU11" s="12"/>
      <c r="LV11" s="12"/>
      <c r="LW11" s="12"/>
      <c r="LX11" s="12"/>
      <c r="LY11" s="12"/>
      <c r="LZ11" s="12"/>
      <c r="MA11" s="12"/>
      <c r="MB11" s="12"/>
      <c r="MC11" s="12"/>
      <c r="MD11" s="12"/>
      <c r="ME11" s="12"/>
      <c r="MF11" s="12"/>
      <c r="MG11" s="12"/>
      <c r="MH11" s="12"/>
      <c r="MI11" s="12"/>
      <c r="MJ11" s="12"/>
      <c r="MK11" s="12">
        <v>900</v>
      </c>
      <c r="ML11" s="12">
        <v>0.94479999999999997</v>
      </c>
      <c r="MM11" s="12">
        <f t="shared" si="45"/>
        <v>0.27199447259327497</v>
      </c>
      <c r="MN11" s="12"/>
      <c r="MO11" s="12"/>
      <c r="MP11" s="12"/>
      <c r="MQ11" s="12"/>
      <c r="MR11" s="12"/>
      <c r="MS11" s="12"/>
      <c r="MT11" s="3"/>
    </row>
    <row r="12" spans="1:358" x14ac:dyDescent="0.25">
      <c r="A12" s="6"/>
      <c r="B12" s="6"/>
      <c r="C12" s="6"/>
      <c r="D12" s="6"/>
      <c r="E12" s="6"/>
      <c r="F12" s="6"/>
      <c r="G12" s="6"/>
      <c r="H12" s="6"/>
      <c r="I12" s="6"/>
      <c r="J12" s="7"/>
      <c r="K12" s="7"/>
      <c r="L12" s="7"/>
      <c r="M12" s="6"/>
      <c r="N12" s="6"/>
      <c r="O12" s="6"/>
      <c r="P12" s="6"/>
      <c r="Q12" s="6"/>
      <c r="R12" s="6"/>
      <c r="S12" s="6">
        <v>500</v>
      </c>
      <c r="T12" s="6">
        <v>2.7690000000000001</v>
      </c>
      <c r="U12" s="6">
        <f t="shared" si="6"/>
        <v>0.53652392947103278</v>
      </c>
      <c r="V12" s="6"/>
      <c r="W12" s="6"/>
      <c r="X12" s="6"/>
      <c r="Y12" s="6"/>
      <c r="Z12" s="6"/>
      <c r="AA12" s="6"/>
      <c r="AB12" s="6"/>
      <c r="AC12" s="6"/>
      <c r="AD12" s="6"/>
      <c r="AE12" s="6"/>
      <c r="AF12" s="6"/>
      <c r="AG12" s="6"/>
      <c r="AH12" s="6"/>
      <c r="AI12" s="6"/>
      <c r="AJ12" s="6"/>
      <c r="AK12" s="6"/>
      <c r="AL12" s="6"/>
      <c r="AM12" s="6"/>
      <c r="AN12" s="6"/>
      <c r="AO12" s="6"/>
      <c r="AP12" s="6"/>
      <c r="AQ12" s="6"/>
      <c r="AR12" s="6"/>
      <c r="AS12" s="6"/>
      <c r="AT12" s="10">
        <v>500</v>
      </c>
      <c r="AU12" s="10">
        <v>2.84</v>
      </c>
      <c r="AV12" s="9">
        <f t="shared" si="9"/>
        <v>0.90445859872611456</v>
      </c>
      <c r="AW12" s="6"/>
      <c r="AX12" s="6"/>
      <c r="AY12" s="6"/>
      <c r="AZ12" s="6"/>
      <c r="BA12" s="6"/>
      <c r="BB12" s="6"/>
      <c r="BC12" s="6"/>
      <c r="BD12" s="6"/>
      <c r="BE12" s="6"/>
      <c r="BF12" s="10">
        <v>500</v>
      </c>
      <c r="BG12" s="10">
        <v>2.089</v>
      </c>
      <c r="BH12" s="6">
        <f t="shared" si="11"/>
        <v>0.24564910630291628</v>
      </c>
      <c r="BI12" s="6"/>
      <c r="BJ12" s="6"/>
      <c r="BK12" s="6"/>
      <c r="BL12" s="6"/>
      <c r="BM12" s="6"/>
      <c r="BN12" s="6"/>
      <c r="BO12" s="6"/>
      <c r="BP12" s="6"/>
      <c r="BQ12" s="6"/>
      <c r="BR12" s="6"/>
      <c r="BS12" s="6"/>
      <c r="BT12" s="6"/>
      <c r="BU12" s="6"/>
      <c r="BV12" s="6"/>
      <c r="BW12" s="6"/>
      <c r="BX12" s="6"/>
      <c r="BY12" s="6"/>
      <c r="BZ12" s="6"/>
      <c r="CA12" s="6"/>
      <c r="CB12" s="6"/>
      <c r="CC12" s="6"/>
      <c r="CD12" s="6"/>
      <c r="CE12" s="6"/>
      <c r="CF12" s="6"/>
      <c r="CG12" s="6"/>
      <c r="CH12" s="6"/>
      <c r="CI12" s="6"/>
      <c r="CJ12" s="6"/>
      <c r="CK12" s="6"/>
      <c r="CL12" s="6"/>
      <c r="CM12" s="6"/>
      <c r="CN12" s="6"/>
      <c r="CO12" s="6"/>
      <c r="CP12" s="6"/>
      <c r="CQ12" s="6"/>
      <c r="CR12" s="6"/>
      <c r="CS12" s="6"/>
      <c r="CT12" s="6"/>
      <c r="CU12" s="6"/>
      <c r="CV12" s="6"/>
      <c r="CW12" s="6"/>
      <c r="CX12" s="6"/>
      <c r="CY12" s="6"/>
      <c r="CZ12" s="6"/>
      <c r="DA12" s="6"/>
      <c r="DB12" s="6"/>
      <c r="DC12" s="6"/>
      <c r="DD12" s="6"/>
      <c r="DE12" s="6"/>
      <c r="DF12" s="6"/>
      <c r="DG12" s="6"/>
      <c r="DH12" s="6"/>
      <c r="DI12" s="6"/>
      <c r="DJ12" s="6"/>
      <c r="DK12" s="6"/>
      <c r="DL12" s="6"/>
      <c r="DM12" s="6"/>
      <c r="DN12" s="6"/>
      <c r="DO12" s="6"/>
      <c r="DP12" s="6"/>
      <c r="DQ12" s="6"/>
      <c r="DR12" s="6"/>
      <c r="DS12" s="6"/>
      <c r="DT12" s="6"/>
      <c r="DU12" s="6"/>
      <c r="DV12" s="6"/>
      <c r="DW12" s="6"/>
      <c r="DX12" s="6"/>
      <c r="DY12" s="6"/>
      <c r="DZ12" s="6"/>
      <c r="EA12" s="6"/>
      <c r="EB12" s="6"/>
      <c r="EC12" s="6">
        <v>550</v>
      </c>
      <c r="ED12" s="6">
        <v>1.69509</v>
      </c>
      <c r="EE12" s="6">
        <v>0.4923951500926641</v>
      </c>
      <c r="EF12" s="6"/>
      <c r="EG12" s="6"/>
      <c r="EH12" s="6"/>
      <c r="EI12" s="6"/>
      <c r="EJ12" s="6"/>
      <c r="EK12" s="6"/>
      <c r="EL12" s="6"/>
      <c r="EM12" s="6"/>
      <c r="EN12" s="6"/>
      <c r="EO12" s="6"/>
      <c r="EP12" s="6"/>
      <c r="EQ12" s="6"/>
      <c r="ER12" s="6"/>
      <c r="ES12" s="6"/>
      <c r="ET12" s="6"/>
      <c r="EU12" s="6"/>
      <c r="EV12" s="6"/>
      <c r="EW12" s="6"/>
      <c r="EX12" s="6"/>
      <c r="EY12" s="6"/>
      <c r="EZ12" s="6"/>
      <c r="FA12" s="6"/>
      <c r="FB12" s="6"/>
      <c r="FC12" s="6"/>
      <c r="FD12" s="6"/>
      <c r="FE12" s="6"/>
      <c r="FF12" s="6"/>
      <c r="FG12" s="6"/>
      <c r="FH12" s="6"/>
      <c r="FI12" s="6"/>
      <c r="FJ12" s="6">
        <v>1000</v>
      </c>
      <c r="FK12" s="6">
        <v>0.97557840616966496</v>
      </c>
      <c r="FL12" s="6">
        <v>0.19668919479227115</v>
      </c>
      <c r="FM12" s="6"/>
      <c r="FN12" s="6"/>
      <c r="FO12" s="6"/>
      <c r="FP12" s="6"/>
      <c r="FQ12" s="6"/>
      <c r="FR12" s="6"/>
      <c r="FS12" s="6"/>
      <c r="FT12" s="6"/>
      <c r="FU12" s="6"/>
      <c r="FV12" s="6"/>
      <c r="FW12" s="6"/>
      <c r="FX12" s="6"/>
      <c r="FY12" s="6"/>
      <c r="FZ12" s="6"/>
      <c r="GA12" s="6"/>
      <c r="GB12" s="6"/>
      <c r="GC12" s="6"/>
      <c r="GD12" s="6"/>
      <c r="GE12" s="6"/>
      <c r="GF12" s="6"/>
      <c r="GG12" s="6"/>
      <c r="GH12" s="6"/>
      <c r="GI12" s="6"/>
      <c r="GJ12" s="6"/>
      <c r="GK12" s="6"/>
      <c r="GL12" s="6"/>
      <c r="GM12" s="6"/>
      <c r="GN12" s="6"/>
      <c r="GO12" s="6"/>
      <c r="GP12" s="6"/>
      <c r="GQ12" s="6"/>
      <c r="GR12" s="6"/>
      <c r="GS12" s="6"/>
      <c r="GT12" s="6"/>
      <c r="GU12" s="6"/>
      <c r="GV12" s="6"/>
      <c r="GW12" s="6"/>
      <c r="GX12" s="6"/>
      <c r="GY12" s="6"/>
      <c r="GZ12" s="6"/>
      <c r="HA12" s="6"/>
      <c r="HB12" s="6"/>
      <c r="HC12" s="6">
        <v>1000</v>
      </c>
      <c r="HD12" s="6">
        <v>1.0588235294117601</v>
      </c>
      <c r="HE12" s="6">
        <v>0.19895218515816612</v>
      </c>
      <c r="HF12" s="6"/>
      <c r="HG12" s="6"/>
      <c r="HH12" s="6"/>
      <c r="HI12" s="6"/>
      <c r="HJ12" s="6"/>
      <c r="HK12" s="6"/>
      <c r="HL12" s="6"/>
      <c r="HM12" s="6"/>
      <c r="HN12" s="6"/>
      <c r="HO12" s="6"/>
      <c r="HP12" s="6"/>
      <c r="HQ12" s="6"/>
      <c r="HR12" s="6"/>
      <c r="HS12" s="6"/>
      <c r="HT12" s="6"/>
      <c r="HU12" s="6"/>
      <c r="HV12" s="6"/>
      <c r="HW12" s="6"/>
      <c r="HX12" s="6"/>
      <c r="HY12" s="6"/>
      <c r="HZ12" s="6"/>
      <c r="IA12" s="6"/>
      <c r="IB12" s="6"/>
      <c r="IC12" s="6"/>
      <c r="ID12" s="6"/>
      <c r="IE12" s="6"/>
      <c r="IF12" s="6"/>
      <c r="IG12" s="6"/>
      <c r="IH12" s="6"/>
      <c r="II12" s="6"/>
      <c r="IJ12" s="6"/>
      <c r="IK12" s="6"/>
      <c r="IL12" s="6"/>
      <c r="IM12" s="6"/>
      <c r="IN12" s="6"/>
      <c r="IO12" s="6"/>
      <c r="IP12" s="6"/>
      <c r="IQ12" s="6"/>
      <c r="IR12" s="6"/>
      <c r="IS12" s="6"/>
      <c r="IT12" s="6"/>
      <c r="IU12" s="6"/>
      <c r="IV12" s="6"/>
      <c r="IW12" s="6"/>
      <c r="IX12" s="6"/>
      <c r="IY12" s="6"/>
      <c r="IZ12" s="6"/>
      <c r="JA12" s="6"/>
      <c r="JB12" s="6"/>
      <c r="JC12" s="6"/>
      <c r="JD12" s="6"/>
      <c r="JE12" s="6"/>
      <c r="JF12" s="6"/>
      <c r="JG12" s="6"/>
      <c r="JH12" s="12"/>
      <c r="JI12" s="12"/>
      <c r="JJ12" s="12"/>
      <c r="JK12" s="12">
        <v>500</v>
      </c>
      <c r="JL12" s="12">
        <v>2.7690000000000001</v>
      </c>
      <c r="JM12" s="12">
        <f t="shared" si="31"/>
        <v>0.53652392947103278</v>
      </c>
      <c r="JN12" s="12"/>
      <c r="JO12" s="12"/>
      <c r="JP12" s="12"/>
      <c r="JQ12" s="12"/>
      <c r="JR12" s="12"/>
      <c r="JS12" s="12"/>
      <c r="JT12" s="12"/>
      <c r="JU12" s="12"/>
      <c r="JV12" s="12"/>
      <c r="JW12" s="12"/>
      <c r="JX12" s="12"/>
      <c r="JY12" s="12"/>
      <c r="JZ12" s="12"/>
      <c r="KA12" s="12"/>
      <c r="KB12" s="12"/>
      <c r="KC12" s="12"/>
      <c r="KD12" s="12"/>
      <c r="KE12" s="12"/>
      <c r="KF12" s="12"/>
      <c r="KG12" s="12"/>
      <c r="KH12" s="12"/>
      <c r="KI12" s="12"/>
      <c r="KJ12" s="12"/>
      <c r="KK12" s="12"/>
      <c r="KL12" s="12"/>
      <c r="KM12" s="12"/>
      <c r="KN12" s="12"/>
      <c r="KO12" s="12"/>
      <c r="KP12" s="12"/>
      <c r="KQ12" s="12"/>
      <c r="KR12" s="12"/>
      <c r="KS12" s="12"/>
      <c r="KT12" s="12"/>
      <c r="KU12" s="12">
        <v>1000</v>
      </c>
      <c r="KV12" s="12">
        <v>1.0638297872340401</v>
      </c>
      <c r="KW12" s="12">
        <f t="shared" si="37"/>
        <v>0.19968051118210836</v>
      </c>
      <c r="KX12" s="12"/>
      <c r="KY12" s="12"/>
      <c r="KZ12" s="12"/>
      <c r="LA12" s="12"/>
      <c r="LB12" s="12"/>
      <c r="LC12" s="12"/>
      <c r="LD12" s="12"/>
      <c r="LE12" s="12"/>
      <c r="LF12" s="12"/>
      <c r="LG12" s="12"/>
      <c r="LH12" s="12"/>
      <c r="LI12" s="12"/>
      <c r="LJ12" s="12"/>
      <c r="LK12" s="12"/>
      <c r="LL12" s="12"/>
      <c r="LM12" s="12"/>
      <c r="LN12" s="12"/>
      <c r="LO12" s="12"/>
      <c r="LP12" s="12"/>
      <c r="LQ12" s="12"/>
      <c r="LR12" s="12"/>
      <c r="LS12" s="12"/>
      <c r="LT12" s="12"/>
      <c r="LU12" s="12"/>
      <c r="LV12" s="12"/>
      <c r="LW12" s="12"/>
      <c r="LX12" s="12"/>
      <c r="LY12" s="12"/>
      <c r="LZ12" s="12"/>
      <c r="MA12" s="12"/>
      <c r="MB12" s="12"/>
      <c r="MC12" s="12"/>
      <c r="MD12" s="12"/>
      <c r="ME12" s="12"/>
      <c r="MF12" s="12"/>
      <c r="MG12" s="12"/>
      <c r="MH12" s="12"/>
      <c r="MI12" s="12"/>
      <c r="MJ12" s="12"/>
      <c r="MK12" s="12"/>
      <c r="ML12" s="12"/>
      <c r="MM12" s="12"/>
      <c r="MN12" s="12"/>
      <c r="MO12" s="12"/>
      <c r="MP12" s="12"/>
      <c r="MQ12" s="12"/>
      <c r="MR12" s="12"/>
      <c r="MS12" s="12"/>
      <c r="MT12" s="3"/>
    </row>
    <row r="13" spans="1:358" x14ac:dyDescent="0.25">
      <c r="A13" s="6"/>
      <c r="B13" s="6"/>
      <c r="C13" s="6"/>
      <c r="D13" s="6"/>
      <c r="E13" s="6"/>
      <c r="F13" s="6"/>
      <c r="G13" s="6"/>
      <c r="H13" s="6"/>
      <c r="I13" s="6"/>
      <c r="J13" s="7"/>
      <c r="K13" s="7"/>
      <c r="L13" s="7"/>
      <c r="M13" s="6"/>
      <c r="N13" s="6"/>
      <c r="O13" s="6"/>
      <c r="P13" s="6"/>
      <c r="Q13" s="6"/>
      <c r="R13" s="6"/>
      <c r="S13" s="6">
        <v>550</v>
      </c>
      <c r="T13" s="6">
        <v>2.1869999999999998</v>
      </c>
      <c r="U13" s="6">
        <f t="shared" si="6"/>
        <v>0.42375508622360009</v>
      </c>
      <c r="V13" s="6"/>
      <c r="W13" s="6"/>
      <c r="X13" s="6"/>
      <c r="Y13" s="6"/>
      <c r="Z13" s="6"/>
      <c r="AA13" s="6"/>
      <c r="AB13" s="6"/>
      <c r="AC13" s="6"/>
      <c r="AD13" s="6"/>
      <c r="AE13" s="6"/>
      <c r="AF13" s="6"/>
      <c r="AG13" s="6"/>
      <c r="AH13" s="6"/>
      <c r="AI13" s="6"/>
      <c r="AJ13" s="6"/>
      <c r="AK13" s="6"/>
      <c r="AL13" s="6"/>
      <c r="AM13" s="6"/>
      <c r="AN13" s="6"/>
      <c r="AO13" s="6"/>
      <c r="AP13" s="6"/>
      <c r="AQ13" s="6"/>
      <c r="AR13" s="6"/>
      <c r="AS13" s="6"/>
      <c r="AT13" s="10">
        <v>550</v>
      </c>
      <c r="AU13" s="10">
        <v>2.57</v>
      </c>
      <c r="AV13" s="9">
        <f t="shared" si="9"/>
        <v>0.81847133757961776</v>
      </c>
      <c r="AW13" s="6"/>
      <c r="AX13" s="6"/>
      <c r="AY13" s="6"/>
      <c r="AZ13" s="6"/>
      <c r="BA13" s="6"/>
      <c r="BB13" s="6"/>
      <c r="BC13" s="6"/>
      <c r="BD13" s="6"/>
      <c r="BE13" s="6"/>
      <c r="BF13" s="10">
        <v>550</v>
      </c>
      <c r="BG13" s="10">
        <v>1.952</v>
      </c>
      <c r="BH13" s="6">
        <f t="shared" si="11"/>
        <v>0.22953904045155221</v>
      </c>
      <c r="BI13" s="6"/>
      <c r="BJ13" s="6"/>
      <c r="BK13" s="6"/>
      <c r="BL13" s="6"/>
      <c r="BM13" s="6"/>
      <c r="BN13" s="6"/>
      <c r="BO13" s="6"/>
      <c r="BP13" s="6"/>
      <c r="BQ13" s="6"/>
      <c r="BR13" s="6"/>
      <c r="BS13" s="6"/>
      <c r="BT13" s="6"/>
      <c r="BU13" s="6"/>
      <c r="BV13" s="6"/>
      <c r="BW13" s="6"/>
      <c r="BX13" s="6"/>
      <c r="BY13" s="6"/>
      <c r="BZ13" s="6"/>
      <c r="CA13" s="6"/>
      <c r="CB13" s="6"/>
      <c r="CC13" s="6"/>
      <c r="CD13" s="6"/>
      <c r="CE13" s="6"/>
      <c r="CF13" s="6"/>
      <c r="CG13" s="6"/>
      <c r="CH13" s="6"/>
      <c r="CI13" s="6"/>
      <c r="CJ13" s="6"/>
      <c r="CK13" s="6"/>
      <c r="CL13" s="6"/>
      <c r="CM13" s="6"/>
      <c r="CN13" s="6"/>
      <c r="CO13" s="6"/>
      <c r="CP13" s="6"/>
      <c r="CQ13" s="6"/>
      <c r="CR13" s="6"/>
      <c r="CS13" s="6"/>
      <c r="CT13" s="6"/>
      <c r="CU13" s="6"/>
      <c r="CV13" s="6"/>
      <c r="CW13" s="6"/>
      <c r="CX13" s="6"/>
      <c r="CY13" s="6"/>
      <c r="CZ13" s="6"/>
      <c r="DA13" s="6"/>
      <c r="DB13" s="6"/>
      <c r="DC13" s="6"/>
      <c r="DD13" s="6"/>
      <c r="DE13" s="6"/>
      <c r="DF13" s="6"/>
      <c r="DG13" s="6"/>
      <c r="DH13" s="6"/>
      <c r="DI13" s="6"/>
      <c r="DJ13" s="6"/>
      <c r="DK13" s="6"/>
      <c r="DL13" s="6"/>
      <c r="DM13" s="6"/>
      <c r="DN13" s="6"/>
      <c r="DO13" s="6"/>
      <c r="DP13" s="6"/>
      <c r="DQ13" s="6"/>
      <c r="DR13" s="6"/>
      <c r="DS13" s="6"/>
      <c r="DT13" s="6"/>
      <c r="DU13" s="6"/>
      <c r="DV13" s="6"/>
      <c r="DW13" s="6"/>
      <c r="DX13" s="6"/>
      <c r="DY13" s="6"/>
      <c r="DZ13" s="6"/>
      <c r="EA13" s="6"/>
      <c r="EB13" s="6"/>
      <c r="EC13" s="6">
        <v>600</v>
      </c>
      <c r="ED13" s="6">
        <v>1.1788099999999999</v>
      </c>
      <c r="EE13" s="6">
        <v>0.34242448889482763</v>
      </c>
      <c r="EF13" s="6"/>
      <c r="EG13" s="6"/>
      <c r="EH13" s="6"/>
      <c r="EI13" s="6"/>
      <c r="EJ13" s="6"/>
      <c r="EK13" s="6"/>
      <c r="EL13" s="6"/>
      <c r="EM13" s="6"/>
      <c r="EN13" s="6"/>
      <c r="EO13" s="6"/>
      <c r="EP13" s="6"/>
      <c r="EQ13" s="6"/>
      <c r="ER13" s="6"/>
      <c r="ES13" s="6"/>
      <c r="ET13" s="6"/>
      <c r="EU13" s="6"/>
      <c r="EV13" s="6"/>
      <c r="EW13" s="6"/>
      <c r="EX13" s="6"/>
      <c r="EY13" s="6"/>
      <c r="EZ13" s="6"/>
      <c r="FA13" s="6"/>
      <c r="FB13" s="6"/>
      <c r="FC13" s="6"/>
      <c r="FD13" s="6"/>
      <c r="FE13" s="6"/>
      <c r="FF13" s="6"/>
      <c r="FG13" s="6"/>
      <c r="FH13" s="6"/>
      <c r="FI13" s="6"/>
      <c r="FJ13" s="6"/>
      <c r="FK13" s="6"/>
      <c r="FL13" s="6"/>
      <c r="FM13" s="6"/>
      <c r="FN13" s="6"/>
      <c r="FO13" s="6"/>
      <c r="FP13" s="6"/>
      <c r="FQ13" s="6"/>
      <c r="FR13" s="6"/>
      <c r="FS13" s="6"/>
      <c r="FT13" s="6"/>
      <c r="FU13" s="6"/>
      <c r="FV13" s="6"/>
      <c r="FW13" s="6"/>
      <c r="FX13" s="6"/>
      <c r="FY13" s="6"/>
      <c r="FZ13" s="6"/>
      <c r="GA13" s="6"/>
      <c r="GB13" s="6"/>
      <c r="GC13" s="6"/>
      <c r="GD13" s="6"/>
      <c r="GE13" s="6"/>
      <c r="GF13" s="6"/>
      <c r="GG13" s="6"/>
      <c r="GH13" s="6"/>
      <c r="GI13" s="6"/>
      <c r="GJ13" s="6"/>
      <c r="GK13" s="6"/>
      <c r="GL13" s="6"/>
      <c r="GM13" s="6"/>
      <c r="GN13" s="6"/>
      <c r="GO13" s="6"/>
      <c r="GP13" s="6"/>
      <c r="GQ13" s="6"/>
      <c r="GR13" s="6"/>
      <c r="GS13" s="6"/>
      <c r="GT13" s="6"/>
      <c r="GU13" s="6"/>
      <c r="GV13" s="6"/>
      <c r="GW13" s="6"/>
      <c r="GX13" s="6"/>
      <c r="GY13" s="6"/>
      <c r="GZ13" s="6"/>
      <c r="HA13" s="6"/>
      <c r="HB13" s="6"/>
      <c r="HC13" s="6"/>
      <c r="HD13" s="6"/>
      <c r="HE13" s="6"/>
      <c r="HF13" s="6"/>
      <c r="HG13" s="6"/>
      <c r="HH13" s="6"/>
      <c r="HI13" s="6"/>
      <c r="HJ13" s="6"/>
      <c r="HK13" s="6"/>
      <c r="HL13" s="6"/>
      <c r="HM13" s="6"/>
      <c r="HN13" s="6"/>
      <c r="HO13" s="6"/>
      <c r="HP13" s="6"/>
      <c r="HQ13" s="6"/>
      <c r="HR13" s="6"/>
      <c r="HS13" s="6"/>
      <c r="HT13" s="6"/>
      <c r="HU13" s="6"/>
      <c r="HV13" s="6"/>
      <c r="HW13" s="6"/>
      <c r="HX13" s="6"/>
      <c r="HY13" s="6"/>
      <c r="HZ13" s="6"/>
      <c r="IA13" s="6"/>
      <c r="IB13" s="6"/>
      <c r="IC13" s="6"/>
      <c r="ID13" s="6"/>
      <c r="IE13" s="6"/>
      <c r="IF13" s="6"/>
      <c r="IG13" s="6"/>
      <c r="IH13" s="6"/>
      <c r="II13" s="6"/>
      <c r="IJ13" s="6"/>
      <c r="IK13" s="6"/>
      <c r="IL13" s="6"/>
      <c r="IM13" s="6"/>
      <c r="IN13" s="6"/>
      <c r="IO13" s="6"/>
      <c r="IP13" s="6"/>
      <c r="IQ13" s="6"/>
      <c r="IR13" s="6"/>
      <c r="IS13" s="6"/>
      <c r="IT13" s="6"/>
      <c r="IU13" s="6"/>
      <c r="IV13" s="6"/>
      <c r="IW13" s="6"/>
      <c r="IX13" s="6"/>
      <c r="IY13" s="6"/>
      <c r="IZ13" s="6"/>
      <c r="JA13" s="6"/>
      <c r="JB13" s="6"/>
      <c r="JC13" s="6"/>
      <c r="JD13" s="6"/>
      <c r="JE13" s="6"/>
      <c r="JF13" s="6"/>
      <c r="JG13" s="6"/>
      <c r="JH13" s="12"/>
      <c r="JI13" s="12"/>
      <c r="JJ13" s="12"/>
      <c r="JK13" s="12">
        <v>550</v>
      </c>
      <c r="JL13" s="12">
        <v>2.1869999999999998</v>
      </c>
      <c r="JM13" s="12">
        <f t="shared" si="31"/>
        <v>0.42375508622360009</v>
      </c>
      <c r="JN13" s="12"/>
      <c r="JO13" s="12"/>
      <c r="JP13" s="12"/>
      <c r="JQ13" s="12"/>
      <c r="JR13" s="12"/>
      <c r="JS13" s="12"/>
      <c r="JT13" s="12"/>
      <c r="JU13" s="12"/>
      <c r="JV13" s="12"/>
      <c r="JW13" s="12"/>
      <c r="JX13" s="12"/>
      <c r="JY13" s="12"/>
      <c r="JZ13" s="12"/>
      <c r="KA13" s="12"/>
      <c r="KB13" s="12"/>
      <c r="KC13" s="12"/>
      <c r="KD13" s="12"/>
      <c r="KE13" s="12"/>
      <c r="KF13" s="12"/>
      <c r="KG13" s="12"/>
      <c r="KH13" s="12"/>
      <c r="KI13" s="12"/>
      <c r="KJ13" s="12"/>
      <c r="KK13" s="12"/>
      <c r="KL13" s="12"/>
      <c r="KM13" s="12"/>
      <c r="KN13" s="12"/>
      <c r="KO13" s="12"/>
      <c r="KP13" s="12"/>
      <c r="KQ13" s="12"/>
      <c r="KR13" s="12"/>
      <c r="KS13" s="12"/>
      <c r="KT13" s="12"/>
      <c r="KU13" s="12"/>
      <c r="KV13" s="12"/>
      <c r="KW13" s="12"/>
      <c r="KX13" s="12"/>
      <c r="KY13" s="12"/>
      <c r="KZ13" s="12"/>
      <c r="LA13" s="12"/>
      <c r="LB13" s="12"/>
      <c r="LC13" s="12"/>
      <c r="LD13" s="12"/>
      <c r="LE13" s="12"/>
      <c r="LF13" s="12"/>
      <c r="LG13" s="12"/>
      <c r="LH13" s="12"/>
      <c r="LI13" s="12"/>
      <c r="LJ13" s="12"/>
      <c r="LK13" s="12"/>
      <c r="LL13" s="12"/>
      <c r="LM13" s="12"/>
      <c r="LN13" s="12"/>
      <c r="LO13" s="12"/>
      <c r="LP13" s="12"/>
      <c r="LQ13" s="12"/>
      <c r="LR13" s="12"/>
      <c r="LS13" s="12"/>
      <c r="LT13" s="12"/>
      <c r="LU13" s="12"/>
      <c r="LV13" s="12"/>
      <c r="LW13" s="12"/>
      <c r="LX13" s="12"/>
      <c r="LY13" s="12"/>
      <c r="LZ13" s="12"/>
      <c r="MA13" s="12"/>
      <c r="MB13" s="12"/>
      <c r="MC13" s="12"/>
      <c r="MD13" s="12"/>
      <c r="ME13" s="12"/>
      <c r="MF13" s="12"/>
      <c r="MG13" s="12"/>
      <c r="MH13" s="12"/>
      <c r="MI13" s="12"/>
      <c r="MJ13" s="12"/>
      <c r="MK13" s="12"/>
      <c r="ML13" s="12"/>
      <c r="MM13" s="12"/>
      <c r="MN13" s="12"/>
      <c r="MO13" s="12"/>
      <c r="MP13" s="12"/>
      <c r="MQ13" s="12"/>
      <c r="MR13" s="12"/>
      <c r="MS13" s="12"/>
      <c r="MT13" s="3"/>
    </row>
    <row r="14" spans="1:358" x14ac:dyDescent="0.25">
      <c r="A14" s="6"/>
      <c r="B14" s="6"/>
      <c r="C14" s="6"/>
      <c r="D14" s="6"/>
      <c r="E14" s="6"/>
      <c r="F14" s="6"/>
      <c r="G14" s="6"/>
      <c r="H14" s="6"/>
      <c r="I14" s="6"/>
      <c r="J14" s="6"/>
      <c r="K14" s="6"/>
      <c r="L14" s="6"/>
      <c r="M14" s="6"/>
      <c r="N14" s="6"/>
      <c r="O14" s="6"/>
      <c r="P14" s="6"/>
      <c r="Q14" s="6"/>
      <c r="R14" s="6"/>
      <c r="S14" s="6">
        <v>600</v>
      </c>
      <c r="T14" s="6">
        <v>1.972</v>
      </c>
      <c r="U14" s="6">
        <f t="shared" si="6"/>
        <v>0.38209649292772718</v>
      </c>
      <c r="V14" s="6"/>
      <c r="W14" s="6"/>
      <c r="X14" s="6"/>
      <c r="Y14" s="6"/>
      <c r="Z14" s="6"/>
      <c r="AA14" s="6"/>
      <c r="AB14" s="6"/>
      <c r="AC14" s="6"/>
      <c r="AD14" s="6"/>
      <c r="AE14" s="6"/>
      <c r="AF14" s="6"/>
      <c r="AG14" s="6"/>
      <c r="AH14" s="6"/>
      <c r="AI14" s="6"/>
      <c r="AJ14" s="6"/>
      <c r="AK14" s="6"/>
      <c r="AL14" s="6"/>
      <c r="AM14" s="6"/>
      <c r="AN14" s="6"/>
      <c r="AO14" s="6"/>
      <c r="AP14" s="6"/>
      <c r="AQ14" s="6"/>
      <c r="AR14" s="6"/>
      <c r="AS14" s="6"/>
      <c r="AT14" s="10">
        <v>600</v>
      </c>
      <c r="AU14" s="10">
        <v>2.4700000000000002</v>
      </c>
      <c r="AV14" s="9">
        <f t="shared" si="9"/>
        <v>0.7866242038216561</v>
      </c>
      <c r="AW14" s="6"/>
      <c r="AX14" s="6"/>
      <c r="AY14" s="6"/>
      <c r="AZ14" s="6"/>
      <c r="BA14" s="6"/>
      <c r="BB14" s="6"/>
      <c r="BC14" s="6"/>
      <c r="BD14" s="6"/>
      <c r="BE14" s="6"/>
      <c r="BF14" s="10">
        <v>600</v>
      </c>
      <c r="BG14" s="10">
        <v>1.845</v>
      </c>
      <c r="BH14" s="6">
        <f t="shared" si="11"/>
        <v>0.21695672624647225</v>
      </c>
      <c r="BI14" s="6"/>
      <c r="BJ14" s="6"/>
      <c r="BK14" s="6"/>
      <c r="BL14" s="6"/>
      <c r="BM14" s="6"/>
      <c r="BN14" s="6"/>
      <c r="BO14" s="6"/>
      <c r="BP14" s="6"/>
      <c r="BQ14" s="6"/>
      <c r="BR14" s="6"/>
      <c r="BS14" s="6"/>
      <c r="BT14" s="6"/>
      <c r="BU14" s="6"/>
      <c r="BV14" s="6"/>
      <c r="BW14" s="6"/>
      <c r="BX14" s="6"/>
      <c r="BY14" s="6"/>
      <c r="BZ14" s="6"/>
      <c r="CA14" s="6"/>
      <c r="CB14" s="6"/>
      <c r="CC14" s="6"/>
      <c r="CD14" s="6"/>
      <c r="CE14" s="6"/>
      <c r="CF14" s="6"/>
      <c r="CG14" s="6"/>
      <c r="CH14" s="6"/>
      <c r="CI14" s="6"/>
      <c r="CJ14" s="6"/>
      <c r="CK14" s="6"/>
      <c r="CL14" s="6"/>
      <c r="CM14" s="6"/>
      <c r="CN14" s="6"/>
      <c r="CO14" s="6"/>
      <c r="CP14" s="6"/>
      <c r="CQ14" s="6"/>
      <c r="CR14" s="6"/>
      <c r="CS14" s="6"/>
      <c r="CT14" s="6"/>
      <c r="CU14" s="6"/>
      <c r="CV14" s="6"/>
      <c r="CW14" s="6"/>
      <c r="CX14" s="6"/>
      <c r="CY14" s="6"/>
      <c r="CZ14" s="6"/>
      <c r="DA14" s="6"/>
      <c r="DB14" s="6"/>
      <c r="DC14" s="6"/>
      <c r="DD14" s="6"/>
      <c r="DE14" s="6"/>
      <c r="DF14" s="6"/>
      <c r="DG14" s="6"/>
      <c r="DH14" s="6"/>
      <c r="DI14" s="6"/>
      <c r="DJ14" s="6"/>
      <c r="DK14" s="6"/>
      <c r="DL14" s="6"/>
      <c r="DM14" s="6"/>
      <c r="DN14" s="6"/>
      <c r="DO14" s="6"/>
      <c r="DP14" s="6"/>
      <c r="DQ14" s="6"/>
      <c r="DR14" s="6"/>
      <c r="DS14" s="6"/>
      <c r="DT14" s="6"/>
      <c r="DU14" s="6"/>
      <c r="DV14" s="6"/>
      <c r="DW14" s="6"/>
      <c r="DX14" s="6"/>
      <c r="DY14" s="6"/>
      <c r="DZ14" s="6"/>
      <c r="EA14" s="6"/>
      <c r="EB14" s="6"/>
      <c r="EC14" s="6"/>
      <c r="ED14" s="6"/>
      <c r="EE14" s="6"/>
      <c r="EF14" s="6"/>
      <c r="EG14" s="6"/>
      <c r="EH14" s="6"/>
      <c r="EI14" s="6"/>
      <c r="EJ14" s="6"/>
      <c r="EK14" s="6"/>
      <c r="EL14" s="6"/>
      <c r="EM14" s="6"/>
      <c r="EN14" s="6"/>
      <c r="EO14" s="6"/>
      <c r="EP14" s="6"/>
      <c r="EQ14" s="6"/>
      <c r="ER14" s="6"/>
      <c r="ES14" s="6"/>
      <c r="ET14" s="6"/>
      <c r="EU14" s="6"/>
      <c r="EV14" s="6"/>
      <c r="EW14" s="6"/>
      <c r="EX14" s="6"/>
      <c r="EY14" s="6"/>
      <c r="EZ14" s="6"/>
      <c r="FA14" s="6"/>
      <c r="FB14" s="6"/>
      <c r="FC14" s="6"/>
      <c r="FD14" s="6"/>
      <c r="FE14" s="6"/>
      <c r="FF14" s="6"/>
      <c r="FG14" s="6"/>
      <c r="FH14" s="6"/>
      <c r="FI14" s="6"/>
      <c r="FJ14" s="6"/>
      <c r="FK14" s="6"/>
      <c r="FL14" s="6"/>
      <c r="FM14" s="6"/>
      <c r="FN14" s="6"/>
      <c r="FO14" s="6"/>
      <c r="FP14" s="6"/>
      <c r="FQ14" s="6"/>
      <c r="FR14" s="6"/>
      <c r="FS14" s="6"/>
      <c r="FT14" s="6"/>
      <c r="FU14" s="6"/>
      <c r="FV14" s="6"/>
      <c r="FW14" s="6"/>
      <c r="FX14" s="6"/>
      <c r="FY14" s="6"/>
      <c r="FZ14" s="6"/>
      <c r="GA14" s="6"/>
      <c r="GB14" s="6"/>
      <c r="GC14" s="6"/>
      <c r="GD14" s="6"/>
      <c r="GE14" s="6"/>
      <c r="GF14" s="6"/>
      <c r="GG14" s="6"/>
      <c r="GH14" s="6"/>
      <c r="GI14" s="6"/>
      <c r="GJ14" s="6"/>
      <c r="GK14" s="6"/>
      <c r="GL14" s="6"/>
      <c r="GM14" s="6"/>
      <c r="GN14" s="6"/>
      <c r="GO14" s="6"/>
      <c r="GP14" s="6"/>
      <c r="GQ14" s="6"/>
      <c r="GR14" s="6"/>
      <c r="GS14" s="6"/>
      <c r="GT14" s="6"/>
      <c r="GU14" s="6"/>
      <c r="GV14" s="6"/>
      <c r="GW14" s="6"/>
      <c r="GX14" s="6"/>
      <c r="GY14" s="6"/>
      <c r="GZ14" s="6"/>
      <c r="HA14" s="6"/>
      <c r="HB14" s="6"/>
      <c r="HC14" s="6"/>
      <c r="HD14" s="6"/>
      <c r="HE14" s="6"/>
      <c r="HF14" s="6"/>
      <c r="HG14" s="6"/>
      <c r="HH14" s="6"/>
      <c r="HI14" s="6"/>
      <c r="HJ14" s="6"/>
      <c r="HK14" s="6"/>
      <c r="HL14" s="6"/>
      <c r="HM14" s="6"/>
      <c r="HN14" s="6"/>
      <c r="HO14" s="6"/>
      <c r="HP14" s="6"/>
      <c r="HQ14" s="6"/>
      <c r="HR14" s="6"/>
      <c r="HS14" s="6"/>
      <c r="HT14" s="6"/>
      <c r="HU14" s="6"/>
      <c r="HV14" s="6"/>
      <c r="HW14" s="6"/>
      <c r="HX14" s="6"/>
      <c r="HY14" s="6"/>
      <c r="HZ14" s="6"/>
      <c r="IA14" s="6"/>
      <c r="IB14" s="6"/>
      <c r="IC14" s="6"/>
      <c r="ID14" s="6"/>
      <c r="IE14" s="6"/>
      <c r="IF14" s="6"/>
      <c r="IG14" s="6"/>
      <c r="IH14" s="6"/>
      <c r="II14" s="6"/>
      <c r="IJ14" s="6"/>
      <c r="IK14" s="6"/>
      <c r="IL14" s="6"/>
      <c r="IM14" s="6"/>
      <c r="IN14" s="6"/>
      <c r="IO14" s="6"/>
      <c r="IP14" s="6"/>
      <c r="IQ14" s="6"/>
      <c r="IR14" s="6"/>
      <c r="IS14" s="6"/>
      <c r="IT14" s="6"/>
      <c r="IU14" s="6"/>
      <c r="IV14" s="6"/>
      <c r="IW14" s="6"/>
      <c r="IX14" s="6"/>
      <c r="IY14" s="6"/>
      <c r="IZ14" s="6"/>
      <c r="JA14" s="6"/>
      <c r="JB14" s="6"/>
      <c r="JC14" s="6"/>
      <c r="JD14" s="6"/>
      <c r="JE14" s="6"/>
      <c r="JF14" s="6"/>
      <c r="JG14" s="6"/>
      <c r="JH14" s="12"/>
      <c r="JI14" s="12"/>
      <c r="JJ14" s="12"/>
      <c r="JK14" s="12">
        <v>600</v>
      </c>
      <c r="JL14" s="12">
        <v>1.972</v>
      </c>
      <c r="JM14" s="12">
        <f t="shared" si="31"/>
        <v>0.38209649292772718</v>
      </c>
      <c r="JN14" s="12"/>
      <c r="JO14" s="12"/>
      <c r="JP14" s="12"/>
      <c r="JQ14" s="12"/>
      <c r="JR14" s="12"/>
      <c r="JS14" s="12"/>
      <c r="JT14" s="12"/>
      <c r="JU14" s="12"/>
      <c r="JV14" s="12"/>
      <c r="JW14" s="12"/>
      <c r="JX14" s="12"/>
      <c r="JY14" s="12"/>
      <c r="JZ14" s="12"/>
      <c r="KA14" s="12"/>
      <c r="KB14" s="12"/>
      <c r="KC14" s="12"/>
      <c r="KD14" s="12"/>
      <c r="KE14" s="12"/>
      <c r="KF14" s="12"/>
      <c r="KG14" s="12"/>
      <c r="KH14" s="12"/>
      <c r="KI14" s="12"/>
      <c r="KJ14" s="12"/>
      <c r="KK14" s="12"/>
      <c r="KL14" s="12"/>
      <c r="KM14" s="12"/>
      <c r="KN14" s="12"/>
      <c r="KO14" s="12"/>
      <c r="KP14" s="12"/>
      <c r="KQ14" s="12"/>
      <c r="KR14" s="12"/>
      <c r="KS14" s="12"/>
      <c r="KT14" s="12"/>
      <c r="KU14" s="12"/>
      <c r="KV14" s="12"/>
      <c r="KW14" s="12"/>
      <c r="KX14" s="12"/>
      <c r="KY14" s="12"/>
      <c r="KZ14" s="12"/>
      <c r="LA14" s="12"/>
      <c r="LB14" s="12"/>
      <c r="LC14" s="12"/>
      <c r="LD14" s="12"/>
      <c r="LE14" s="12"/>
      <c r="LF14" s="12"/>
      <c r="LG14" s="12"/>
      <c r="LH14" s="12"/>
      <c r="LI14" s="12"/>
      <c r="LJ14" s="12"/>
      <c r="LK14" s="12"/>
      <c r="LL14" s="12"/>
      <c r="LM14" s="12"/>
      <c r="LN14" s="12"/>
      <c r="LO14" s="12"/>
      <c r="LP14" s="12"/>
      <c r="LQ14" s="12"/>
      <c r="LR14" s="12"/>
      <c r="LS14" s="12"/>
      <c r="LT14" s="12"/>
      <c r="LU14" s="12"/>
      <c r="LV14" s="12"/>
      <c r="LW14" s="12"/>
      <c r="LX14" s="12"/>
      <c r="LY14" s="12"/>
      <c r="LZ14" s="12"/>
      <c r="MA14" s="12"/>
      <c r="MB14" s="12"/>
      <c r="MC14" s="12"/>
      <c r="MD14" s="12"/>
      <c r="ME14" s="12"/>
      <c r="MF14" s="12"/>
      <c r="MG14" s="12"/>
      <c r="MH14" s="12"/>
      <c r="MI14" s="12"/>
      <c r="MJ14" s="12"/>
      <c r="MK14" s="12"/>
      <c r="ML14" s="12"/>
      <c r="MM14" s="12"/>
      <c r="MN14" s="12"/>
      <c r="MO14" s="12"/>
      <c r="MP14" s="12"/>
      <c r="MQ14" s="12"/>
      <c r="MR14" s="12"/>
      <c r="MS14" s="12"/>
      <c r="MT14" s="3"/>
    </row>
    <row r="15" spans="1:358" x14ac:dyDescent="0.25">
      <c r="A15" s="6"/>
      <c r="B15" s="6"/>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10">
        <v>650</v>
      </c>
      <c r="AU15" s="10">
        <v>2.36</v>
      </c>
      <c r="AV15" s="9">
        <f t="shared" si="9"/>
        <v>0.75159235668789803</v>
      </c>
      <c r="AW15" s="6"/>
      <c r="AX15" s="6"/>
      <c r="AY15" s="6"/>
      <c r="AZ15" s="6"/>
      <c r="BA15" s="6"/>
      <c r="BB15" s="6"/>
      <c r="BC15" s="6"/>
      <c r="BD15" s="6"/>
      <c r="BE15" s="6"/>
      <c r="BF15" s="10">
        <v>650</v>
      </c>
      <c r="BG15" s="10">
        <v>1.6830000000000001</v>
      </c>
      <c r="BH15" s="6">
        <f t="shared" si="11"/>
        <v>0.19790686735653812</v>
      </c>
      <c r="BI15" s="6"/>
      <c r="BJ15" s="6"/>
      <c r="BK15" s="6"/>
      <c r="BL15" s="6"/>
      <c r="BM15" s="6"/>
      <c r="BN15" s="6"/>
      <c r="BO15" s="6"/>
      <c r="BP15" s="6"/>
      <c r="BQ15" s="6"/>
      <c r="BR15" s="6"/>
      <c r="BS15" s="6"/>
      <c r="BT15" s="6"/>
      <c r="BU15" s="6"/>
      <c r="BV15" s="6"/>
      <c r="BW15" s="6"/>
      <c r="BX15" s="6"/>
      <c r="BY15" s="6"/>
      <c r="BZ15" s="6"/>
      <c r="CA15" s="6"/>
      <c r="CB15" s="6"/>
      <c r="CC15" s="6"/>
      <c r="CD15" s="6"/>
      <c r="CE15" s="6"/>
      <c r="CF15" s="6"/>
      <c r="CG15" s="6"/>
      <c r="CH15" s="6"/>
      <c r="CI15" s="6"/>
      <c r="CJ15" s="6"/>
      <c r="CK15" s="6"/>
      <c r="CL15" s="6"/>
      <c r="CM15" s="6"/>
      <c r="CN15" s="6"/>
      <c r="CO15" s="6"/>
      <c r="CP15" s="6"/>
      <c r="CQ15" s="6"/>
      <c r="CR15" s="6"/>
      <c r="CS15" s="6"/>
      <c r="CT15" s="6"/>
      <c r="CU15" s="6"/>
      <c r="CV15" s="6"/>
      <c r="CW15" s="6"/>
      <c r="CX15" s="6"/>
      <c r="CY15" s="6"/>
      <c r="CZ15" s="6"/>
      <c r="DA15" s="6"/>
      <c r="DB15" s="6"/>
      <c r="DC15" s="6"/>
      <c r="DD15" s="6"/>
      <c r="DE15" s="6"/>
      <c r="DF15" s="6"/>
      <c r="DG15" s="6"/>
      <c r="DH15" s="6"/>
      <c r="DI15" s="6"/>
      <c r="DJ15" s="6"/>
      <c r="DK15" s="6"/>
      <c r="DL15" s="6"/>
      <c r="DM15" s="6"/>
      <c r="DN15" s="6"/>
      <c r="DO15" s="6"/>
      <c r="DP15" s="6"/>
      <c r="DQ15" s="6"/>
      <c r="DR15" s="6"/>
      <c r="DS15" s="6"/>
      <c r="DT15" s="6"/>
      <c r="DU15" s="6"/>
      <c r="DV15" s="6"/>
      <c r="DW15" s="6"/>
      <c r="DX15" s="6"/>
      <c r="DY15" s="6"/>
      <c r="DZ15" s="6"/>
      <c r="EA15" s="6"/>
      <c r="EB15" s="6"/>
      <c r="EC15" s="6"/>
      <c r="ED15" s="6"/>
      <c r="EE15" s="6"/>
      <c r="EF15" s="6"/>
      <c r="EG15" s="6"/>
      <c r="EH15" s="6"/>
      <c r="EI15" s="6"/>
      <c r="EJ15" s="6"/>
      <c r="EK15" s="6"/>
      <c r="EL15" s="6"/>
      <c r="EM15" s="6"/>
      <c r="EN15" s="6"/>
      <c r="EO15" s="6"/>
      <c r="EP15" s="6"/>
      <c r="EQ15" s="6"/>
      <c r="ER15" s="6"/>
      <c r="ES15" s="6"/>
      <c r="ET15" s="6"/>
      <c r="EU15" s="6"/>
      <c r="EV15" s="6"/>
      <c r="EW15" s="6"/>
      <c r="EX15" s="6"/>
      <c r="EY15" s="6"/>
      <c r="EZ15" s="6"/>
      <c r="FA15" s="6"/>
      <c r="FB15" s="6"/>
      <c r="FC15" s="6"/>
      <c r="FD15" s="6"/>
      <c r="FE15" s="6"/>
      <c r="FF15" s="6"/>
      <c r="FG15" s="6"/>
      <c r="FH15" s="6"/>
      <c r="FI15" s="6"/>
      <c r="FJ15" s="6"/>
      <c r="FK15" s="6"/>
      <c r="FL15" s="6"/>
      <c r="FM15" s="6"/>
      <c r="FN15" s="6"/>
      <c r="FO15" s="6"/>
      <c r="FP15" s="6"/>
      <c r="FQ15" s="6"/>
      <c r="FR15" s="6"/>
      <c r="FS15" s="6"/>
      <c r="FT15" s="6"/>
      <c r="FU15" s="6"/>
      <c r="FV15" s="6"/>
      <c r="FW15" s="6"/>
      <c r="FX15" s="6"/>
      <c r="FY15" s="6"/>
      <c r="FZ15" s="6"/>
      <c r="GA15" s="6"/>
      <c r="GB15" s="6"/>
      <c r="GC15" s="6"/>
      <c r="GD15" s="6"/>
      <c r="GE15" s="6"/>
      <c r="GF15" s="6"/>
      <c r="GG15" s="6"/>
      <c r="GH15" s="6"/>
      <c r="GI15" s="6"/>
      <c r="GJ15" s="6"/>
      <c r="GK15" s="6"/>
      <c r="GL15" s="6"/>
      <c r="GM15" s="6"/>
      <c r="GN15" s="6"/>
      <c r="GO15" s="6"/>
      <c r="GP15" s="6"/>
      <c r="GQ15" s="6"/>
      <c r="GR15" s="6"/>
      <c r="GS15" s="6"/>
      <c r="GT15" s="6"/>
      <c r="GU15" s="6"/>
      <c r="GV15" s="6"/>
      <c r="GW15" s="6"/>
      <c r="GX15" s="6"/>
      <c r="GY15" s="6"/>
      <c r="GZ15" s="6"/>
      <c r="HA15" s="6"/>
      <c r="HB15" s="6"/>
      <c r="HC15" s="6"/>
      <c r="HD15" s="6"/>
      <c r="HE15" s="6"/>
      <c r="HF15" s="6"/>
      <c r="HG15" s="6"/>
      <c r="HH15" s="6"/>
      <c r="HI15" s="6"/>
      <c r="HJ15" s="6"/>
      <c r="HK15" s="6"/>
      <c r="HL15" s="6"/>
      <c r="HM15" s="6"/>
      <c r="HN15" s="6"/>
      <c r="HO15" s="6"/>
      <c r="HP15" s="6"/>
      <c r="HQ15" s="6"/>
      <c r="HR15" s="6"/>
      <c r="HS15" s="6"/>
      <c r="HT15" s="6"/>
      <c r="HU15" s="6"/>
      <c r="HV15" s="6"/>
      <c r="HW15" s="6"/>
      <c r="HX15" s="6"/>
      <c r="HY15" s="6"/>
      <c r="HZ15" s="6"/>
      <c r="IA15" s="6"/>
      <c r="IB15" s="6"/>
      <c r="IC15" s="6"/>
      <c r="ID15" s="6"/>
      <c r="IE15" s="6"/>
      <c r="IF15" s="6"/>
      <c r="IG15" s="6"/>
      <c r="IH15" s="6"/>
      <c r="II15" s="6"/>
      <c r="IJ15" s="6"/>
      <c r="IK15" s="6"/>
      <c r="IL15" s="6"/>
      <c r="IM15" s="6"/>
      <c r="IN15" s="6"/>
      <c r="IO15" s="6"/>
      <c r="IP15" s="6"/>
      <c r="IQ15" s="6"/>
      <c r="IR15" s="6"/>
      <c r="IS15" s="6"/>
      <c r="IT15" s="6"/>
      <c r="IU15" s="6"/>
      <c r="IV15" s="6"/>
      <c r="IW15" s="6"/>
      <c r="IX15" s="6"/>
      <c r="IY15" s="6"/>
      <c r="IZ15" s="6"/>
      <c r="JA15" s="6"/>
      <c r="JB15" s="6"/>
      <c r="JC15" s="6"/>
      <c r="JD15" s="6"/>
      <c r="JE15" s="6"/>
      <c r="JF15" s="6"/>
      <c r="JG15" s="6"/>
      <c r="JH15" s="12"/>
      <c r="JI15" s="12"/>
      <c r="JJ15" s="12"/>
      <c r="JK15" s="12"/>
      <c r="JL15" s="12"/>
      <c r="JM15" s="12"/>
      <c r="JN15" s="12"/>
      <c r="JO15" s="12"/>
      <c r="JP15" s="12"/>
      <c r="JQ15" s="12"/>
      <c r="JR15" s="12"/>
      <c r="JS15" s="12"/>
      <c r="JT15" s="12"/>
      <c r="JU15" s="12"/>
      <c r="JV15" s="12"/>
      <c r="JW15" s="12"/>
      <c r="JX15" s="12"/>
      <c r="JY15" s="12"/>
      <c r="JZ15" s="12"/>
      <c r="KA15" s="12"/>
      <c r="KB15" s="12"/>
      <c r="KC15" s="12"/>
      <c r="KD15" s="12"/>
      <c r="KE15" s="12"/>
      <c r="KF15" s="12"/>
      <c r="KG15" s="12"/>
      <c r="KH15" s="12"/>
      <c r="KI15" s="12"/>
      <c r="KJ15" s="12"/>
      <c r="KK15" s="12"/>
      <c r="KL15" s="12"/>
      <c r="KM15" s="12"/>
      <c r="KN15" s="12"/>
      <c r="KO15" s="12"/>
      <c r="KP15" s="12"/>
      <c r="KQ15" s="12"/>
      <c r="KR15" s="12"/>
      <c r="KS15" s="12"/>
      <c r="KT15" s="12"/>
      <c r="KU15" s="12"/>
      <c r="KV15" s="12"/>
      <c r="KW15" s="12"/>
      <c r="KX15" s="12"/>
      <c r="KY15" s="12"/>
      <c r="KZ15" s="12"/>
      <c r="LA15" s="12"/>
      <c r="LB15" s="12"/>
      <c r="LC15" s="12"/>
      <c r="LD15" s="12"/>
      <c r="LE15" s="12"/>
      <c r="LF15" s="12"/>
      <c r="LG15" s="12"/>
      <c r="LH15" s="12"/>
      <c r="LI15" s="12"/>
      <c r="LJ15" s="12"/>
      <c r="LK15" s="12"/>
      <c r="LL15" s="12"/>
      <c r="LM15" s="12"/>
      <c r="LN15" s="12"/>
      <c r="LO15" s="12"/>
      <c r="LP15" s="12"/>
      <c r="LQ15" s="12"/>
      <c r="LR15" s="12"/>
      <c r="LS15" s="12"/>
      <c r="LT15" s="12"/>
      <c r="LU15" s="12"/>
      <c r="LV15" s="12"/>
      <c r="LW15" s="12"/>
      <c r="LX15" s="12"/>
      <c r="LY15" s="12"/>
      <c r="LZ15" s="12"/>
      <c r="MA15" s="12"/>
      <c r="MB15" s="12"/>
      <c r="MC15" s="12"/>
      <c r="MD15" s="12"/>
      <c r="ME15" s="12"/>
      <c r="MF15" s="12"/>
      <c r="MG15" s="12"/>
      <c r="MH15" s="12"/>
      <c r="MI15" s="12"/>
      <c r="MJ15" s="12"/>
      <c r="MK15" s="12"/>
      <c r="ML15" s="12"/>
      <c r="MM15" s="12"/>
      <c r="MN15" s="12"/>
      <c r="MO15" s="12"/>
      <c r="MP15" s="12"/>
      <c r="MQ15" s="12"/>
      <c r="MR15" s="12"/>
      <c r="MS15" s="12"/>
      <c r="MT15" s="3"/>
    </row>
    <row r="16" spans="1:358" x14ac:dyDescent="0.25">
      <c r="A16" s="6"/>
      <c r="B16" s="6"/>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10">
        <v>700</v>
      </c>
      <c r="AU16" s="10">
        <v>2.2999999999999998</v>
      </c>
      <c r="AV16" s="9">
        <f t="shared" si="9"/>
        <v>0.73248407643312097</v>
      </c>
      <c r="AW16" s="6"/>
      <c r="AX16" s="6"/>
      <c r="AY16" s="6"/>
      <c r="AZ16" s="6"/>
      <c r="BA16" s="6"/>
      <c r="BB16" s="6"/>
      <c r="BC16" s="6"/>
      <c r="BD16" s="6"/>
      <c r="BE16" s="6"/>
      <c r="BF16" s="10">
        <v>700</v>
      </c>
      <c r="BG16" s="10">
        <v>1.415</v>
      </c>
      <c r="BH16" s="6">
        <f t="shared" si="11"/>
        <v>0.1663922859830668</v>
      </c>
      <c r="BI16" s="6"/>
      <c r="BJ16" s="6"/>
      <c r="BK16" s="6"/>
      <c r="BL16" s="6"/>
      <c r="BM16" s="6"/>
      <c r="BN16" s="6"/>
      <c r="BO16" s="6"/>
      <c r="BP16" s="6"/>
      <c r="BQ16" s="6"/>
      <c r="BR16" s="6"/>
      <c r="BS16" s="6"/>
      <c r="BT16" s="6"/>
      <c r="BU16" s="6"/>
      <c r="BV16" s="6"/>
      <c r="BW16" s="6"/>
      <c r="BX16" s="6"/>
      <c r="BY16" s="6"/>
      <c r="BZ16" s="6"/>
      <c r="CA16" s="6"/>
      <c r="CB16" s="6"/>
      <c r="CC16" s="6"/>
      <c r="CD16" s="6"/>
      <c r="CE16" s="6"/>
      <c r="CF16" s="6"/>
      <c r="CG16" s="6"/>
      <c r="CH16" s="6"/>
      <c r="CI16" s="6"/>
      <c r="CJ16" s="6"/>
      <c r="CK16" s="6"/>
      <c r="CL16" s="6"/>
      <c r="CM16" s="6"/>
      <c r="CN16" s="6"/>
      <c r="CO16" s="6"/>
      <c r="CP16" s="6"/>
      <c r="CQ16" s="6"/>
      <c r="CR16" s="6"/>
      <c r="CS16" s="6"/>
      <c r="CT16" s="6"/>
      <c r="CU16" s="6"/>
      <c r="CV16" s="6"/>
      <c r="CW16" s="6"/>
      <c r="CX16" s="6"/>
      <c r="CY16" s="6"/>
      <c r="CZ16" s="6"/>
      <c r="DA16" s="6"/>
      <c r="DB16" s="6"/>
      <c r="DC16" s="6"/>
      <c r="DD16" s="6"/>
      <c r="DE16" s="6"/>
      <c r="DF16" s="6"/>
      <c r="DG16" s="6"/>
      <c r="DH16" s="6"/>
      <c r="DI16" s="6"/>
      <c r="DJ16" s="6"/>
      <c r="DK16" s="6"/>
      <c r="DL16" s="6"/>
      <c r="DM16" s="6"/>
      <c r="DN16" s="6"/>
      <c r="DO16" s="6"/>
      <c r="DP16" s="6"/>
      <c r="DQ16" s="6"/>
      <c r="DR16" s="6"/>
      <c r="DS16" s="6"/>
      <c r="DT16" s="6"/>
      <c r="DU16" s="6"/>
      <c r="DV16" s="6"/>
      <c r="DW16" s="6"/>
      <c r="DX16" s="6"/>
      <c r="DY16" s="6"/>
      <c r="DZ16" s="6"/>
      <c r="EA16" s="6"/>
      <c r="EB16" s="6"/>
      <c r="EC16" s="6"/>
      <c r="ED16" s="6"/>
      <c r="EE16" s="6"/>
      <c r="EF16" s="6"/>
      <c r="EG16" s="6"/>
      <c r="EH16" s="6"/>
      <c r="EI16" s="6"/>
      <c r="EJ16" s="6"/>
      <c r="EK16" s="6"/>
      <c r="EL16" s="6"/>
      <c r="EM16" s="6"/>
      <c r="EN16" s="6"/>
      <c r="EO16" s="6"/>
      <c r="EP16" s="6"/>
      <c r="EQ16" s="6"/>
      <c r="ER16" s="6"/>
      <c r="ES16" s="6"/>
      <c r="ET16" s="6"/>
      <c r="EU16" s="6"/>
      <c r="EV16" s="6"/>
      <c r="EW16" s="6"/>
      <c r="EX16" s="6"/>
      <c r="EY16" s="6"/>
      <c r="EZ16" s="6"/>
      <c r="FA16" s="6"/>
      <c r="FB16" s="6"/>
      <c r="FC16" s="6"/>
      <c r="FD16" s="6"/>
      <c r="FE16" s="6"/>
      <c r="FF16" s="6"/>
      <c r="FG16" s="6"/>
      <c r="FH16" s="6"/>
      <c r="FI16" s="6"/>
      <c r="FJ16" s="6"/>
      <c r="FK16" s="6"/>
      <c r="FL16" s="6"/>
      <c r="FM16" s="6"/>
      <c r="FN16" s="6"/>
      <c r="FO16" s="6"/>
      <c r="FP16" s="6"/>
      <c r="FQ16" s="6"/>
      <c r="FR16" s="6"/>
      <c r="FS16" s="6"/>
      <c r="FT16" s="6"/>
      <c r="FU16" s="6"/>
      <c r="FV16" s="6"/>
      <c r="FW16" s="6"/>
      <c r="FX16" s="6"/>
      <c r="FY16" s="6"/>
      <c r="FZ16" s="6"/>
      <c r="GA16" s="6"/>
      <c r="GB16" s="6"/>
      <c r="GC16" s="6"/>
      <c r="GD16" s="6"/>
      <c r="GE16" s="6"/>
      <c r="GF16" s="6"/>
      <c r="GG16" s="6"/>
      <c r="GH16" s="6"/>
      <c r="GI16" s="6"/>
      <c r="GJ16" s="6"/>
      <c r="GK16" s="6"/>
      <c r="GL16" s="6"/>
      <c r="GM16" s="6"/>
      <c r="GN16" s="6"/>
      <c r="GO16" s="6"/>
      <c r="GP16" s="6"/>
      <c r="GQ16" s="6"/>
      <c r="GR16" s="6"/>
      <c r="GS16" s="6"/>
      <c r="GT16" s="6"/>
      <c r="GU16" s="6"/>
      <c r="GV16" s="6"/>
      <c r="GW16" s="6"/>
      <c r="GX16" s="6"/>
      <c r="GY16" s="6"/>
      <c r="GZ16" s="6"/>
      <c r="HA16" s="6"/>
      <c r="HB16" s="6"/>
      <c r="HC16" s="6"/>
      <c r="HD16" s="6"/>
      <c r="HE16" s="6"/>
      <c r="HF16" s="6"/>
      <c r="HG16" s="6"/>
      <c r="HH16" s="6"/>
      <c r="HI16" s="6"/>
      <c r="HJ16" s="6"/>
      <c r="HK16" s="6"/>
      <c r="HL16" s="6"/>
      <c r="HM16" s="6"/>
      <c r="HN16" s="6"/>
      <c r="HO16" s="6"/>
      <c r="HP16" s="6"/>
      <c r="HQ16" s="6"/>
      <c r="HR16" s="6"/>
      <c r="HS16" s="6"/>
      <c r="HT16" s="6"/>
      <c r="HU16" s="6"/>
      <c r="HV16" s="6"/>
      <c r="HW16" s="6"/>
      <c r="HX16" s="6"/>
      <c r="HY16" s="6"/>
      <c r="HZ16" s="6"/>
      <c r="IA16" s="6"/>
      <c r="IB16" s="6"/>
      <c r="IC16" s="6"/>
      <c r="ID16" s="6"/>
      <c r="IE16" s="6"/>
      <c r="IF16" s="6"/>
      <c r="IG16" s="6"/>
      <c r="IH16" s="6"/>
      <c r="II16" s="6"/>
      <c r="IJ16" s="6"/>
      <c r="IK16" s="6"/>
      <c r="IL16" s="6"/>
      <c r="IM16" s="6"/>
      <c r="IN16" s="6"/>
      <c r="IO16" s="6"/>
      <c r="IP16" s="6"/>
      <c r="IQ16" s="6"/>
      <c r="IR16" s="6"/>
      <c r="IS16" s="6"/>
      <c r="IT16" s="6"/>
      <c r="IU16" s="6"/>
      <c r="IV16" s="6"/>
      <c r="IW16" s="6"/>
      <c r="IX16" s="6"/>
      <c r="IY16" s="6"/>
      <c r="IZ16" s="6"/>
      <c r="JA16" s="6"/>
      <c r="JB16" s="6"/>
      <c r="JC16" s="6"/>
      <c r="JD16" s="6"/>
      <c r="JE16" s="6"/>
      <c r="JF16" s="6"/>
      <c r="JG16" s="6"/>
      <c r="JH16" s="12"/>
      <c r="JI16" s="12"/>
      <c r="JJ16" s="12"/>
      <c r="JK16" s="12"/>
      <c r="JL16" s="12"/>
      <c r="JM16" s="12"/>
      <c r="JN16" s="12"/>
      <c r="JO16" s="12"/>
      <c r="JP16" s="12"/>
      <c r="JQ16" s="12"/>
      <c r="JR16" s="12"/>
      <c r="JS16" s="12"/>
      <c r="JT16" s="12"/>
      <c r="JU16" s="12"/>
      <c r="JV16" s="12"/>
      <c r="JW16" s="12"/>
      <c r="JX16" s="12"/>
      <c r="JY16" s="12"/>
      <c r="JZ16" s="12"/>
      <c r="KA16" s="12"/>
      <c r="KB16" s="12"/>
      <c r="KC16" s="12"/>
      <c r="KD16" s="12"/>
      <c r="KE16" s="12"/>
      <c r="KF16" s="12"/>
      <c r="KG16" s="12"/>
      <c r="KH16" s="12"/>
      <c r="KI16" s="12"/>
      <c r="KJ16" s="12"/>
      <c r="KK16" s="12"/>
      <c r="KL16" s="12"/>
      <c r="KM16" s="12"/>
      <c r="KN16" s="12"/>
      <c r="KO16" s="12"/>
      <c r="KP16" s="12"/>
      <c r="KQ16" s="12"/>
      <c r="KR16" s="12"/>
      <c r="KS16" s="12"/>
      <c r="KT16" s="12"/>
      <c r="KU16" s="12"/>
      <c r="KV16" s="12"/>
      <c r="KW16" s="12"/>
      <c r="KX16" s="12"/>
      <c r="KY16" s="12"/>
      <c r="KZ16" s="12"/>
      <c r="LA16" s="12"/>
      <c r="LB16" s="12"/>
      <c r="LC16" s="12"/>
      <c r="LD16" s="12"/>
      <c r="LE16" s="12"/>
      <c r="LF16" s="12"/>
      <c r="LG16" s="12"/>
      <c r="LH16" s="12"/>
      <c r="LI16" s="12"/>
      <c r="LJ16" s="12"/>
      <c r="LK16" s="12"/>
      <c r="LL16" s="12"/>
      <c r="LM16" s="12"/>
      <c r="LN16" s="12"/>
      <c r="LO16" s="12"/>
      <c r="LP16" s="12"/>
      <c r="LQ16" s="12"/>
      <c r="LR16" s="12"/>
      <c r="LS16" s="12"/>
      <c r="LT16" s="12"/>
      <c r="LU16" s="12"/>
      <c r="LV16" s="12"/>
      <c r="LW16" s="12"/>
      <c r="LX16" s="12"/>
      <c r="LY16" s="12"/>
      <c r="LZ16" s="12"/>
      <c r="MA16" s="12"/>
      <c r="MB16" s="12"/>
      <c r="MC16" s="12"/>
      <c r="MD16" s="12"/>
      <c r="ME16" s="12"/>
      <c r="MF16" s="12"/>
      <c r="MG16" s="12"/>
      <c r="MH16" s="12"/>
      <c r="MI16" s="12"/>
      <c r="MJ16" s="12"/>
      <c r="MK16" s="12"/>
      <c r="ML16" s="12"/>
      <c r="MM16" s="12"/>
      <c r="MN16" s="12"/>
      <c r="MO16" s="12"/>
      <c r="MP16" s="12"/>
      <c r="MQ16" s="12"/>
      <c r="MR16" s="12"/>
      <c r="MS16" s="12"/>
      <c r="MT16" s="3"/>
    </row>
    <row r="17" spans="1:357" x14ac:dyDescent="0.25">
      <c r="A17" s="6"/>
      <c r="B17" s="6"/>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10">
        <v>750</v>
      </c>
      <c r="AU17" s="10">
        <v>2.19</v>
      </c>
      <c r="AV17" s="9">
        <f t="shared" si="9"/>
        <v>0.69745222929936301</v>
      </c>
      <c r="AW17" s="6"/>
      <c r="AX17" s="6"/>
      <c r="AY17" s="6"/>
      <c r="AZ17" s="6"/>
      <c r="BA17" s="6"/>
      <c r="BB17" s="6"/>
      <c r="BC17" s="6"/>
      <c r="BD17" s="6"/>
      <c r="BE17" s="6"/>
      <c r="BF17" s="6"/>
      <c r="BG17" s="6"/>
      <c r="BH17" s="6"/>
      <c r="BI17" s="6"/>
      <c r="BJ17" s="6"/>
      <c r="BK17" s="6"/>
      <c r="BL17" s="6"/>
      <c r="BM17" s="6"/>
      <c r="BN17" s="6"/>
      <c r="BO17" s="6"/>
      <c r="BP17" s="6"/>
      <c r="BQ17" s="6"/>
      <c r="BR17" s="6"/>
      <c r="BS17" s="6"/>
      <c r="BT17" s="6"/>
      <c r="BU17" s="6"/>
      <c r="BV17" s="6"/>
      <c r="BW17" s="6"/>
      <c r="BX17" s="6"/>
      <c r="BY17" s="6"/>
      <c r="BZ17" s="6"/>
      <c r="CA17" s="6"/>
      <c r="CB17" s="6"/>
      <c r="CC17" s="6"/>
      <c r="CD17" s="6"/>
      <c r="CE17" s="6"/>
      <c r="CF17" s="6"/>
      <c r="CG17" s="6"/>
      <c r="CH17" s="6"/>
      <c r="CI17" s="6"/>
      <c r="CJ17" s="6"/>
      <c r="CK17" s="6"/>
      <c r="CL17" s="6"/>
      <c r="CM17" s="6"/>
      <c r="CN17" s="6"/>
      <c r="CO17" s="6"/>
      <c r="CP17" s="6"/>
      <c r="CQ17" s="6"/>
      <c r="CR17" s="6"/>
      <c r="CS17" s="6"/>
      <c r="CT17" s="6"/>
      <c r="CU17" s="6"/>
      <c r="CV17" s="6"/>
      <c r="CW17" s="6"/>
      <c r="CX17" s="6"/>
      <c r="CY17" s="6"/>
      <c r="CZ17" s="6"/>
      <c r="DA17" s="6"/>
      <c r="DB17" s="6"/>
      <c r="DC17" s="6"/>
      <c r="DD17" s="6"/>
      <c r="DE17" s="6"/>
      <c r="DF17" s="6"/>
      <c r="DG17" s="6"/>
      <c r="DH17" s="6"/>
      <c r="DI17" s="6"/>
      <c r="DJ17" s="6"/>
      <c r="DK17" s="6"/>
      <c r="DL17" s="6"/>
      <c r="DM17" s="6"/>
      <c r="DN17" s="6"/>
      <c r="DO17" s="6"/>
      <c r="DP17" s="6"/>
      <c r="DQ17" s="6"/>
      <c r="DR17" s="6"/>
      <c r="DS17" s="6"/>
      <c r="DT17" s="6"/>
      <c r="DU17" s="6"/>
      <c r="DV17" s="6"/>
      <c r="DW17" s="6"/>
      <c r="DX17" s="6"/>
      <c r="DY17" s="6"/>
      <c r="DZ17" s="6"/>
      <c r="EA17" s="6"/>
      <c r="EB17" s="6"/>
      <c r="EC17" s="6"/>
      <c r="ED17" s="6"/>
      <c r="EE17" s="6"/>
      <c r="EF17" s="6"/>
      <c r="EG17" s="6"/>
      <c r="EH17" s="6"/>
      <c r="EI17" s="6"/>
      <c r="EJ17" s="6"/>
      <c r="EK17" s="6"/>
      <c r="EL17" s="6"/>
      <c r="EM17" s="6"/>
      <c r="EN17" s="6"/>
      <c r="EO17" s="6"/>
      <c r="EP17" s="6"/>
      <c r="EQ17" s="6"/>
      <c r="ER17" s="6"/>
      <c r="ES17" s="6"/>
      <c r="ET17" s="6"/>
      <c r="EU17" s="6"/>
      <c r="EV17" s="6"/>
      <c r="EW17" s="6"/>
      <c r="EX17" s="6"/>
      <c r="EY17" s="6"/>
      <c r="EZ17" s="6"/>
      <c r="FA17" s="6"/>
      <c r="FB17" s="6"/>
      <c r="FC17" s="6"/>
      <c r="FD17" s="6"/>
      <c r="FE17" s="6"/>
      <c r="FF17" s="6"/>
      <c r="FG17" s="6"/>
      <c r="FH17" s="6"/>
      <c r="FI17" s="6"/>
      <c r="FJ17" s="6"/>
      <c r="FK17" s="6"/>
      <c r="FL17" s="6"/>
      <c r="FM17" s="6"/>
      <c r="FN17" s="6"/>
      <c r="FO17" s="6"/>
      <c r="FP17" s="6"/>
      <c r="FQ17" s="6"/>
      <c r="FR17" s="6"/>
      <c r="FS17" s="6"/>
      <c r="FT17" s="6"/>
      <c r="FU17" s="6"/>
      <c r="FV17" s="6"/>
      <c r="FW17" s="6"/>
      <c r="FX17" s="6"/>
      <c r="FY17" s="6"/>
      <c r="FZ17" s="6"/>
      <c r="GA17" s="6"/>
      <c r="GB17" s="6"/>
      <c r="GC17" s="6"/>
      <c r="GD17" s="6"/>
      <c r="GE17" s="6"/>
      <c r="GF17" s="6"/>
      <c r="GG17" s="6"/>
      <c r="GH17" s="6"/>
      <c r="GI17" s="6"/>
      <c r="GJ17" s="6"/>
      <c r="GK17" s="6"/>
      <c r="GL17" s="6"/>
      <c r="GM17" s="6"/>
      <c r="GN17" s="6"/>
      <c r="GO17" s="6"/>
      <c r="GP17" s="6"/>
      <c r="GQ17" s="6"/>
      <c r="GR17" s="6"/>
      <c r="GS17" s="6"/>
      <c r="GT17" s="6"/>
      <c r="GU17" s="6"/>
      <c r="GV17" s="6"/>
      <c r="GW17" s="6"/>
      <c r="GX17" s="6"/>
      <c r="GY17" s="6"/>
      <c r="GZ17" s="6"/>
      <c r="HA17" s="6"/>
      <c r="HB17" s="6"/>
      <c r="HC17" s="6"/>
      <c r="HD17" s="6"/>
      <c r="HE17" s="6"/>
      <c r="HF17" s="6"/>
      <c r="HG17" s="6"/>
      <c r="HH17" s="6"/>
      <c r="HI17" s="6"/>
      <c r="HJ17" s="6"/>
      <c r="HK17" s="6"/>
      <c r="HL17" s="6"/>
      <c r="HM17" s="6"/>
      <c r="HN17" s="6"/>
      <c r="HO17" s="6"/>
      <c r="HP17" s="6"/>
      <c r="HQ17" s="6"/>
      <c r="HR17" s="6"/>
      <c r="HS17" s="6"/>
      <c r="HT17" s="6"/>
      <c r="HU17" s="6"/>
      <c r="HV17" s="6"/>
      <c r="HW17" s="6"/>
      <c r="HX17" s="6"/>
      <c r="HY17" s="6"/>
      <c r="HZ17" s="6"/>
      <c r="IA17" s="6"/>
      <c r="IB17" s="6"/>
      <c r="IC17" s="6"/>
      <c r="ID17" s="6"/>
      <c r="IE17" s="6"/>
      <c r="IF17" s="6"/>
      <c r="IG17" s="6"/>
      <c r="IH17" s="6"/>
      <c r="II17" s="6"/>
      <c r="IJ17" s="6"/>
      <c r="IK17" s="6"/>
      <c r="IL17" s="6"/>
      <c r="IM17" s="6"/>
      <c r="IN17" s="6"/>
      <c r="IO17" s="6"/>
      <c r="IP17" s="6"/>
      <c r="IQ17" s="6"/>
      <c r="IR17" s="6"/>
      <c r="IS17" s="6"/>
      <c r="IT17" s="6"/>
      <c r="IU17" s="6"/>
      <c r="IV17" s="6"/>
      <c r="IW17" s="6"/>
      <c r="IX17" s="6"/>
      <c r="IY17" s="6"/>
      <c r="IZ17" s="6"/>
      <c r="JA17" s="6"/>
      <c r="JB17" s="6"/>
      <c r="JC17" s="6"/>
      <c r="JD17" s="6"/>
      <c r="JE17" s="6"/>
      <c r="JF17" s="6"/>
      <c r="JG17" s="6"/>
      <c r="JH17" s="12"/>
      <c r="JI17" s="12"/>
      <c r="JJ17" s="12"/>
      <c r="JK17" s="12"/>
      <c r="JL17" s="12"/>
      <c r="JM17" s="12"/>
      <c r="JN17" s="12"/>
      <c r="JO17" s="12"/>
      <c r="JP17" s="12"/>
      <c r="JQ17" s="12"/>
      <c r="JR17" s="12"/>
      <c r="JS17" s="12"/>
      <c r="JT17" s="12"/>
      <c r="JU17" s="12"/>
      <c r="JV17" s="12"/>
      <c r="JW17" s="12"/>
      <c r="JX17" s="12"/>
      <c r="JY17" s="12"/>
      <c r="JZ17" s="12"/>
      <c r="KA17" s="12"/>
      <c r="KB17" s="12"/>
      <c r="KC17" s="12"/>
      <c r="KD17" s="12"/>
      <c r="KE17" s="12"/>
      <c r="KF17" s="12"/>
      <c r="KG17" s="12"/>
      <c r="KH17" s="12"/>
      <c r="KI17" s="12"/>
      <c r="KJ17" s="12"/>
      <c r="KK17" s="12"/>
      <c r="KL17" s="12"/>
      <c r="KM17" s="12"/>
      <c r="KN17" s="12"/>
      <c r="KO17" s="12"/>
      <c r="KP17" s="12"/>
      <c r="KQ17" s="12"/>
      <c r="KR17" s="12"/>
      <c r="KS17" s="12"/>
      <c r="KT17" s="12"/>
      <c r="KU17" s="12"/>
      <c r="KV17" s="12"/>
      <c r="KW17" s="12"/>
      <c r="KX17" s="12"/>
      <c r="KY17" s="12"/>
      <c r="KZ17" s="12"/>
      <c r="LA17" s="12"/>
      <c r="LB17" s="12"/>
      <c r="LC17" s="12"/>
      <c r="LD17" s="12"/>
      <c r="LE17" s="12"/>
      <c r="LF17" s="12"/>
      <c r="LG17" s="12"/>
      <c r="LH17" s="12"/>
      <c r="LI17" s="12"/>
      <c r="LJ17" s="12"/>
      <c r="LK17" s="12"/>
      <c r="LL17" s="12"/>
      <c r="LM17" s="12"/>
      <c r="LN17" s="12"/>
      <c r="LO17" s="12"/>
      <c r="LP17" s="12"/>
      <c r="LQ17" s="12"/>
      <c r="LR17" s="12"/>
      <c r="LS17" s="12"/>
      <c r="LT17" s="12"/>
      <c r="LU17" s="12"/>
      <c r="LV17" s="12"/>
      <c r="LW17" s="12"/>
      <c r="LX17" s="12"/>
      <c r="LY17" s="12"/>
      <c r="LZ17" s="12"/>
      <c r="MA17" s="12"/>
      <c r="MB17" s="12"/>
      <c r="MC17" s="12"/>
      <c r="MD17" s="12"/>
      <c r="ME17" s="12"/>
      <c r="MF17" s="12"/>
      <c r="MG17" s="12"/>
      <c r="MH17" s="12"/>
      <c r="MI17" s="12"/>
      <c r="MJ17" s="12"/>
      <c r="MK17" s="6"/>
      <c r="ML17" s="6"/>
      <c r="MM17" s="6"/>
      <c r="MN17" s="6"/>
      <c r="MO17" s="6"/>
      <c r="MP17" s="6"/>
      <c r="MQ17" s="6"/>
      <c r="MR17" s="6"/>
      <c r="MS17" s="6"/>
    </row>
    <row r="18" spans="1:357" x14ac:dyDescent="0.25">
      <c r="A18" s="6"/>
      <c r="B18" s="6"/>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10">
        <v>800</v>
      </c>
      <c r="AU18" s="10">
        <v>1.95</v>
      </c>
      <c r="AV18" s="9">
        <f t="shared" si="9"/>
        <v>0.62101910828025475</v>
      </c>
      <c r="AW18" s="6"/>
      <c r="AX18" s="6"/>
      <c r="AY18" s="6"/>
      <c r="AZ18" s="6"/>
      <c r="BA18" s="6"/>
      <c r="BB18" s="6"/>
      <c r="BC18" s="6"/>
      <c r="BD18" s="6"/>
      <c r="BE18" s="6"/>
      <c r="BF18" s="6"/>
      <c r="BG18" s="6"/>
      <c r="BH18" s="6"/>
      <c r="BI18" s="6"/>
      <c r="BJ18" s="6"/>
      <c r="BK18" s="6"/>
      <c r="BL18" s="6"/>
      <c r="BM18" s="6"/>
      <c r="BN18" s="6"/>
      <c r="BO18" s="6"/>
      <c r="BP18" s="6"/>
      <c r="BQ18" s="6"/>
      <c r="BR18" s="6"/>
      <c r="BS18" s="6"/>
      <c r="BT18" s="6"/>
      <c r="BU18" s="6"/>
      <c r="BV18" s="6"/>
      <c r="BW18" s="6"/>
      <c r="BX18" s="6"/>
      <c r="BY18" s="6"/>
      <c r="BZ18" s="6"/>
      <c r="CA18" s="6"/>
      <c r="CB18" s="6"/>
      <c r="CC18" s="6"/>
      <c r="CD18" s="6"/>
      <c r="CE18" s="6"/>
      <c r="CF18" s="6"/>
      <c r="CG18" s="6"/>
      <c r="CH18" s="6"/>
      <c r="CI18" s="6"/>
      <c r="CJ18" s="6"/>
      <c r="CK18" s="6"/>
      <c r="CL18" s="6"/>
      <c r="CM18" s="6"/>
      <c r="CN18" s="6"/>
      <c r="CO18" s="6"/>
      <c r="CP18" s="6"/>
      <c r="CQ18" s="6"/>
      <c r="CR18" s="6"/>
      <c r="CS18" s="6"/>
      <c r="CT18" s="6"/>
      <c r="CU18" s="6"/>
      <c r="CV18" s="6"/>
      <c r="CW18" s="6"/>
      <c r="CX18" s="6"/>
      <c r="CY18" s="6"/>
      <c r="CZ18" s="6"/>
      <c r="DA18" s="6"/>
      <c r="DB18" s="6"/>
      <c r="DC18" s="6"/>
      <c r="DD18" s="6"/>
      <c r="DE18" s="6"/>
      <c r="DF18" s="6"/>
      <c r="DG18" s="6"/>
      <c r="DH18" s="6"/>
      <c r="DI18" s="6"/>
      <c r="DJ18" s="6"/>
      <c r="DK18" s="6"/>
      <c r="DL18" s="6"/>
      <c r="DM18" s="6"/>
      <c r="DN18" s="6"/>
      <c r="DO18" s="6"/>
      <c r="DP18" s="6"/>
      <c r="DQ18" s="6"/>
      <c r="DR18" s="6"/>
      <c r="DS18" s="6"/>
      <c r="DT18" s="6"/>
      <c r="DU18" s="6"/>
      <c r="DV18" s="6"/>
      <c r="DW18" s="6"/>
      <c r="DX18" s="6"/>
      <c r="DY18" s="6"/>
      <c r="DZ18" s="6"/>
      <c r="EA18" s="6"/>
      <c r="EB18" s="6"/>
      <c r="EC18" s="6"/>
      <c r="ED18" s="6"/>
      <c r="EE18" s="6"/>
      <c r="EF18" s="6"/>
      <c r="EG18" s="6"/>
      <c r="EH18" s="6"/>
      <c r="EI18" s="6"/>
      <c r="EJ18" s="6"/>
      <c r="EK18" s="6"/>
      <c r="EL18" s="6"/>
      <c r="EM18" s="6"/>
      <c r="EN18" s="6"/>
      <c r="EO18" s="6"/>
      <c r="EP18" s="6"/>
      <c r="EQ18" s="6"/>
      <c r="ER18" s="6"/>
      <c r="ES18" s="6"/>
      <c r="ET18" s="6"/>
      <c r="EU18" s="6"/>
      <c r="EV18" s="6"/>
      <c r="EW18" s="6"/>
      <c r="EX18" s="6"/>
      <c r="EY18" s="6"/>
      <c r="EZ18" s="6"/>
      <c r="FA18" s="6"/>
      <c r="FB18" s="6"/>
      <c r="FC18" s="6"/>
      <c r="FD18" s="6"/>
      <c r="FE18" s="6"/>
      <c r="FF18" s="6"/>
      <c r="FG18" s="6"/>
      <c r="FH18" s="6"/>
      <c r="FI18" s="6"/>
      <c r="FJ18" s="6"/>
      <c r="FK18" s="6"/>
      <c r="FL18" s="6"/>
      <c r="FM18" s="6"/>
      <c r="FN18" s="6"/>
      <c r="FO18" s="6"/>
      <c r="FP18" s="6"/>
      <c r="FQ18" s="6"/>
      <c r="FR18" s="6"/>
      <c r="FS18" s="6"/>
      <c r="FT18" s="6"/>
      <c r="FU18" s="6"/>
      <c r="FV18" s="6"/>
      <c r="FW18" s="6"/>
      <c r="FX18" s="6"/>
      <c r="FY18" s="6"/>
      <c r="FZ18" s="6"/>
      <c r="GA18" s="6"/>
      <c r="GB18" s="6"/>
      <c r="GC18" s="6"/>
      <c r="GD18" s="6"/>
      <c r="GE18" s="6"/>
      <c r="GF18" s="6"/>
      <c r="GG18" s="6"/>
      <c r="GH18" s="6"/>
      <c r="GI18" s="6"/>
      <c r="GJ18" s="6"/>
      <c r="GK18" s="6"/>
      <c r="GL18" s="6"/>
      <c r="GM18" s="6"/>
      <c r="GN18" s="6"/>
      <c r="GO18" s="6"/>
      <c r="GP18" s="6"/>
      <c r="GQ18" s="6"/>
      <c r="GR18" s="6"/>
      <c r="GS18" s="6"/>
      <c r="GT18" s="6"/>
      <c r="GU18" s="6"/>
      <c r="GV18" s="6"/>
      <c r="GW18" s="6"/>
      <c r="GX18" s="6"/>
      <c r="GY18" s="6"/>
      <c r="GZ18" s="6"/>
      <c r="HA18" s="6"/>
      <c r="HB18" s="6"/>
      <c r="HC18" s="6"/>
      <c r="HD18" s="6"/>
      <c r="HE18" s="6"/>
      <c r="HF18" s="6"/>
      <c r="HG18" s="6"/>
      <c r="HH18" s="6"/>
      <c r="HI18" s="6"/>
      <c r="HJ18" s="6"/>
      <c r="HK18" s="6"/>
      <c r="HL18" s="6"/>
      <c r="HM18" s="6"/>
      <c r="HN18" s="6"/>
      <c r="HO18" s="6"/>
      <c r="HP18" s="6"/>
      <c r="HQ18" s="6"/>
      <c r="HR18" s="6"/>
      <c r="HS18" s="6"/>
      <c r="HT18" s="6"/>
      <c r="HU18" s="6"/>
      <c r="HV18" s="6"/>
      <c r="HW18" s="6"/>
      <c r="HX18" s="6"/>
      <c r="HY18" s="6"/>
      <c r="HZ18" s="6"/>
      <c r="IA18" s="6"/>
      <c r="IB18" s="6"/>
      <c r="IC18" s="6"/>
      <c r="ID18" s="6"/>
      <c r="IE18" s="6"/>
      <c r="IF18" s="6"/>
      <c r="IG18" s="6"/>
      <c r="IH18" s="6"/>
      <c r="II18" s="6"/>
      <c r="IJ18" s="6"/>
      <c r="IK18" s="6"/>
      <c r="IL18" s="6"/>
      <c r="IM18" s="6"/>
      <c r="IN18" s="6"/>
      <c r="IO18" s="6"/>
      <c r="IP18" s="6"/>
      <c r="IQ18" s="6"/>
      <c r="IR18" s="6"/>
      <c r="IS18" s="6"/>
      <c r="IT18" s="6"/>
      <c r="IU18" s="6"/>
      <c r="IV18" s="6"/>
      <c r="IW18" s="6"/>
      <c r="IX18" s="6"/>
      <c r="IY18" s="6"/>
      <c r="IZ18" s="6"/>
      <c r="JA18" s="6"/>
      <c r="JB18" s="6"/>
      <c r="JC18" s="6"/>
      <c r="JD18" s="6"/>
      <c r="JE18" s="6"/>
      <c r="JF18" s="6"/>
      <c r="JG18" s="6"/>
      <c r="JH18" s="12"/>
      <c r="JI18" s="12"/>
      <c r="JJ18" s="12"/>
      <c r="JK18" s="12"/>
      <c r="JL18" s="12"/>
      <c r="JM18" s="12"/>
      <c r="JN18" s="12"/>
      <c r="JO18" s="12"/>
      <c r="JP18" s="12"/>
      <c r="JQ18" s="12"/>
      <c r="JR18" s="12"/>
      <c r="JS18" s="12"/>
      <c r="JT18" s="12"/>
      <c r="JU18" s="12"/>
      <c r="JV18" s="12"/>
      <c r="JW18" s="12"/>
      <c r="JX18" s="12"/>
      <c r="JY18" s="12"/>
      <c r="JZ18" s="12"/>
      <c r="KA18" s="12"/>
      <c r="KB18" s="12"/>
      <c r="KC18" s="12"/>
      <c r="KD18" s="12"/>
      <c r="KE18" s="12"/>
      <c r="KF18" s="12"/>
      <c r="KG18" s="12"/>
      <c r="KH18" s="12"/>
      <c r="KI18" s="12"/>
      <c r="KJ18" s="12"/>
      <c r="KK18" s="12"/>
      <c r="KL18" s="12"/>
      <c r="KM18" s="12"/>
      <c r="KN18" s="12"/>
      <c r="KO18" s="12"/>
      <c r="KP18" s="12"/>
      <c r="KQ18" s="12"/>
      <c r="KR18" s="12"/>
      <c r="KS18" s="12"/>
      <c r="KT18" s="12"/>
      <c r="KU18" s="12"/>
      <c r="KV18" s="12"/>
      <c r="KW18" s="12"/>
      <c r="KX18" s="12"/>
      <c r="KY18" s="12"/>
      <c r="KZ18" s="12"/>
      <c r="LA18" s="12"/>
      <c r="LB18" s="12"/>
      <c r="LC18" s="12"/>
      <c r="LD18" s="12"/>
      <c r="LE18" s="12"/>
      <c r="LF18" s="12"/>
      <c r="LG18" s="12"/>
      <c r="LH18" s="12"/>
      <c r="LI18" s="12"/>
      <c r="LJ18" s="12"/>
      <c r="LK18" s="12"/>
      <c r="LL18" s="12"/>
      <c r="LM18" s="12"/>
      <c r="LN18" s="12"/>
      <c r="LO18" s="12"/>
      <c r="LP18" s="12"/>
      <c r="LQ18" s="12"/>
      <c r="LR18" s="12"/>
      <c r="LS18" s="12"/>
      <c r="LT18" s="12"/>
      <c r="LU18" s="12"/>
      <c r="LV18" s="12"/>
      <c r="LW18" s="12"/>
      <c r="LX18" s="12"/>
      <c r="LY18" s="12"/>
      <c r="LZ18" s="12"/>
      <c r="MA18" s="12"/>
      <c r="MB18" s="12"/>
      <c r="MC18" s="12"/>
      <c r="MD18" s="12"/>
      <c r="ME18" s="12"/>
      <c r="MF18" s="12"/>
      <c r="MG18" s="12"/>
      <c r="MH18" s="12"/>
      <c r="MI18" s="12"/>
      <c r="MJ18" s="12"/>
      <c r="MK18" s="6"/>
      <c r="ML18" s="6"/>
      <c r="MM18" s="6"/>
      <c r="MN18" s="6"/>
      <c r="MO18" s="6"/>
      <c r="MP18" s="6"/>
      <c r="MQ18" s="6"/>
      <c r="MR18" s="6"/>
      <c r="MS18" s="6"/>
    </row>
    <row r="19" spans="1:357" x14ac:dyDescent="0.25">
      <c r="A19" s="6"/>
      <c r="B19" s="6"/>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10">
        <v>850</v>
      </c>
      <c r="AU19" s="10">
        <v>1.19</v>
      </c>
      <c r="AV19" s="9">
        <f t="shared" si="9"/>
        <v>0.37898089171974519</v>
      </c>
      <c r="AW19" s="6"/>
      <c r="AX19" s="6"/>
      <c r="AY19" s="6"/>
      <c r="AZ19" s="6"/>
      <c r="BA19" s="6"/>
      <c r="BB19" s="6"/>
      <c r="BC19" s="6"/>
      <c r="BD19" s="6"/>
      <c r="BE19" s="6"/>
      <c r="BF19" s="6"/>
      <c r="BG19" s="6"/>
      <c r="BH19" s="6"/>
      <c r="BI19" s="6"/>
      <c r="BJ19" s="6"/>
      <c r="BK19" s="6"/>
      <c r="BL19" s="6"/>
      <c r="BM19" s="6"/>
      <c r="BN19" s="6"/>
      <c r="BO19" s="6"/>
      <c r="BP19" s="6"/>
      <c r="BQ19" s="6"/>
      <c r="BR19" s="6"/>
      <c r="BS19" s="6"/>
      <c r="BT19" s="6"/>
      <c r="BU19" s="6"/>
      <c r="BV19" s="6"/>
      <c r="BW19" s="6"/>
      <c r="BX19" s="6"/>
      <c r="BY19" s="6"/>
      <c r="BZ19" s="6"/>
      <c r="CA19" s="6"/>
      <c r="CB19" s="6"/>
      <c r="CC19" s="6"/>
      <c r="CD19" s="6"/>
      <c r="CE19" s="6"/>
      <c r="CF19" s="6"/>
      <c r="CG19" s="6"/>
      <c r="CH19" s="6"/>
      <c r="CI19" s="6"/>
      <c r="CJ19" s="6"/>
      <c r="CK19" s="6"/>
      <c r="CL19" s="6"/>
      <c r="CM19" s="6"/>
      <c r="CN19" s="6"/>
      <c r="CO19" s="6"/>
      <c r="CP19" s="6"/>
      <c r="CQ19" s="6"/>
      <c r="CR19" s="6"/>
      <c r="CS19" s="6"/>
      <c r="CT19" s="6"/>
      <c r="CU19" s="6"/>
      <c r="CV19" s="6"/>
      <c r="CW19" s="6"/>
      <c r="CX19" s="6"/>
      <c r="CY19" s="6"/>
      <c r="CZ19" s="6"/>
      <c r="DA19" s="6"/>
      <c r="DB19" s="6"/>
      <c r="DC19" s="6"/>
      <c r="DD19" s="6"/>
      <c r="DE19" s="6"/>
      <c r="DF19" s="6"/>
      <c r="DG19" s="6"/>
      <c r="DH19" s="6"/>
      <c r="DI19" s="6"/>
      <c r="DJ19" s="6"/>
      <c r="DK19" s="6"/>
      <c r="DL19" s="6"/>
      <c r="DM19" s="6"/>
      <c r="DN19" s="6"/>
      <c r="DO19" s="6"/>
      <c r="DP19" s="6"/>
      <c r="DQ19" s="6"/>
      <c r="DR19" s="6"/>
      <c r="DS19" s="6"/>
      <c r="DT19" s="6"/>
      <c r="DU19" s="6"/>
      <c r="DV19" s="6"/>
      <c r="DW19" s="6"/>
      <c r="DX19" s="6"/>
      <c r="DY19" s="6"/>
      <c r="DZ19" s="6"/>
      <c r="EA19" s="6"/>
      <c r="EB19" s="6"/>
      <c r="EC19" s="6"/>
      <c r="ED19" s="6"/>
      <c r="EE19" s="6"/>
      <c r="EF19" s="6"/>
      <c r="EG19" s="6"/>
      <c r="EH19" s="6"/>
      <c r="EI19" s="6"/>
      <c r="EJ19" s="6"/>
      <c r="EK19" s="6"/>
      <c r="EL19" s="6"/>
      <c r="EM19" s="6"/>
      <c r="EN19" s="6"/>
      <c r="EO19" s="6"/>
      <c r="EP19" s="6"/>
      <c r="EQ19" s="6"/>
      <c r="ER19" s="6"/>
      <c r="ES19" s="6"/>
      <c r="ET19" s="6"/>
      <c r="EU19" s="6"/>
      <c r="EV19" s="6"/>
      <c r="EW19" s="6"/>
      <c r="EX19" s="6"/>
      <c r="EY19" s="6"/>
      <c r="EZ19" s="6"/>
      <c r="FA19" s="6"/>
      <c r="FB19" s="6"/>
      <c r="FC19" s="6"/>
      <c r="FD19" s="6"/>
      <c r="FE19" s="6"/>
      <c r="FF19" s="6"/>
      <c r="FG19" s="6"/>
      <c r="FH19" s="6"/>
      <c r="FI19" s="6"/>
      <c r="FJ19" s="6"/>
      <c r="FK19" s="6"/>
      <c r="FL19" s="6"/>
      <c r="FM19" s="6"/>
      <c r="FN19" s="6"/>
      <c r="FO19" s="6"/>
      <c r="FP19" s="6"/>
      <c r="FQ19" s="6"/>
      <c r="FR19" s="6"/>
      <c r="FS19" s="6"/>
      <c r="FT19" s="6"/>
      <c r="FU19" s="6"/>
      <c r="FV19" s="6"/>
      <c r="FW19" s="6"/>
      <c r="FX19" s="6"/>
      <c r="FY19" s="6"/>
      <c r="FZ19" s="6"/>
      <c r="GA19" s="6"/>
      <c r="GB19" s="6"/>
      <c r="GC19" s="6"/>
      <c r="GD19" s="6"/>
      <c r="GE19" s="6"/>
      <c r="GF19" s="6"/>
      <c r="GG19" s="6"/>
      <c r="GH19" s="6"/>
      <c r="GI19" s="6"/>
      <c r="GJ19" s="6"/>
      <c r="GK19" s="6"/>
      <c r="GL19" s="6"/>
      <c r="GM19" s="6"/>
      <c r="GN19" s="6"/>
      <c r="GO19" s="6"/>
      <c r="GP19" s="6"/>
      <c r="GQ19" s="6"/>
      <c r="GR19" s="6"/>
      <c r="GS19" s="6"/>
      <c r="GT19" s="6"/>
      <c r="GU19" s="6"/>
      <c r="GV19" s="6"/>
      <c r="GW19" s="6"/>
      <c r="GX19" s="6"/>
      <c r="GY19" s="6"/>
      <c r="GZ19" s="6"/>
      <c r="HA19" s="6"/>
      <c r="HB19" s="6"/>
      <c r="HC19" s="6"/>
      <c r="HD19" s="6"/>
      <c r="HE19" s="6"/>
      <c r="HF19" s="6"/>
      <c r="HG19" s="6"/>
      <c r="HH19" s="6"/>
      <c r="HI19" s="6"/>
      <c r="HJ19" s="6"/>
      <c r="HK19" s="6"/>
      <c r="HL19" s="6"/>
      <c r="HM19" s="6"/>
      <c r="HN19" s="6"/>
      <c r="HO19" s="6"/>
      <c r="HP19" s="6"/>
      <c r="HQ19" s="6"/>
      <c r="HR19" s="6"/>
      <c r="HS19" s="6"/>
      <c r="HT19" s="6"/>
      <c r="HU19" s="6"/>
      <c r="HV19" s="6"/>
      <c r="HW19" s="6"/>
      <c r="HX19" s="6"/>
      <c r="HY19" s="6"/>
      <c r="HZ19" s="6"/>
      <c r="IA19" s="6"/>
      <c r="IB19" s="6"/>
      <c r="IC19" s="6"/>
      <c r="ID19" s="6"/>
      <c r="IE19" s="6"/>
      <c r="IF19" s="6"/>
      <c r="IG19" s="6"/>
      <c r="IH19" s="6"/>
      <c r="II19" s="6"/>
      <c r="IJ19" s="6"/>
      <c r="IK19" s="6"/>
      <c r="IL19" s="6"/>
      <c r="IM19" s="6"/>
      <c r="IN19" s="6"/>
      <c r="IO19" s="6"/>
      <c r="IP19" s="6"/>
      <c r="IQ19" s="6"/>
      <c r="IR19" s="6"/>
      <c r="IS19" s="6"/>
      <c r="IT19" s="6"/>
      <c r="IU19" s="6"/>
      <c r="IV19" s="6"/>
      <c r="IW19" s="6"/>
      <c r="IX19" s="6"/>
      <c r="IY19" s="6"/>
      <c r="IZ19" s="6"/>
      <c r="JA19" s="6"/>
      <c r="JB19" s="6"/>
      <c r="JC19" s="6"/>
      <c r="JD19" s="6"/>
      <c r="JE19" s="6"/>
      <c r="JF19" s="6"/>
      <c r="JG19" s="6"/>
      <c r="JH19" s="12"/>
      <c r="JI19" s="12"/>
      <c r="JJ19" s="12"/>
      <c r="JK19" s="12"/>
      <c r="JL19" s="12"/>
      <c r="JM19" s="12"/>
      <c r="JN19" s="12"/>
      <c r="JO19" s="12"/>
      <c r="JP19" s="12"/>
      <c r="JQ19" s="12"/>
      <c r="JR19" s="12"/>
      <c r="JS19" s="12"/>
      <c r="JT19" s="12"/>
      <c r="JU19" s="12"/>
      <c r="JV19" s="12"/>
      <c r="JW19" s="12"/>
      <c r="JX19" s="12"/>
      <c r="JY19" s="12"/>
      <c r="JZ19" s="12"/>
      <c r="KA19" s="12"/>
      <c r="KB19" s="12"/>
      <c r="KC19" s="12"/>
      <c r="KD19" s="12"/>
      <c r="KE19" s="12"/>
      <c r="KF19" s="12"/>
      <c r="KG19" s="12"/>
      <c r="KH19" s="12"/>
      <c r="KI19" s="12"/>
      <c r="KJ19" s="12"/>
      <c r="KK19" s="12"/>
      <c r="KL19" s="12"/>
      <c r="KM19" s="12"/>
      <c r="KN19" s="12"/>
      <c r="KO19" s="12"/>
      <c r="KP19" s="12"/>
      <c r="KQ19" s="12"/>
      <c r="KR19" s="12"/>
      <c r="KS19" s="12"/>
      <c r="KT19" s="12"/>
      <c r="KU19" s="12"/>
      <c r="KV19" s="12"/>
      <c r="KW19" s="12"/>
      <c r="KX19" s="12"/>
      <c r="KY19" s="12"/>
      <c r="KZ19" s="12"/>
      <c r="LA19" s="12"/>
      <c r="LB19" s="12"/>
      <c r="LC19" s="12"/>
      <c r="LD19" s="12"/>
      <c r="LE19" s="12"/>
      <c r="LF19" s="12"/>
      <c r="LG19" s="12"/>
      <c r="LH19" s="12"/>
      <c r="LI19" s="12"/>
      <c r="LJ19" s="12"/>
      <c r="LK19" s="12"/>
      <c r="LL19" s="12"/>
      <c r="LM19" s="12"/>
      <c r="LN19" s="12"/>
      <c r="LO19" s="12"/>
      <c r="LP19" s="12"/>
      <c r="LQ19" s="12"/>
      <c r="LR19" s="12"/>
      <c r="LS19" s="12"/>
      <c r="LT19" s="12"/>
      <c r="LU19" s="12"/>
      <c r="LV19" s="12"/>
      <c r="LW19" s="12"/>
      <c r="LX19" s="12"/>
      <c r="LY19" s="12"/>
      <c r="LZ19" s="12"/>
      <c r="MA19" s="12"/>
      <c r="MB19" s="12"/>
      <c r="MC19" s="12"/>
      <c r="MD19" s="12"/>
      <c r="ME19" s="12"/>
      <c r="MF19" s="12"/>
      <c r="MG19" s="12"/>
      <c r="MH19" s="12"/>
      <c r="MI19" s="19"/>
      <c r="MJ19" s="12"/>
      <c r="MK19" s="6"/>
      <c r="ML19" s="6"/>
      <c r="MM19" s="6"/>
      <c r="MN19" s="6"/>
      <c r="MO19" s="6"/>
      <c r="MP19" s="6"/>
      <c r="MQ19" s="6"/>
      <c r="MR19" s="6"/>
      <c r="MS19" s="6"/>
    </row>
    <row r="20" spans="1:357" x14ac:dyDescent="0.25">
      <c r="A20" s="6"/>
      <c r="B20" s="6"/>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10">
        <v>900</v>
      </c>
      <c r="AU20" s="10">
        <v>0.98</v>
      </c>
      <c r="AV20" s="9">
        <f t="shared" si="9"/>
        <v>0.31210191082802546</v>
      </c>
      <c r="AW20" s="6"/>
      <c r="AX20" s="6"/>
      <c r="AY20" s="6"/>
      <c r="AZ20" s="6"/>
      <c r="BA20" s="6"/>
      <c r="BB20" s="6"/>
      <c r="BC20" s="6"/>
      <c r="BD20" s="6"/>
      <c r="BE20" s="6"/>
      <c r="BF20" s="6"/>
      <c r="BG20" s="6"/>
      <c r="BH20" s="6"/>
      <c r="BI20" s="6"/>
      <c r="BJ20" s="6"/>
      <c r="BK20" s="6"/>
      <c r="BL20" s="6"/>
      <c r="BM20" s="6"/>
      <c r="BN20" s="6"/>
      <c r="BO20" s="6"/>
      <c r="BP20" s="6"/>
      <c r="BQ20" s="6"/>
      <c r="BR20" s="6"/>
      <c r="BS20" s="6"/>
      <c r="BT20" s="6"/>
      <c r="BU20" s="6"/>
      <c r="BV20" s="6"/>
      <c r="BW20" s="6"/>
      <c r="BX20" s="6"/>
      <c r="BY20" s="6"/>
      <c r="BZ20" s="6"/>
      <c r="CA20" s="6"/>
      <c r="CB20" s="6"/>
      <c r="CC20" s="6"/>
      <c r="CD20" s="6"/>
      <c r="CE20" s="6"/>
      <c r="CF20" s="6"/>
      <c r="CG20" s="6"/>
      <c r="CH20" s="6"/>
      <c r="CI20" s="6"/>
      <c r="CJ20" s="6"/>
      <c r="CK20" s="6"/>
      <c r="CL20" s="6"/>
      <c r="CM20" s="6"/>
      <c r="CN20" s="6"/>
      <c r="CO20" s="6"/>
      <c r="CP20" s="6"/>
      <c r="CQ20" s="6"/>
      <c r="CR20" s="6"/>
      <c r="CS20" s="6"/>
      <c r="CT20" s="6"/>
      <c r="CU20" s="6"/>
      <c r="CV20" s="6"/>
      <c r="CW20" s="6"/>
      <c r="CX20" s="6"/>
      <c r="CY20" s="6"/>
      <c r="CZ20" s="6"/>
      <c r="DA20" s="6"/>
      <c r="DB20" s="6"/>
      <c r="DC20" s="6"/>
      <c r="DD20" s="6"/>
      <c r="DE20" s="6"/>
      <c r="DF20" s="6"/>
      <c r="DG20" s="6"/>
      <c r="DH20" s="6"/>
      <c r="DI20" s="6"/>
      <c r="DJ20" s="6"/>
      <c r="DK20" s="6"/>
      <c r="DL20" s="6"/>
      <c r="DM20" s="6"/>
      <c r="DN20" s="6"/>
      <c r="DO20" s="6"/>
      <c r="DP20" s="6"/>
      <c r="DQ20" s="6"/>
      <c r="DR20" s="6"/>
      <c r="DS20" s="6"/>
      <c r="DT20" s="6"/>
      <c r="DU20" s="6"/>
      <c r="DV20" s="6"/>
      <c r="DW20" s="6"/>
      <c r="DX20" s="6"/>
      <c r="DY20" s="6"/>
      <c r="DZ20" s="6"/>
      <c r="EA20" s="6"/>
      <c r="EB20" s="6"/>
      <c r="EC20" s="6"/>
      <c r="ED20" s="6"/>
      <c r="EE20" s="6"/>
      <c r="EF20" s="6"/>
      <c r="EG20" s="6"/>
      <c r="EH20" s="6"/>
      <c r="EI20" s="6"/>
      <c r="EJ20" s="6"/>
      <c r="EK20" s="6"/>
      <c r="EL20" s="6"/>
      <c r="EM20" s="6"/>
      <c r="EN20" s="6"/>
      <c r="EO20" s="6"/>
      <c r="EP20" s="6"/>
      <c r="EQ20" s="6"/>
      <c r="ER20" s="6"/>
      <c r="ES20" s="6"/>
      <c r="ET20" s="6"/>
      <c r="EU20" s="6"/>
      <c r="EV20" s="6"/>
      <c r="EW20" s="6"/>
      <c r="EX20" s="6"/>
      <c r="EY20" s="6"/>
      <c r="EZ20" s="6"/>
      <c r="FA20" s="6"/>
      <c r="FB20" s="6"/>
      <c r="FC20" s="6"/>
      <c r="FD20" s="6"/>
      <c r="FE20" s="6"/>
      <c r="FF20" s="6"/>
      <c r="FG20" s="6"/>
      <c r="FH20" s="6"/>
      <c r="FI20" s="6"/>
      <c r="FJ20" s="6"/>
      <c r="FK20" s="6"/>
      <c r="FL20" s="6"/>
      <c r="FM20" s="6"/>
      <c r="FN20" s="6"/>
      <c r="FO20" s="6"/>
      <c r="FP20" s="6"/>
      <c r="FQ20" s="6"/>
      <c r="FR20" s="6"/>
      <c r="FS20" s="6"/>
      <c r="FT20" s="6"/>
      <c r="FU20" s="6"/>
      <c r="FV20" s="6"/>
      <c r="FW20" s="6"/>
      <c r="FX20" s="6"/>
      <c r="FY20" s="6"/>
      <c r="FZ20" s="6"/>
      <c r="GA20" s="6"/>
      <c r="GB20" s="6"/>
      <c r="GC20" s="6"/>
      <c r="GD20" s="6"/>
      <c r="GE20" s="6"/>
      <c r="GF20" s="6"/>
      <c r="GG20" s="6"/>
      <c r="GH20" s="6"/>
      <c r="GI20" s="6"/>
      <c r="GJ20" s="6"/>
      <c r="GK20" s="6"/>
      <c r="GL20" s="6"/>
      <c r="GM20" s="6"/>
      <c r="GN20" s="6"/>
      <c r="GO20" s="6"/>
      <c r="GP20" s="6"/>
      <c r="GQ20" s="6"/>
      <c r="GR20" s="6"/>
      <c r="GS20" s="6"/>
      <c r="GT20" s="6"/>
      <c r="GU20" s="6"/>
      <c r="GV20" s="6"/>
      <c r="GW20" s="6"/>
      <c r="GX20" s="6"/>
      <c r="GY20" s="6"/>
      <c r="GZ20" s="6"/>
      <c r="HA20" s="6"/>
      <c r="HB20" s="6"/>
      <c r="HC20" s="6"/>
      <c r="HD20" s="6"/>
      <c r="HE20" s="6"/>
      <c r="HF20" s="6"/>
      <c r="HG20" s="6"/>
      <c r="HH20" s="6"/>
      <c r="HI20" s="6"/>
      <c r="HJ20" s="6"/>
      <c r="HK20" s="6"/>
      <c r="HL20" s="6"/>
      <c r="HM20" s="6"/>
      <c r="HN20" s="6"/>
      <c r="HO20" s="6"/>
      <c r="HP20" s="6"/>
      <c r="HQ20" s="6"/>
      <c r="HR20" s="6"/>
      <c r="HS20" s="6"/>
      <c r="HT20" s="6"/>
      <c r="HU20" s="6"/>
      <c r="HV20" s="6"/>
      <c r="HW20" s="6"/>
      <c r="HX20" s="6"/>
      <c r="HY20" s="6"/>
      <c r="HZ20" s="6"/>
      <c r="IA20" s="6"/>
      <c r="IB20" s="6"/>
      <c r="IC20" s="6"/>
      <c r="ID20" s="6"/>
      <c r="IE20" s="6"/>
      <c r="IF20" s="6"/>
      <c r="IG20" s="6"/>
      <c r="IH20" s="6"/>
      <c r="II20" s="6"/>
      <c r="IJ20" s="6"/>
      <c r="IK20" s="6"/>
      <c r="IL20" s="6"/>
      <c r="IM20" s="6"/>
      <c r="IN20" s="6"/>
      <c r="IO20" s="6"/>
      <c r="IP20" s="6"/>
      <c r="IQ20" s="6"/>
      <c r="IR20" s="6"/>
      <c r="IS20" s="6"/>
      <c r="IT20" s="6"/>
      <c r="IU20" s="6"/>
      <c r="IV20" s="6"/>
      <c r="IW20" s="6"/>
      <c r="IX20" s="6"/>
      <c r="IY20" s="6"/>
      <c r="IZ20" s="6"/>
      <c r="JA20" s="6"/>
      <c r="JB20" s="6"/>
      <c r="JC20" s="6"/>
      <c r="JD20" s="6"/>
      <c r="JE20" s="6"/>
      <c r="JF20" s="6"/>
      <c r="JG20" s="6"/>
      <c r="JH20" s="12"/>
      <c r="JI20" s="12"/>
      <c r="JJ20" s="12"/>
      <c r="JK20" s="12"/>
      <c r="JL20" s="12"/>
      <c r="JM20" s="12"/>
      <c r="JN20" s="12"/>
      <c r="JO20" s="12"/>
      <c r="JP20" s="12"/>
      <c r="JQ20" s="12"/>
      <c r="JR20" s="12"/>
      <c r="JS20" s="12"/>
      <c r="JT20" s="12"/>
      <c r="JU20" s="12"/>
      <c r="JV20" s="12"/>
      <c r="JW20" s="12"/>
      <c r="JX20" s="12"/>
      <c r="JY20" s="12"/>
      <c r="JZ20" s="12"/>
      <c r="KA20" s="12"/>
      <c r="KB20" s="12"/>
      <c r="KC20" s="12"/>
      <c r="KD20" s="12"/>
      <c r="KE20" s="12"/>
      <c r="KF20" s="12"/>
      <c r="KG20" s="12"/>
      <c r="KH20" s="12"/>
      <c r="KI20" s="12"/>
      <c r="KJ20" s="12"/>
      <c r="KK20" s="12"/>
      <c r="KL20" s="12"/>
      <c r="KM20" s="12"/>
      <c r="KN20" s="12"/>
      <c r="KO20" s="6"/>
      <c r="KP20" s="6"/>
      <c r="KQ20" s="6"/>
      <c r="KR20" s="6"/>
      <c r="KS20" s="6"/>
      <c r="KT20" s="6"/>
      <c r="KU20" s="6"/>
      <c r="KV20" s="6"/>
      <c r="KW20" s="6"/>
      <c r="KX20" s="6"/>
      <c r="KY20" s="6"/>
      <c r="KZ20" s="6"/>
      <c r="LA20" s="6"/>
      <c r="LB20" s="6"/>
      <c r="LC20" s="6"/>
      <c r="LD20" s="6"/>
      <c r="LE20" s="6"/>
      <c r="LF20" s="6"/>
      <c r="LG20" s="6"/>
      <c r="LH20" s="6"/>
      <c r="LI20" s="6"/>
      <c r="LJ20" s="6"/>
      <c r="LK20" s="6"/>
      <c r="LL20" s="6"/>
      <c r="LM20" s="6"/>
      <c r="LN20" s="6"/>
      <c r="LO20" s="6"/>
      <c r="LP20" s="6"/>
      <c r="LQ20" s="6"/>
      <c r="LR20" s="6"/>
      <c r="LS20" s="6"/>
      <c r="LT20" s="6"/>
      <c r="LU20" s="6"/>
      <c r="LV20" s="6"/>
      <c r="LW20" s="6"/>
      <c r="LX20" s="6"/>
      <c r="LY20" s="6"/>
      <c r="LZ20" s="6"/>
      <c r="MA20" s="6"/>
      <c r="MB20" s="6"/>
      <c r="MC20" s="6"/>
      <c r="MD20" s="6"/>
      <c r="ME20" s="6"/>
      <c r="MF20" s="6"/>
      <c r="MG20" s="6"/>
      <c r="MH20" s="6"/>
      <c r="MI20" s="20"/>
      <c r="MJ20" s="6"/>
      <c r="MK20" s="6"/>
      <c r="ML20" s="6"/>
      <c r="MM20" s="6"/>
      <c r="MN20" s="6"/>
      <c r="MO20" s="6"/>
      <c r="MP20" s="6"/>
      <c r="MQ20" s="6"/>
      <c r="MR20" s="6"/>
      <c r="MS20" s="6"/>
    </row>
    <row r="21" spans="1:357" x14ac:dyDescent="0.25">
      <c r="A21" s="6"/>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c r="AY21" s="6"/>
      <c r="AZ21" s="6"/>
      <c r="BA21" s="6"/>
      <c r="BB21" s="6"/>
      <c r="BC21" s="6"/>
      <c r="BD21" s="6"/>
      <c r="BE21" s="6"/>
      <c r="BF21" s="6"/>
      <c r="BG21" s="6"/>
      <c r="BH21" s="6"/>
      <c r="BI21" s="6"/>
      <c r="BJ21" s="6"/>
      <c r="BK21" s="6"/>
      <c r="BL21" s="6"/>
      <c r="BM21" s="6"/>
      <c r="BN21" s="6"/>
      <c r="BO21" s="6"/>
      <c r="BP21" s="6"/>
      <c r="BQ21" s="6"/>
      <c r="BR21" s="6"/>
      <c r="BS21" s="6"/>
      <c r="BT21" s="6"/>
      <c r="BU21" s="6"/>
      <c r="BV21" s="6"/>
      <c r="BW21" s="6"/>
      <c r="BX21" s="6"/>
      <c r="BY21" s="6"/>
      <c r="BZ21" s="6"/>
      <c r="CA21" s="6"/>
      <c r="CB21" s="6"/>
      <c r="CC21" s="6"/>
      <c r="CD21" s="6"/>
      <c r="CE21" s="6"/>
      <c r="CF21" s="6"/>
      <c r="CG21" s="6"/>
      <c r="CH21" s="6"/>
      <c r="CI21" s="6"/>
      <c r="CJ21" s="6"/>
      <c r="CK21" s="6"/>
      <c r="CL21" s="6"/>
      <c r="CM21" s="6"/>
      <c r="CN21" s="6"/>
      <c r="CO21" s="6"/>
      <c r="CP21" s="6"/>
      <c r="CQ21" s="6"/>
      <c r="CR21" s="6"/>
      <c r="CS21" s="6"/>
      <c r="CT21" s="6"/>
      <c r="CU21" s="6"/>
      <c r="CV21" s="6"/>
      <c r="CW21" s="6"/>
      <c r="CX21" s="6"/>
      <c r="CY21" s="6"/>
      <c r="CZ21" s="6"/>
      <c r="DA21" s="6"/>
      <c r="DB21" s="6"/>
      <c r="DC21" s="6"/>
      <c r="DD21" s="6"/>
      <c r="DE21" s="6"/>
      <c r="DF21" s="6"/>
      <c r="DG21" s="6"/>
      <c r="DH21" s="6"/>
      <c r="DI21" s="6"/>
      <c r="DJ21" s="6"/>
      <c r="DK21" s="6"/>
      <c r="DL21" s="6"/>
      <c r="DM21" s="6"/>
      <c r="DN21" s="6"/>
      <c r="DO21" s="6"/>
      <c r="DP21" s="6"/>
      <c r="DQ21" s="6"/>
      <c r="DR21" s="6"/>
      <c r="DS21" s="6"/>
      <c r="DT21" s="6"/>
      <c r="DU21" s="6"/>
      <c r="DV21" s="6"/>
      <c r="DW21" s="6"/>
      <c r="DX21" s="6"/>
      <c r="DY21" s="6"/>
      <c r="DZ21" s="6"/>
      <c r="EA21" s="6"/>
      <c r="EB21" s="6"/>
      <c r="EC21" s="6"/>
      <c r="ED21" s="6"/>
      <c r="EE21" s="6"/>
      <c r="EF21" s="6"/>
      <c r="EG21" s="6"/>
      <c r="EH21" s="6"/>
      <c r="EI21" s="6"/>
      <c r="EJ21" s="6"/>
      <c r="EK21" s="6"/>
      <c r="EL21" s="6"/>
      <c r="EM21" s="6"/>
      <c r="EN21" s="6"/>
      <c r="EO21" s="6"/>
      <c r="EP21" s="6"/>
      <c r="EQ21" s="6"/>
      <c r="ER21" s="6"/>
      <c r="ES21" s="6"/>
      <c r="ET21" s="6"/>
      <c r="EU21" s="6"/>
      <c r="EV21" s="6"/>
      <c r="EW21" s="6"/>
      <c r="EX21" s="6"/>
      <c r="EY21" s="6"/>
      <c r="EZ21" s="6"/>
      <c r="FA21" s="6"/>
      <c r="FB21" s="6"/>
      <c r="FC21" s="6"/>
      <c r="FD21" s="6"/>
      <c r="FE21" s="6"/>
      <c r="FF21" s="6"/>
      <c r="FG21" s="6"/>
      <c r="FH21" s="6"/>
      <c r="FI21" s="6"/>
      <c r="FJ21" s="6"/>
      <c r="FK21" s="6"/>
      <c r="FL21" s="6"/>
      <c r="FM21" s="6"/>
      <c r="FN21" s="6"/>
      <c r="FO21" s="6"/>
      <c r="FP21" s="6"/>
      <c r="FQ21" s="6"/>
      <c r="FR21" s="6"/>
      <c r="FS21" s="6"/>
      <c r="FT21" s="6" t="s">
        <v>68</v>
      </c>
      <c r="FU21" s="6"/>
      <c r="FV21" s="6"/>
      <c r="FW21" s="6" t="s">
        <v>69</v>
      </c>
      <c r="FX21" s="6"/>
      <c r="FY21" s="6"/>
      <c r="FZ21" s="6" t="s">
        <v>70</v>
      </c>
      <c r="GA21" s="6"/>
      <c r="GB21" s="6"/>
      <c r="GC21" s="6" t="s">
        <v>71</v>
      </c>
      <c r="GD21" s="6"/>
      <c r="GE21" s="6"/>
      <c r="GF21" s="6" t="s">
        <v>72</v>
      </c>
      <c r="GG21" s="6"/>
      <c r="GH21" s="6"/>
      <c r="GI21" s="6" t="s">
        <v>73</v>
      </c>
      <c r="GJ21" s="6"/>
      <c r="GK21" s="6"/>
      <c r="GL21" s="6"/>
      <c r="GM21" s="6"/>
      <c r="GN21" s="6"/>
      <c r="GO21" s="6"/>
      <c r="GP21" s="6"/>
      <c r="GQ21" s="6"/>
      <c r="GR21" s="6"/>
      <c r="GS21" s="6"/>
      <c r="GT21" s="6"/>
      <c r="GU21" s="6"/>
      <c r="GV21" s="6"/>
      <c r="GW21" s="6"/>
      <c r="GX21" s="6" t="s">
        <v>81</v>
      </c>
      <c r="GY21" s="6"/>
      <c r="GZ21" s="6"/>
      <c r="HA21" s="6" t="s">
        <v>82</v>
      </c>
      <c r="HB21" s="6"/>
      <c r="HC21" s="6"/>
      <c r="HD21" s="6"/>
      <c r="HE21" s="6"/>
      <c r="HF21" s="6"/>
      <c r="HG21" s="6"/>
      <c r="HH21" s="6"/>
      <c r="HI21" s="6"/>
      <c r="HJ21" s="6"/>
      <c r="HK21" s="6"/>
      <c r="HL21" s="6"/>
      <c r="HM21" s="6" t="s">
        <v>81</v>
      </c>
      <c r="HN21" s="6"/>
      <c r="HO21" s="6"/>
      <c r="HP21" s="6" t="s">
        <v>82</v>
      </c>
      <c r="HQ21" s="6"/>
      <c r="HR21" s="6"/>
      <c r="HS21" s="6"/>
      <c r="HT21" s="6"/>
      <c r="HU21" s="6"/>
      <c r="HV21" s="6" t="s">
        <v>90</v>
      </c>
      <c r="HW21" s="6"/>
      <c r="HX21" s="6"/>
      <c r="HY21" s="6" t="s">
        <v>91</v>
      </c>
      <c r="HZ21" s="6"/>
      <c r="IA21" s="6"/>
      <c r="IB21" s="6"/>
      <c r="IC21" s="6"/>
      <c r="ID21" s="6"/>
      <c r="IE21" s="6"/>
      <c r="IF21" s="6"/>
      <c r="IG21" s="6"/>
      <c r="IH21" s="6" t="s">
        <v>94</v>
      </c>
      <c r="II21" s="6"/>
      <c r="IJ21" s="6"/>
      <c r="IK21" s="6" t="s">
        <v>95</v>
      </c>
      <c r="IL21" s="6"/>
      <c r="IM21" s="6"/>
      <c r="IN21" s="6"/>
      <c r="IO21" s="6"/>
      <c r="IP21" s="6"/>
      <c r="IQ21" s="6" t="s">
        <v>99</v>
      </c>
      <c r="IR21" s="6"/>
      <c r="IS21" s="6"/>
      <c r="IT21" s="6" t="s">
        <v>100</v>
      </c>
      <c r="IU21" s="6"/>
      <c r="IV21" s="6"/>
      <c r="IW21" s="6" t="s">
        <v>101</v>
      </c>
      <c r="IX21" s="6"/>
      <c r="IY21" s="6"/>
      <c r="IZ21" s="6" t="s">
        <v>102</v>
      </c>
      <c r="JA21" s="6"/>
      <c r="JB21" s="6"/>
      <c r="JC21" s="6" t="s">
        <v>102</v>
      </c>
      <c r="JD21" s="6"/>
      <c r="JE21" s="6"/>
      <c r="JF21" s="6"/>
      <c r="JG21" s="6"/>
      <c r="JH21" s="12"/>
      <c r="JI21" s="12"/>
      <c r="JJ21" s="12"/>
      <c r="JK21" s="12"/>
      <c r="JL21" s="12"/>
      <c r="JM21" s="12"/>
      <c r="JN21" s="12"/>
      <c r="JO21" s="12"/>
      <c r="JP21" s="12"/>
      <c r="JQ21" s="12"/>
      <c r="JR21" s="12"/>
      <c r="JS21" s="12"/>
      <c r="JT21" s="12"/>
      <c r="JU21" s="12"/>
      <c r="JV21" s="12"/>
      <c r="JW21" s="12"/>
      <c r="JX21" s="12" t="s">
        <v>113</v>
      </c>
      <c r="JY21" s="12"/>
      <c r="JZ21" s="12"/>
      <c r="KA21" s="12" t="s">
        <v>114</v>
      </c>
      <c r="KB21" s="12"/>
      <c r="KC21" s="12"/>
      <c r="KD21" s="12" t="s">
        <v>115</v>
      </c>
      <c r="KE21" s="12"/>
      <c r="KF21" s="12"/>
      <c r="KG21" s="12" t="s">
        <v>116</v>
      </c>
      <c r="KH21" s="12"/>
      <c r="KI21" s="12"/>
      <c r="KJ21" s="12" t="s">
        <v>117</v>
      </c>
      <c r="KK21" s="12"/>
      <c r="KL21" s="12"/>
      <c r="KM21" s="12" t="s">
        <v>118</v>
      </c>
      <c r="KN21" s="12"/>
      <c r="KO21" s="6"/>
      <c r="KP21" s="6"/>
      <c r="KQ21" s="6"/>
      <c r="KR21" s="6"/>
      <c r="KS21" s="6"/>
      <c r="KT21" s="6"/>
      <c r="KU21" s="6"/>
      <c r="KV21" s="6"/>
      <c r="KW21" s="6"/>
      <c r="KX21" s="6"/>
      <c r="KY21" s="6" t="s">
        <v>81</v>
      </c>
      <c r="KZ21" s="6"/>
      <c r="LA21" s="6"/>
      <c r="LB21" s="6" t="s">
        <v>82</v>
      </c>
      <c r="LC21" s="6"/>
      <c r="LD21" s="6"/>
      <c r="LE21" s="6" t="s">
        <v>122</v>
      </c>
      <c r="LF21" s="6"/>
      <c r="LG21" s="6"/>
      <c r="LH21" s="6"/>
      <c r="LI21" s="6"/>
      <c r="LJ21" s="6"/>
      <c r="LK21" s="6" t="s">
        <v>125</v>
      </c>
      <c r="LL21" s="6"/>
      <c r="LM21" s="6"/>
      <c r="LN21" s="6" t="s">
        <v>101</v>
      </c>
      <c r="LO21" s="6"/>
      <c r="LP21" s="6"/>
      <c r="LQ21" s="6" t="s">
        <v>126</v>
      </c>
      <c r="LR21" s="6"/>
      <c r="LS21" s="6"/>
      <c r="LT21" s="6"/>
      <c r="LU21" s="6"/>
      <c r="LV21" s="6"/>
      <c r="LW21" s="6"/>
      <c r="LX21" s="6"/>
      <c r="LY21" s="6"/>
      <c r="LZ21" s="6"/>
      <c r="MA21" s="6"/>
      <c r="MB21" s="6"/>
      <c r="MC21" s="21" t="s">
        <v>81</v>
      </c>
      <c r="MD21" s="6"/>
      <c r="ME21" s="6"/>
      <c r="MF21" s="21" t="s">
        <v>82</v>
      </c>
      <c r="MG21" s="6"/>
      <c r="MH21" s="6"/>
      <c r="MI21" s="20"/>
      <c r="MJ21" s="6"/>
      <c r="MK21" s="6"/>
      <c r="ML21" s="6"/>
      <c r="MM21" s="6"/>
      <c r="MN21" s="6"/>
      <c r="MO21" s="6"/>
      <c r="MP21" s="6"/>
      <c r="MQ21" s="6"/>
      <c r="MR21" s="6"/>
      <c r="MS21" s="6"/>
    </row>
    <row r="22" spans="1:357" ht="20.25" x14ac:dyDescent="0.35">
      <c r="A22" s="6"/>
      <c r="B22" s="6" t="s">
        <v>18</v>
      </c>
      <c r="C22" s="6"/>
      <c r="D22" s="6"/>
      <c r="E22" s="6" t="s">
        <v>18</v>
      </c>
      <c r="F22" s="6"/>
      <c r="G22" s="6"/>
      <c r="H22" s="6" t="s">
        <v>18</v>
      </c>
      <c r="I22" s="6"/>
      <c r="J22" s="6"/>
      <c r="K22" s="6" t="s">
        <v>18</v>
      </c>
      <c r="L22" s="6"/>
      <c r="M22" s="6"/>
      <c r="N22" s="6" t="s">
        <v>18</v>
      </c>
      <c r="O22" s="6"/>
      <c r="P22" s="6"/>
      <c r="Q22" s="6" t="s">
        <v>18</v>
      </c>
      <c r="R22" s="6"/>
      <c r="S22" s="6"/>
      <c r="T22" s="6" t="s">
        <v>18</v>
      </c>
      <c r="U22" s="6"/>
      <c r="V22" s="6"/>
      <c r="W22" s="6" t="s">
        <v>18</v>
      </c>
      <c r="X22" s="6"/>
      <c r="Y22" s="6"/>
      <c r="Z22" s="6" t="s">
        <v>18</v>
      </c>
      <c r="AA22" s="6"/>
      <c r="AB22" s="6"/>
      <c r="AC22" s="6" t="s">
        <v>18</v>
      </c>
      <c r="AD22" s="6"/>
      <c r="AE22" s="22"/>
      <c r="AF22" s="6" t="s">
        <v>18</v>
      </c>
      <c r="AG22" s="6"/>
      <c r="AH22" s="22"/>
      <c r="AI22" s="6" t="s">
        <v>18</v>
      </c>
      <c r="AJ22" s="6"/>
      <c r="AK22" s="6"/>
      <c r="AL22" s="6" t="s">
        <v>18</v>
      </c>
      <c r="AM22" s="6"/>
      <c r="AN22" s="6"/>
      <c r="AO22" s="6" t="s">
        <v>0</v>
      </c>
      <c r="AP22" s="6"/>
      <c r="AQ22" s="6"/>
      <c r="AR22" s="6" t="s">
        <v>1</v>
      </c>
      <c r="AS22" s="6"/>
      <c r="AT22" s="6"/>
      <c r="AU22" s="6" t="s">
        <v>16</v>
      </c>
      <c r="AV22" s="6"/>
      <c r="AW22" s="6"/>
      <c r="AX22" s="6" t="s">
        <v>16</v>
      </c>
      <c r="AY22" s="6"/>
      <c r="AZ22" s="6"/>
      <c r="BA22" s="6" t="s">
        <v>79</v>
      </c>
      <c r="BB22" s="6"/>
      <c r="BC22" s="6"/>
      <c r="BD22" s="6" t="s">
        <v>16</v>
      </c>
      <c r="BE22" s="6"/>
      <c r="BF22" s="6"/>
      <c r="BG22" s="6" t="s">
        <v>17</v>
      </c>
      <c r="BH22" s="6"/>
      <c r="BI22" s="6"/>
      <c r="BJ22" s="6" t="s">
        <v>16</v>
      </c>
      <c r="BK22" s="6"/>
      <c r="BL22" s="6"/>
      <c r="BM22" s="6" t="s">
        <v>23</v>
      </c>
      <c r="BN22" s="6"/>
      <c r="BO22" s="6"/>
      <c r="BP22" s="6" t="s">
        <v>24</v>
      </c>
      <c r="BQ22" s="6"/>
      <c r="BR22" s="6"/>
      <c r="BS22" s="6" t="s">
        <v>25</v>
      </c>
      <c r="BT22" s="6"/>
      <c r="BU22" s="6"/>
      <c r="BV22" s="23" t="s">
        <v>29</v>
      </c>
      <c r="BW22" s="6"/>
      <c r="BX22" s="6"/>
      <c r="BY22" s="6" t="s">
        <v>30</v>
      </c>
      <c r="BZ22" s="6"/>
      <c r="CA22" s="6"/>
      <c r="CB22" s="6" t="s">
        <v>18</v>
      </c>
      <c r="CC22" s="6"/>
      <c r="CD22" s="6"/>
      <c r="CE22" s="6" t="s">
        <v>18</v>
      </c>
      <c r="CF22" s="6"/>
      <c r="CG22" s="6"/>
      <c r="CH22" s="6" t="s">
        <v>18</v>
      </c>
      <c r="CI22" s="6"/>
      <c r="CJ22" s="6"/>
      <c r="CK22" s="6" t="s">
        <v>18</v>
      </c>
      <c r="CL22" s="6"/>
      <c r="CM22" s="6"/>
      <c r="CN22" s="6" t="s">
        <v>18</v>
      </c>
      <c r="CO22" s="6"/>
      <c r="CP22" s="6"/>
      <c r="CQ22" s="6" t="s">
        <v>16</v>
      </c>
      <c r="CR22" s="6"/>
      <c r="CS22" s="6"/>
      <c r="CT22" s="6" t="s">
        <v>24</v>
      </c>
      <c r="CU22" s="6"/>
      <c r="CV22" s="6"/>
      <c r="CW22" s="6" t="s">
        <v>23</v>
      </c>
      <c r="CX22" s="6"/>
      <c r="CY22" s="6"/>
      <c r="CZ22" s="6" t="s">
        <v>18</v>
      </c>
      <c r="DA22" s="6"/>
      <c r="DB22" s="6"/>
      <c r="DC22" s="6" t="s">
        <v>40</v>
      </c>
      <c r="DD22" s="6"/>
      <c r="DE22" s="6"/>
      <c r="DF22" s="6" t="s">
        <v>41</v>
      </c>
      <c r="DG22" s="6"/>
      <c r="DH22" s="6"/>
      <c r="DI22" s="6" t="s">
        <v>18</v>
      </c>
      <c r="DJ22" s="6"/>
      <c r="DK22" s="6"/>
      <c r="DL22" s="6" t="s">
        <v>18</v>
      </c>
      <c r="DM22" s="6"/>
      <c r="DN22" s="6"/>
      <c r="DO22" s="6" t="s">
        <v>18</v>
      </c>
      <c r="DP22" s="6"/>
      <c r="DQ22" s="6"/>
      <c r="DR22" s="6" t="s">
        <v>18</v>
      </c>
      <c r="DS22" s="6"/>
      <c r="DT22" s="6"/>
      <c r="DU22" s="6" t="s">
        <v>18</v>
      </c>
      <c r="DV22" s="6"/>
      <c r="DW22" s="6"/>
      <c r="DX22" s="6" t="s">
        <v>18</v>
      </c>
      <c r="DY22" s="6"/>
      <c r="DZ22" s="6"/>
      <c r="EA22" s="6" t="s">
        <v>18</v>
      </c>
      <c r="EB22" s="6"/>
      <c r="EC22" s="6"/>
      <c r="ED22" s="6" t="s">
        <v>18</v>
      </c>
      <c r="EE22" s="6"/>
      <c r="EF22" s="6"/>
      <c r="EG22" s="6" t="s">
        <v>16</v>
      </c>
      <c r="EH22" s="6"/>
      <c r="EI22" s="6"/>
      <c r="EJ22" s="6" t="s">
        <v>18</v>
      </c>
      <c r="EK22" s="6"/>
      <c r="EL22" s="6"/>
      <c r="EM22" s="6" t="s">
        <v>24</v>
      </c>
      <c r="EN22" s="6"/>
      <c r="EO22" s="6"/>
      <c r="EP22" s="6" t="s">
        <v>23</v>
      </c>
      <c r="EQ22" s="6"/>
      <c r="ER22" s="6"/>
      <c r="ES22" s="6" t="s">
        <v>23</v>
      </c>
      <c r="ET22" s="6"/>
      <c r="EU22" s="6"/>
      <c r="EV22" s="6" t="s">
        <v>24</v>
      </c>
      <c r="EW22" s="6"/>
      <c r="EX22" s="6"/>
      <c r="EY22" s="6" t="s">
        <v>60</v>
      </c>
      <c r="EZ22" s="6"/>
      <c r="FA22" s="6"/>
      <c r="FB22" s="6" t="s">
        <v>61</v>
      </c>
      <c r="FC22" s="6"/>
      <c r="FD22" s="6"/>
      <c r="FE22" s="6" t="s">
        <v>63</v>
      </c>
      <c r="FF22" s="6"/>
      <c r="FG22" s="6"/>
      <c r="FH22" s="6" t="s">
        <v>16</v>
      </c>
      <c r="FI22" s="6"/>
      <c r="FJ22" s="6"/>
      <c r="FK22" s="6" t="s">
        <v>18</v>
      </c>
      <c r="FL22" s="6"/>
      <c r="FM22" s="6"/>
      <c r="FN22" s="6" t="s">
        <v>65</v>
      </c>
      <c r="FO22" s="6"/>
      <c r="FP22" s="6"/>
      <c r="FQ22" s="6" t="s">
        <v>66</v>
      </c>
      <c r="FR22" s="6"/>
      <c r="FS22" s="6"/>
      <c r="FT22" s="6" t="s">
        <v>17</v>
      </c>
      <c r="FU22" s="6"/>
      <c r="FV22" s="6"/>
      <c r="FW22" s="6" t="s">
        <v>17</v>
      </c>
      <c r="FX22" s="6"/>
      <c r="FY22" s="6"/>
      <c r="FZ22" s="6" t="s">
        <v>17</v>
      </c>
      <c r="GA22" s="6"/>
      <c r="GB22" s="6"/>
      <c r="GC22" s="6" t="s">
        <v>17</v>
      </c>
      <c r="GD22" s="6"/>
      <c r="GE22" s="6"/>
      <c r="GF22" s="6" t="s">
        <v>17</v>
      </c>
      <c r="GG22" s="6"/>
      <c r="GH22" s="6"/>
      <c r="GI22" s="6" t="s">
        <v>17</v>
      </c>
      <c r="GJ22" s="6"/>
      <c r="GK22" s="6"/>
      <c r="GL22" s="6" t="s">
        <v>16</v>
      </c>
      <c r="GM22" s="6"/>
      <c r="GN22" s="6"/>
      <c r="GO22" s="6" t="s">
        <v>18</v>
      </c>
      <c r="GP22" s="6"/>
      <c r="GQ22" s="6"/>
      <c r="GR22" s="6" t="s">
        <v>17</v>
      </c>
      <c r="GS22" s="6"/>
      <c r="GT22" s="6"/>
      <c r="GU22" s="6" t="s">
        <v>18</v>
      </c>
      <c r="GV22" s="6"/>
      <c r="GW22" s="6"/>
      <c r="GX22" s="6" t="s">
        <v>80</v>
      </c>
      <c r="GY22" s="6"/>
      <c r="GZ22" s="6"/>
      <c r="HA22" s="6" t="s">
        <v>18</v>
      </c>
      <c r="HB22" s="6"/>
      <c r="HC22" s="6"/>
      <c r="HD22" s="6" t="s">
        <v>18</v>
      </c>
      <c r="HE22" s="6"/>
      <c r="HF22" s="6"/>
      <c r="HG22" s="6" t="s">
        <v>85</v>
      </c>
      <c r="HH22" s="6"/>
      <c r="HI22" s="6"/>
      <c r="HJ22" s="6" t="s">
        <v>85</v>
      </c>
      <c r="HK22" s="6"/>
      <c r="HL22" s="6"/>
      <c r="HM22" s="6" t="s">
        <v>18</v>
      </c>
      <c r="HN22" s="6"/>
      <c r="HO22" s="6"/>
      <c r="HP22" s="6" t="s">
        <v>18</v>
      </c>
      <c r="HQ22" s="6"/>
      <c r="HR22" s="6"/>
      <c r="HS22" s="6" t="s">
        <v>16</v>
      </c>
      <c r="HT22" s="6"/>
      <c r="HU22" s="6"/>
      <c r="HV22" s="6" t="s">
        <v>18</v>
      </c>
      <c r="HW22" s="6"/>
      <c r="HX22" s="6"/>
      <c r="HY22" s="6" t="s">
        <v>18</v>
      </c>
      <c r="HZ22" s="6"/>
      <c r="IA22" s="6"/>
      <c r="IB22" s="6" t="s">
        <v>18</v>
      </c>
      <c r="IC22" s="6"/>
      <c r="ID22" s="6"/>
      <c r="IE22" s="6" t="s">
        <v>16</v>
      </c>
      <c r="IF22" s="6"/>
      <c r="IG22" s="6"/>
      <c r="IH22" s="6" t="s">
        <v>92</v>
      </c>
      <c r="II22" s="6"/>
      <c r="IJ22" s="6"/>
      <c r="IK22" s="6" t="s">
        <v>92</v>
      </c>
      <c r="IL22" s="6"/>
      <c r="IM22" s="6"/>
      <c r="IN22" s="6" t="s">
        <v>97</v>
      </c>
      <c r="IO22" s="6"/>
      <c r="IP22" s="6"/>
      <c r="IQ22" s="6" t="s">
        <v>18</v>
      </c>
      <c r="IR22" s="6"/>
      <c r="IS22" s="6"/>
      <c r="IT22" s="6" t="s">
        <v>18</v>
      </c>
      <c r="IU22" s="6"/>
      <c r="IV22" s="6"/>
      <c r="IW22" s="6" t="s">
        <v>18</v>
      </c>
      <c r="IX22" s="6"/>
      <c r="IY22" s="6"/>
      <c r="IZ22" s="6" t="s">
        <v>103</v>
      </c>
      <c r="JA22" s="6"/>
      <c r="JB22" s="6"/>
      <c r="JC22" s="6" t="s">
        <v>104</v>
      </c>
      <c r="JD22" s="6"/>
      <c r="JE22" s="6"/>
      <c r="JF22" s="6" t="s">
        <v>18</v>
      </c>
      <c r="JG22" s="6"/>
      <c r="JH22" s="6"/>
      <c r="JI22" s="6" t="s">
        <v>18</v>
      </c>
      <c r="JJ22" s="6"/>
      <c r="JK22" s="6"/>
      <c r="JL22" s="6" t="s">
        <v>18</v>
      </c>
      <c r="JM22" s="6"/>
      <c r="JN22" s="6"/>
      <c r="JO22" s="6" t="s">
        <v>18</v>
      </c>
      <c r="JP22" s="6"/>
      <c r="JQ22" s="6"/>
      <c r="JR22" s="6" t="s">
        <v>18</v>
      </c>
      <c r="JS22" s="6"/>
      <c r="JT22" s="6"/>
      <c r="JU22" s="6" t="s">
        <v>111</v>
      </c>
      <c r="JV22" s="6"/>
      <c r="JW22" s="6"/>
      <c r="JX22" s="6" t="s">
        <v>17</v>
      </c>
      <c r="JY22" s="6"/>
      <c r="JZ22" s="6"/>
      <c r="KA22" s="6" t="s">
        <v>79</v>
      </c>
      <c r="KB22" s="6"/>
      <c r="KC22" s="6"/>
      <c r="KD22" s="6" t="s">
        <v>79</v>
      </c>
      <c r="KE22" s="6"/>
      <c r="KF22" s="6"/>
      <c r="KG22" s="6" t="s">
        <v>79</v>
      </c>
      <c r="KH22" s="6"/>
      <c r="KI22" s="6"/>
      <c r="KJ22" s="6" t="s">
        <v>79</v>
      </c>
      <c r="KK22" s="6"/>
      <c r="KL22" s="6"/>
      <c r="KM22" s="6" t="s">
        <v>66</v>
      </c>
      <c r="KN22" s="6"/>
      <c r="KO22" s="6"/>
      <c r="KP22" s="6" t="s">
        <v>119</v>
      </c>
      <c r="KQ22" s="6"/>
      <c r="KR22" s="6"/>
      <c r="KS22" s="6" t="s">
        <v>120</v>
      </c>
      <c r="KT22" s="6"/>
      <c r="KU22" s="6"/>
      <c r="KV22" s="6" t="s">
        <v>18</v>
      </c>
      <c r="KW22" s="6"/>
      <c r="KX22" s="6"/>
      <c r="KY22" s="6" t="s">
        <v>18</v>
      </c>
      <c r="KZ22" s="6"/>
      <c r="LA22" s="6"/>
      <c r="LB22" s="6" t="s">
        <v>18</v>
      </c>
      <c r="LC22" s="6"/>
      <c r="LD22" s="6"/>
      <c r="LE22" s="6" t="s">
        <v>18</v>
      </c>
      <c r="LF22" s="6"/>
      <c r="LG22" s="6"/>
      <c r="LH22" s="6" t="s">
        <v>63</v>
      </c>
      <c r="LI22" s="6"/>
      <c r="LJ22" s="6"/>
      <c r="LK22" s="6" t="s">
        <v>18</v>
      </c>
      <c r="LL22" s="6"/>
      <c r="LM22" s="6"/>
      <c r="LN22" s="6" t="s">
        <v>18</v>
      </c>
      <c r="LO22" s="6"/>
      <c r="LP22" s="6"/>
      <c r="LQ22" s="6" t="s">
        <v>18</v>
      </c>
      <c r="LR22" s="6"/>
      <c r="LS22" s="6"/>
      <c r="LT22" s="6" t="s">
        <v>16</v>
      </c>
      <c r="LU22" s="6"/>
      <c r="LV22" s="6"/>
      <c r="LW22" s="6" t="s">
        <v>79</v>
      </c>
      <c r="LX22" s="6"/>
      <c r="LY22" s="6"/>
      <c r="LZ22" s="6" t="s">
        <v>16</v>
      </c>
      <c r="MA22" s="6"/>
      <c r="MB22" s="6"/>
      <c r="MC22" s="21" t="s">
        <v>79</v>
      </c>
      <c r="MD22" s="24"/>
      <c r="ME22" s="6"/>
      <c r="MF22" s="21" t="s">
        <v>79</v>
      </c>
      <c r="MG22" s="6"/>
      <c r="MH22" s="6"/>
      <c r="MI22" s="20" t="s">
        <v>79</v>
      </c>
      <c r="MJ22" s="6"/>
      <c r="MK22" s="6"/>
      <c r="ML22" s="6" t="s">
        <v>18</v>
      </c>
      <c r="MM22" s="6"/>
      <c r="MN22" s="6"/>
      <c r="MO22" s="6" t="s">
        <v>18</v>
      </c>
      <c r="MP22" s="6"/>
      <c r="MQ22" s="6"/>
      <c r="MR22" s="6" t="s">
        <v>16</v>
      </c>
      <c r="MS22" s="6"/>
    </row>
    <row r="23" spans="1:357" s="2" customFormat="1" ht="409.5" x14ac:dyDescent="0.25">
      <c r="A23" s="22"/>
      <c r="B23" s="25" t="s">
        <v>2</v>
      </c>
      <c r="C23" s="22"/>
      <c r="D23" s="22"/>
      <c r="E23" s="25" t="s">
        <v>3</v>
      </c>
      <c r="F23" s="22"/>
      <c r="G23" s="22"/>
      <c r="H23" s="25" t="s">
        <v>4</v>
      </c>
      <c r="I23" s="22"/>
      <c r="J23" s="22"/>
      <c r="K23" s="25" t="s">
        <v>3</v>
      </c>
      <c r="L23" s="22"/>
      <c r="M23" s="22"/>
      <c r="N23" s="26" t="s">
        <v>6</v>
      </c>
      <c r="O23" s="22"/>
      <c r="P23" s="22"/>
      <c r="Q23" s="25" t="s">
        <v>7</v>
      </c>
      <c r="R23" s="22"/>
      <c r="S23" s="22"/>
      <c r="T23" s="25" t="s">
        <v>8</v>
      </c>
      <c r="U23" s="22"/>
      <c r="V23" s="22"/>
      <c r="W23" s="25" t="s">
        <v>9</v>
      </c>
      <c r="X23" s="22"/>
      <c r="Y23" s="22"/>
      <c r="Z23" s="25" t="s">
        <v>10</v>
      </c>
      <c r="AA23" s="22"/>
      <c r="AB23" s="22"/>
      <c r="AC23" s="25" t="s">
        <v>11</v>
      </c>
      <c r="AD23" s="22"/>
      <c r="AE23" s="22"/>
      <c r="AF23" s="25" t="s">
        <v>12</v>
      </c>
      <c r="AG23" s="22"/>
      <c r="AH23" s="22"/>
      <c r="AI23" s="25" t="s">
        <v>12</v>
      </c>
      <c r="AJ23" s="22"/>
      <c r="AK23" s="27"/>
      <c r="AL23" s="26" t="s">
        <v>13</v>
      </c>
      <c r="AM23" s="22"/>
      <c r="AN23" s="22"/>
      <c r="AO23" s="25" t="s">
        <v>14</v>
      </c>
      <c r="AP23" s="22"/>
      <c r="AQ23" s="22"/>
      <c r="AR23" s="25" t="s">
        <v>14</v>
      </c>
      <c r="AS23" s="22"/>
      <c r="AT23" s="22"/>
      <c r="AU23" s="25" t="s">
        <v>15</v>
      </c>
      <c r="AV23" s="22"/>
      <c r="AW23" s="22"/>
      <c r="AX23" s="25" t="s">
        <v>77</v>
      </c>
      <c r="AY23" s="22"/>
      <c r="AZ23" s="22"/>
      <c r="BA23" s="25" t="s">
        <v>78</v>
      </c>
      <c r="BB23" s="22"/>
      <c r="BC23" s="22"/>
      <c r="BD23" s="25" t="s">
        <v>19</v>
      </c>
      <c r="BE23" s="22"/>
      <c r="BF23" s="6"/>
      <c r="BG23" s="26" t="s">
        <v>20</v>
      </c>
      <c r="BH23" s="6"/>
      <c r="BI23" s="6"/>
      <c r="BJ23" s="25" t="s">
        <v>21</v>
      </c>
      <c r="BK23" s="6"/>
      <c r="BL23" s="6"/>
      <c r="BM23" s="25" t="s">
        <v>22</v>
      </c>
      <c r="BN23" s="6"/>
      <c r="BO23" s="6"/>
      <c r="BP23" s="25" t="s">
        <v>22</v>
      </c>
      <c r="BQ23" s="22"/>
      <c r="BR23" s="22"/>
      <c r="BS23" s="25" t="s">
        <v>22</v>
      </c>
      <c r="BT23" s="22"/>
      <c r="BU23" s="22"/>
      <c r="BV23" s="25" t="s">
        <v>31</v>
      </c>
      <c r="BW23" s="6"/>
      <c r="BX23" s="6"/>
      <c r="BY23" s="25" t="s">
        <v>31</v>
      </c>
      <c r="BZ23" s="22"/>
      <c r="CA23" s="22"/>
      <c r="CB23" s="26" t="s">
        <v>32</v>
      </c>
      <c r="CC23" s="22"/>
      <c r="CD23" s="22"/>
      <c r="CE23" s="26" t="s">
        <v>33</v>
      </c>
      <c r="CF23" s="22"/>
      <c r="CG23" s="22"/>
      <c r="CH23" s="26" t="s">
        <v>34</v>
      </c>
      <c r="CI23" s="22"/>
      <c r="CJ23" s="22"/>
      <c r="CK23" s="26" t="s">
        <v>35</v>
      </c>
      <c r="CL23" s="22"/>
      <c r="CM23" s="22"/>
      <c r="CN23" s="26" t="s">
        <v>36</v>
      </c>
      <c r="CO23" s="22"/>
      <c r="CP23" s="22"/>
      <c r="CQ23" s="25" t="s">
        <v>37</v>
      </c>
      <c r="CR23" s="22"/>
      <c r="CS23" s="22"/>
      <c r="CT23" s="26" t="s">
        <v>38</v>
      </c>
      <c r="CU23" s="27"/>
      <c r="CV23" s="27"/>
      <c r="CW23" s="26" t="s">
        <v>38</v>
      </c>
      <c r="CX23" s="22"/>
      <c r="CY23" s="22"/>
      <c r="CZ23" s="25" t="s">
        <v>39</v>
      </c>
      <c r="DA23" s="22"/>
      <c r="DB23" s="22"/>
      <c r="DC23" s="26" t="s">
        <v>42</v>
      </c>
      <c r="DD23" s="6"/>
      <c r="DE23" s="6"/>
      <c r="DF23" s="26" t="s">
        <v>42</v>
      </c>
      <c r="DG23" s="22"/>
      <c r="DH23" s="22"/>
      <c r="DI23" s="26" t="s">
        <v>43</v>
      </c>
      <c r="DJ23" s="22"/>
      <c r="DK23" s="22"/>
      <c r="DL23" s="26" t="s">
        <v>44</v>
      </c>
      <c r="DM23" s="22"/>
      <c r="DN23" s="22"/>
      <c r="DO23" s="26" t="s">
        <v>45</v>
      </c>
      <c r="DP23" s="22"/>
      <c r="DQ23" s="22"/>
      <c r="DR23" s="26" t="s">
        <v>46</v>
      </c>
      <c r="DS23" s="22"/>
      <c r="DT23" s="22"/>
      <c r="DU23" s="26" t="s">
        <v>47</v>
      </c>
      <c r="DV23" s="22"/>
      <c r="DW23" s="22"/>
      <c r="DX23" s="26" t="s">
        <v>50</v>
      </c>
      <c r="DY23" s="22"/>
      <c r="DZ23" s="22"/>
      <c r="EA23" s="26" t="s">
        <v>48</v>
      </c>
      <c r="EB23" s="22"/>
      <c r="EC23" s="22"/>
      <c r="ED23" s="26" t="s">
        <v>49</v>
      </c>
      <c r="EE23" s="22"/>
      <c r="EF23" s="22"/>
      <c r="EG23" s="26" t="s">
        <v>51</v>
      </c>
      <c r="EH23" s="22"/>
      <c r="EI23" s="22"/>
      <c r="EJ23" s="26" t="s">
        <v>56</v>
      </c>
      <c r="EK23" s="22"/>
      <c r="EL23" s="22"/>
      <c r="EM23" s="26" t="s">
        <v>57</v>
      </c>
      <c r="EN23" s="22"/>
      <c r="EO23" s="22"/>
      <c r="EP23" s="26" t="s">
        <v>57</v>
      </c>
      <c r="EQ23" s="22"/>
      <c r="ER23" s="22"/>
      <c r="ES23" s="25" t="s">
        <v>58</v>
      </c>
      <c r="ET23" s="6"/>
      <c r="EU23" s="6"/>
      <c r="EV23" s="25" t="s">
        <v>58</v>
      </c>
      <c r="EW23" s="22"/>
      <c r="EX23" s="22"/>
      <c r="EY23" s="25" t="s">
        <v>59</v>
      </c>
      <c r="EZ23" s="22"/>
      <c r="FA23" s="22"/>
      <c r="FB23" s="25" t="s">
        <v>59</v>
      </c>
      <c r="FC23" s="22"/>
      <c r="FD23" s="22"/>
      <c r="FE23" s="25" t="s">
        <v>62</v>
      </c>
      <c r="FF23" s="22"/>
      <c r="FG23" s="22"/>
      <c r="FH23" s="25" t="s">
        <v>64</v>
      </c>
      <c r="FI23" s="22"/>
      <c r="FJ23" s="22"/>
      <c r="FK23" s="25" t="s">
        <v>67</v>
      </c>
      <c r="FL23" s="22"/>
      <c r="FM23" s="22"/>
      <c r="FN23" s="25" t="s">
        <v>67</v>
      </c>
      <c r="FO23" s="22"/>
      <c r="FP23" s="22"/>
      <c r="FQ23" s="25" t="s">
        <v>67</v>
      </c>
      <c r="FR23" s="22"/>
      <c r="FS23" s="22"/>
      <c r="FT23" s="25" t="s">
        <v>74</v>
      </c>
      <c r="FU23" s="6"/>
      <c r="FV23" s="6"/>
      <c r="FW23" s="25" t="s">
        <v>74</v>
      </c>
      <c r="FX23" s="6"/>
      <c r="FY23" s="6"/>
      <c r="FZ23" s="25" t="s">
        <v>74</v>
      </c>
      <c r="GA23" s="6"/>
      <c r="GB23" s="6"/>
      <c r="GC23" s="25" t="s">
        <v>74</v>
      </c>
      <c r="GD23" s="6"/>
      <c r="GE23" s="6"/>
      <c r="GF23" s="25" t="s">
        <v>74</v>
      </c>
      <c r="GG23" s="6"/>
      <c r="GH23" s="6"/>
      <c r="GI23" s="25" t="s">
        <v>74</v>
      </c>
      <c r="GJ23" s="22"/>
      <c r="GK23" s="22"/>
      <c r="GL23" s="25" t="s">
        <v>75</v>
      </c>
      <c r="GM23" s="22"/>
      <c r="GN23" s="22"/>
      <c r="GO23" s="25" t="s">
        <v>75</v>
      </c>
      <c r="GP23" s="22"/>
      <c r="GQ23" s="22"/>
      <c r="GR23" s="25" t="s">
        <v>75</v>
      </c>
      <c r="GS23" s="22"/>
      <c r="GT23" s="22"/>
      <c r="GU23" s="25" t="s">
        <v>76</v>
      </c>
      <c r="GV23" s="22"/>
      <c r="GW23" s="22"/>
      <c r="GX23" s="25" t="s">
        <v>83</v>
      </c>
      <c r="GY23" s="22"/>
      <c r="GZ23" s="22"/>
      <c r="HA23" s="25" t="s">
        <v>83</v>
      </c>
      <c r="HB23" s="22"/>
      <c r="HC23" s="22"/>
      <c r="HD23" s="25" t="s">
        <v>84</v>
      </c>
      <c r="HE23" s="22"/>
      <c r="HF23" s="22"/>
      <c r="HG23" s="25" t="s">
        <v>86</v>
      </c>
      <c r="HH23" s="6"/>
      <c r="HI23" s="6"/>
      <c r="HJ23" s="25" t="s">
        <v>86</v>
      </c>
      <c r="HK23" s="22"/>
      <c r="HL23" s="22"/>
      <c r="HM23" s="25" t="s">
        <v>87</v>
      </c>
      <c r="HN23" s="6"/>
      <c r="HO23" s="6"/>
      <c r="HP23" s="25" t="s">
        <v>87</v>
      </c>
      <c r="HQ23" s="22"/>
      <c r="HR23" s="22"/>
      <c r="HS23" s="25" t="s">
        <v>88</v>
      </c>
      <c r="HT23" s="22"/>
      <c r="HU23" s="22"/>
      <c r="HV23" s="25" t="s">
        <v>89</v>
      </c>
      <c r="HW23" s="22"/>
      <c r="HX23" s="22"/>
      <c r="HY23" s="25" t="s">
        <v>89</v>
      </c>
      <c r="HZ23" s="22"/>
      <c r="IA23" s="22"/>
      <c r="IB23" s="25" t="s">
        <v>5</v>
      </c>
      <c r="IC23" s="22"/>
      <c r="ID23" s="22"/>
      <c r="IE23" s="25" t="s">
        <v>5</v>
      </c>
      <c r="IF23" s="22"/>
      <c r="IG23" s="22"/>
      <c r="IH23" s="25" t="s">
        <v>93</v>
      </c>
      <c r="II23" s="22"/>
      <c r="IJ23" s="22"/>
      <c r="IK23" s="25" t="s">
        <v>93</v>
      </c>
      <c r="IL23" s="22"/>
      <c r="IM23" s="22"/>
      <c r="IN23" s="25" t="s">
        <v>96</v>
      </c>
      <c r="IO23" s="22"/>
      <c r="IP23" s="22"/>
      <c r="IQ23" s="25" t="s">
        <v>98</v>
      </c>
      <c r="IR23" s="22"/>
      <c r="IS23" s="22"/>
      <c r="IT23" s="25" t="s">
        <v>98</v>
      </c>
      <c r="IU23" s="22"/>
      <c r="IV23" s="22"/>
      <c r="IW23" s="25" t="s">
        <v>98</v>
      </c>
      <c r="IX23" s="22"/>
      <c r="IY23" s="22"/>
      <c r="IZ23" s="25" t="s">
        <v>105</v>
      </c>
      <c r="JA23" s="6"/>
      <c r="JB23" s="6"/>
      <c r="JC23" s="25" t="s">
        <v>105</v>
      </c>
      <c r="JD23" s="6"/>
      <c r="JE23" s="22"/>
      <c r="JF23" s="25" t="s">
        <v>106</v>
      </c>
      <c r="JG23" s="22"/>
      <c r="JH23" s="22"/>
      <c r="JI23" s="25" t="s">
        <v>107</v>
      </c>
      <c r="JJ23" s="22"/>
      <c r="JK23" s="22"/>
      <c r="JL23" s="25" t="s">
        <v>108</v>
      </c>
      <c r="JM23" s="22"/>
      <c r="JN23" s="22"/>
      <c r="JO23" s="25" t="s">
        <v>109</v>
      </c>
      <c r="JP23" s="22"/>
      <c r="JQ23" s="22"/>
      <c r="JR23" s="25" t="s">
        <v>110</v>
      </c>
      <c r="JS23" s="22"/>
      <c r="JT23" s="22"/>
      <c r="JU23" s="25" t="s">
        <v>112</v>
      </c>
      <c r="JV23" s="22"/>
      <c r="JW23" s="22"/>
      <c r="JX23" s="25" t="s">
        <v>112</v>
      </c>
      <c r="JY23" s="6"/>
      <c r="JZ23" s="6"/>
      <c r="KA23" s="25" t="s">
        <v>112</v>
      </c>
      <c r="KB23" s="6"/>
      <c r="KC23" s="6"/>
      <c r="KD23" s="25" t="s">
        <v>112</v>
      </c>
      <c r="KE23" s="6"/>
      <c r="KF23" s="6"/>
      <c r="KG23" s="25" t="s">
        <v>112</v>
      </c>
      <c r="KH23" s="6"/>
      <c r="KI23" s="6"/>
      <c r="KJ23" s="25" t="s">
        <v>112</v>
      </c>
      <c r="KK23" s="6"/>
      <c r="KL23" s="6"/>
      <c r="KM23" s="25" t="s">
        <v>112</v>
      </c>
      <c r="KN23" s="22"/>
      <c r="KO23" s="22"/>
      <c r="KP23" s="25" t="s">
        <v>121</v>
      </c>
      <c r="KQ23" s="6"/>
      <c r="KR23" s="6"/>
      <c r="KS23" s="25" t="s">
        <v>121</v>
      </c>
      <c r="KT23" s="22"/>
      <c r="KU23" s="22"/>
      <c r="KV23" s="25" t="s">
        <v>84</v>
      </c>
      <c r="KW23" s="22"/>
      <c r="KX23" s="22"/>
      <c r="KY23" s="25" t="s">
        <v>123</v>
      </c>
      <c r="KZ23" s="6"/>
      <c r="LA23" s="22"/>
      <c r="LB23" s="25" t="s">
        <v>123</v>
      </c>
      <c r="LC23" s="6"/>
      <c r="LD23" s="22"/>
      <c r="LE23" s="25" t="s">
        <v>123</v>
      </c>
      <c r="LF23" s="22"/>
      <c r="LG23" s="22"/>
      <c r="LH23" s="25" t="s">
        <v>124</v>
      </c>
      <c r="LI23" s="22"/>
      <c r="LJ23" s="22"/>
      <c r="LK23" s="25" t="s">
        <v>127</v>
      </c>
      <c r="LL23" s="6"/>
      <c r="LM23" s="6"/>
      <c r="LN23" s="25" t="s">
        <v>127</v>
      </c>
      <c r="LO23" s="6"/>
      <c r="LP23" s="6"/>
      <c r="LQ23" s="25" t="s">
        <v>127</v>
      </c>
      <c r="LR23" s="22"/>
      <c r="LS23" s="22"/>
      <c r="LT23" s="25" t="s">
        <v>128</v>
      </c>
      <c r="LU23" s="22"/>
      <c r="LV23" s="22"/>
      <c r="LW23" s="25" t="s">
        <v>129</v>
      </c>
      <c r="LX23" s="6"/>
      <c r="LY23" s="22"/>
      <c r="LZ23" s="25" t="s">
        <v>129</v>
      </c>
      <c r="MA23" s="22"/>
      <c r="MB23" s="22"/>
      <c r="MC23" s="26" t="s">
        <v>130</v>
      </c>
      <c r="MD23" s="6"/>
      <c r="ME23" s="22"/>
      <c r="MF23" s="26" t="s">
        <v>130</v>
      </c>
      <c r="MG23" s="22"/>
      <c r="MH23" s="22"/>
      <c r="MI23" s="28" t="s">
        <v>131</v>
      </c>
      <c r="MJ23" s="6"/>
      <c r="MK23" s="22"/>
      <c r="ML23" s="28" t="s">
        <v>132</v>
      </c>
      <c r="MM23" s="6"/>
      <c r="MN23" s="22"/>
      <c r="MO23" s="29" t="s">
        <v>135</v>
      </c>
      <c r="MP23" s="22"/>
      <c r="MQ23" s="22"/>
      <c r="MR23" s="28" t="s">
        <v>136</v>
      </c>
      <c r="MS23" s="22"/>
    </row>
    <row r="24" spans="1:357" x14ac:dyDescent="0.25">
      <c r="AW24" s="2"/>
      <c r="AX24" s="2"/>
    </row>
    <row r="28" spans="1:357" x14ac:dyDescent="0.25">
      <c r="A28" s="2"/>
      <c r="B28" s="2"/>
      <c r="C28" s="2"/>
      <c r="D28" s="2"/>
      <c r="E28" s="2"/>
      <c r="F28" s="2"/>
    </row>
  </sheetData>
  <pageMargins left="0.7" right="0.7" top="0.75" bottom="0.75" header="0.3" footer="0.3"/>
  <pageSetup paperSize="9" scale="67" fitToWidth="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Vp</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Roberto Tomás</dc:creator>
  <cp:lastModifiedBy>ROBERTO</cp:lastModifiedBy>
  <cp:lastPrinted>2025-03-26T11:03:18Z</cp:lastPrinted>
  <dcterms:created xsi:type="dcterms:W3CDTF">2024-10-08T16:39:22Z</dcterms:created>
  <dcterms:modified xsi:type="dcterms:W3CDTF">2025-03-26T11:03:20Z</dcterms:modified>
</cp:coreProperties>
</file>