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alicante-my.sharepoint.com/personal/roberto_tomas_mscloud_ua_es/Documents/Investigación/Líneas/Fuego/propiedades - copia/"/>
    </mc:Choice>
  </mc:AlternateContent>
  <xr:revisionPtr revIDLastSave="0" documentId="8_{CA6A8248-51E1-4AAA-813B-65AE83BE0D5F}" xr6:coauthVersionLast="47" xr6:coauthVersionMax="47" xr10:uidLastSave="{00000000-0000-0000-0000-000000000000}"/>
  <bookViews>
    <workbookView xWindow="-120" yWindow="-120" windowWidth="29040" windowHeight="15720" xr2:uid="{B9723D63-D196-4A25-9DDA-5280B61F1A18}"/>
  </bookViews>
  <sheets>
    <sheet name="Specific heat capacit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6" i="1"/>
  <c r="F15" i="1"/>
  <c r="I14" i="1"/>
  <c r="F14" i="1"/>
  <c r="I13" i="1"/>
  <c r="F13" i="1"/>
  <c r="I12" i="1"/>
  <c r="F12" i="1"/>
  <c r="HK11" i="1"/>
  <c r="HH11" i="1"/>
  <c r="HE11" i="1"/>
  <c r="HB11" i="1"/>
  <c r="GY11" i="1"/>
  <c r="GV11" i="1"/>
  <c r="GS11" i="1"/>
  <c r="GP11" i="1"/>
  <c r="GM11" i="1"/>
  <c r="I11" i="1"/>
  <c r="F11" i="1"/>
  <c r="HK10" i="1"/>
  <c r="HH10" i="1"/>
  <c r="HE10" i="1"/>
  <c r="HB10" i="1"/>
  <c r="GY10" i="1"/>
  <c r="GV10" i="1"/>
  <c r="GS10" i="1"/>
  <c r="GP10" i="1"/>
  <c r="GM10" i="1"/>
  <c r="I10" i="1"/>
  <c r="F10" i="1"/>
  <c r="HK9" i="1"/>
  <c r="HH9" i="1"/>
  <c r="HE9" i="1"/>
  <c r="HB9" i="1"/>
  <c r="GY9" i="1"/>
  <c r="GV9" i="1"/>
  <c r="GS9" i="1"/>
  <c r="GP9" i="1"/>
  <c r="GM9" i="1"/>
  <c r="I9" i="1"/>
  <c r="F9" i="1"/>
  <c r="HK8" i="1"/>
  <c r="HH8" i="1"/>
  <c r="HE8" i="1"/>
  <c r="HB8" i="1"/>
  <c r="GY8" i="1"/>
  <c r="GV8" i="1"/>
  <c r="GS8" i="1"/>
  <c r="GP8" i="1"/>
  <c r="GM8" i="1"/>
  <c r="I8" i="1"/>
  <c r="F8" i="1"/>
  <c r="HQ7" i="1"/>
  <c r="HK7" i="1"/>
  <c r="HH7" i="1"/>
  <c r="HE7" i="1"/>
  <c r="HB7" i="1"/>
  <c r="GY7" i="1"/>
  <c r="GV7" i="1"/>
  <c r="GS7" i="1"/>
  <c r="GP7" i="1"/>
  <c r="GM7" i="1"/>
  <c r="L7" i="1"/>
  <c r="I7" i="1"/>
  <c r="F7" i="1"/>
  <c r="C7" i="1"/>
  <c r="HT6" i="1"/>
  <c r="HQ6" i="1"/>
  <c r="HN6" i="1"/>
  <c r="HK6" i="1"/>
  <c r="HH6" i="1"/>
  <c r="HE6" i="1"/>
  <c r="HB6" i="1"/>
  <c r="GY6" i="1"/>
  <c r="GV6" i="1"/>
  <c r="GS6" i="1"/>
  <c r="GP6" i="1"/>
  <c r="GM6" i="1"/>
  <c r="L6" i="1"/>
  <c r="I6" i="1"/>
  <c r="F6" i="1"/>
  <c r="C6" i="1"/>
  <c r="HT5" i="1"/>
  <c r="HQ5" i="1"/>
  <c r="HN5" i="1"/>
  <c r="HK5" i="1"/>
  <c r="HH5" i="1"/>
  <c r="HE5" i="1"/>
  <c r="HB5" i="1"/>
  <c r="GY5" i="1"/>
  <c r="GV5" i="1"/>
  <c r="GS5" i="1"/>
  <c r="GP5" i="1"/>
  <c r="GM5" i="1"/>
  <c r="L5" i="1"/>
  <c r="I5" i="1"/>
  <c r="F5" i="1"/>
  <c r="C5" i="1"/>
  <c r="HT4" i="1"/>
  <c r="HQ4" i="1"/>
  <c r="HN4" i="1"/>
  <c r="HK4" i="1"/>
  <c r="HH4" i="1"/>
  <c r="HE4" i="1"/>
  <c r="HB4" i="1"/>
  <c r="GY4" i="1"/>
  <c r="GV4" i="1"/>
  <c r="GS4" i="1"/>
  <c r="GP4" i="1"/>
  <c r="GM4" i="1"/>
  <c r="GJ4" i="1"/>
  <c r="GG4" i="1"/>
  <c r="GD4" i="1"/>
  <c r="GA4" i="1"/>
  <c r="FX4" i="1"/>
  <c r="FU4" i="1"/>
  <c r="FR4" i="1"/>
  <c r="FO4" i="1"/>
  <c r="FL4" i="1"/>
  <c r="FI4" i="1"/>
  <c r="FF4" i="1"/>
  <c r="FC4" i="1"/>
  <c r="EZ4" i="1"/>
  <c r="EW4" i="1"/>
  <c r="ET4" i="1"/>
  <c r="EQ4" i="1"/>
  <c r="EN4" i="1"/>
  <c r="EK4" i="1"/>
  <c r="EH4" i="1"/>
  <c r="EE4" i="1"/>
  <c r="EB4" i="1"/>
  <c r="DY4" i="1"/>
  <c r="DV4" i="1"/>
  <c r="DS4" i="1"/>
  <c r="DP4" i="1"/>
  <c r="DM4" i="1"/>
  <c r="DJ4" i="1"/>
  <c r="DG4" i="1"/>
  <c r="DD4" i="1"/>
  <c r="DA4" i="1"/>
  <c r="CX4" i="1"/>
  <c r="CU4" i="1"/>
  <c r="CR4" i="1"/>
  <c r="CO4" i="1"/>
  <c r="CL4" i="1"/>
  <c r="CI4" i="1"/>
  <c r="CF4" i="1"/>
  <c r="CC4" i="1"/>
  <c r="BZ4" i="1"/>
  <c r="BW4" i="1"/>
  <c r="BT4" i="1"/>
  <c r="BQ4" i="1"/>
  <c r="BN4" i="1"/>
  <c r="BK4" i="1"/>
  <c r="BH4" i="1"/>
  <c r="BE4" i="1"/>
  <c r="BB4" i="1"/>
  <c r="AY4" i="1"/>
  <c r="AV4" i="1"/>
  <c r="AS4" i="1"/>
  <c r="AP4" i="1"/>
  <c r="AM4" i="1"/>
  <c r="AJ4" i="1"/>
  <c r="AG4" i="1"/>
  <c r="AD4" i="1"/>
  <c r="AA4" i="1"/>
  <c r="X4" i="1"/>
  <c r="U4" i="1"/>
  <c r="R4" i="1"/>
  <c r="O4" i="1"/>
  <c r="L4" i="1"/>
  <c r="I4" i="1"/>
  <c r="F4" i="1"/>
  <c r="C4" i="1"/>
  <c r="HT3" i="1"/>
  <c r="HQ3" i="1"/>
  <c r="HN3" i="1"/>
  <c r="HK3" i="1"/>
  <c r="HH3" i="1"/>
  <c r="HE3" i="1"/>
  <c r="HB3" i="1"/>
  <c r="GY3" i="1"/>
  <c r="GV3" i="1"/>
  <c r="GS3" i="1"/>
  <c r="GP3" i="1"/>
  <c r="GM3" i="1"/>
  <c r="GJ3" i="1"/>
  <c r="GG3" i="1"/>
  <c r="GD3" i="1"/>
  <c r="GA3" i="1"/>
  <c r="FX3" i="1"/>
  <c r="FU3" i="1"/>
  <c r="FR3" i="1"/>
  <c r="FO3" i="1"/>
  <c r="FL3" i="1"/>
  <c r="FI3" i="1"/>
  <c r="FF3" i="1"/>
  <c r="FC3" i="1"/>
  <c r="EZ3" i="1"/>
  <c r="EW3" i="1"/>
  <c r="ET3" i="1"/>
  <c r="EQ3" i="1"/>
  <c r="EN3" i="1"/>
  <c r="EK3" i="1"/>
  <c r="EH3" i="1"/>
  <c r="EE3" i="1"/>
  <c r="EB3" i="1"/>
  <c r="DY3" i="1"/>
  <c r="DV3" i="1"/>
  <c r="DS3" i="1"/>
  <c r="DP3" i="1"/>
  <c r="DM3" i="1"/>
  <c r="DJ3" i="1"/>
  <c r="DG3" i="1"/>
  <c r="DD3" i="1"/>
  <c r="DA3" i="1"/>
  <c r="CX3" i="1"/>
  <c r="CU3" i="1"/>
  <c r="CR3" i="1"/>
  <c r="CO3" i="1"/>
  <c r="CL3" i="1"/>
  <c r="CI3" i="1"/>
  <c r="CF3" i="1"/>
  <c r="CC3" i="1"/>
  <c r="BZ3" i="1"/>
  <c r="BW3" i="1"/>
  <c r="BT3" i="1"/>
  <c r="BQ3" i="1"/>
  <c r="BN3" i="1"/>
  <c r="BK3" i="1"/>
  <c r="BH3" i="1"/>
  <c r="BE3" i="1"/>
  <c r="BB3" i="1"/>
  <c r="AY3" i="1"/>
  <c r="AV3" i="1"/>
  <c r="AS3" i="1"/>
  <c r="AP3" i="1"/>
  <c r="AM3" i="1"/>
  <c r="AJ3" i="1"/>
  <c r="AG3" i="1"/>
  <c r="AD3" i="1"/>
  <c r="AA3" i="1"/>
  <c r="X3" i="1"/>
  <c r="U3" i="1"/>
  <c r="R3" i="1"/>
  <c r="O3" i="1"/>
  <c r="L3" i="1"/>
  <c r="I3" i="1"/>
  <c r="F3" i="1"/>
  <c r="C3" i="1"/>
  <c r="HT2" i="1"/>
  <c r="HQ2" i="1"/>
  <c r="HN2" i="1"/>
  <c r="HK2" i="1"/>
  <c r="HH2" i="1"/>
  <c r="HE2" i="1"/>
  <c r="HB2" i="1"/>
  <c r="GY2" i="1"/>
  <c r="GV2" i="1"/>
  <c r="GS2" i="1"/>
  <c r="GP2" i="1"/>
  <c r="GM2" i="1"/>
  <c r="GJ2" i="1"/>
  <c r="GG2" i="1"/>
  <c r="GD2" i="1"/>
  <c r="GA2" i="1"/>
  <c r="FX2" i="1"/>
  <c r="FU2" i="1"/>
  <c r="FR2" i="1"/>
  <c r="FO2" i="1"/>
  <c r="FL2" i="1"/>
  <c r="FI2" i="1"/>
  <c r="FF2" i="1"/>
  <c r="FC2" i="1"/>
  <c r="EZ2" i="1"/>
  <c r="EW2" i="1"/>
  <c r="ET2" i="1"/>
  <c r="EQ2" i="1"/>
  <c r="EN2" i="1"/>
  <c r="EK2" i="1"/>
  <c r="EH2" i="1"/>
  <c r="EE2" i="1"/>
  <c r="EB2" i="1"/>
  <c r="DY2" i="1"/>
  <c r="DV2" i="1"/>
  <c r="DS2" i="1"/>
  <c r="DP2" i="1"/>
  <c r="DM2" i="1"/>
  <c r="DJ2" i="1"/>
  <c r="DG2" i="1"/>
  <c r="DD2" i="1"/>
  <c r="DA2" i="1"/>
  <c r="CX2" i="1"/>
  <c r="CU2" i="1"/>
  <c r="CR2" i="1"/>
  <c r="CO2" i="1"/>
  <c r="CL2" i="1"/>
  <c r="CI2" i="1"/>
  <c r="CF2" i="1"/>
  <c r="CC2" i="1"/>
  <c r="BZ2" i="1"/>
  <c r="BW2" i="1"/>
  <c r="BT2" i="1"/>
  <c r="BQ2" i="1"/>
  <c r="BN2" i="1"/>
  <c r="BK2" i="1"/>
  <c r="BH2" i="1"/>
  <c r="BE2" i="1"/>
  <c r="BB2" i="1"/>
  <c r="AY2" i="1"/>
  <c r="AV2" i="1"/>
  <c r="AS2" i="1"/>
  <c r="AP2" i="1"/>
  <c r="AM2" i="1"/>
  <c r="AJ2" i="1"/>
  <c r="AG2" i="1"/>
  <c r="AD2" i="1"/>
  <c r="AA2" i="1"/>
  <c r="X2" i="1"/>
  <c r="U2" i="1"/>
  <c r="R2" i="1"/>
  <c r="O2" i="1"/>
  <c r="L2" i="1"/>
  <c r="I2" i="1"/>
  <c r="F2" i="1"/>
  <c r="C2" i="1"/>
</calcChain>
</file>

<file path=xl/sharedStrings.xml><?xml version="1.0" encoding="utf-8"?>
<sst xmlns="http://schemas.openxmlformats.org/spreadsheetml/2006/main" count="409" uniqueCount="85">
  <si>
    <r>
      <t>T</t>
    </r>
    <r>
      <rPr>
        <b/>
        <sz val="11"/>
        <color theme="1"/>
        <rFont val="Calibri"/>
        <family val="2"/>
        <scheme val="minor"/>
      </rPr>
      <t xml:space="preserve"> (°C)</t>
    </r>
  </si>
  <si>
    <r>
      <t>c</t>
    </r>
    <r>
      <rPr>
        <b/>
        <vertAlign val="subscript"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 xml:space="preserve"> (J/kg·°C)</t>
    </r>
  </si>
  <si>
    <r>
      <t>c</t>
    </r>
    <r>
      <rPr>
        <b/>
        <vertAlign val="subscript"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 xml:space="preserve"> /c</t>
    </r>
    <r>
      <rPr>
        <b/>
        <vertAlign val="subscript"/>
        <sz val="11"/>
        <color theme="1"/>
        <rFont val="Calibri"/>
        <family val="2"/>
        <scheme val="minor"/>
      </rPr>
      <t>P0</t>
    </r>
  </si>
  <si>
    <r>
      <t>c</t>
    </r>
    <r>
      <rPr>
        <b/>
        <vertAlign val="subscript"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 xml:space="preserve"> upper bound (J/kg·°C)</t>
    </r>
  </si>
  <si>
    <r>
      <t>c</t>
    </r>
    <r>
      <rPr>
        <b/>
        <vertAlign val="subscript"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 xml:space="preserve"> lower bound (J/kg·°C)</t>
    </r>
  </si>
  <si>
    <t>Marble</t>
  </si>
  <si>
    <t>Sandstone</t>
  </si>
  <si>
    <t>Granite</t>
  </si>
  <si>
    <t>Bituminous coal</t>
  </si>
  <si>
    <t>Granite S1</t>
  </si>
  <si>
    <t>Granite S2</t>
  </si>
  <si>
    <t>Granite S3</t>
  </si>
  <si>
    <t>Dolerite</t>
  </si>
  <si>
    <t>Microgranite</t>
  </si>
  <si>
    <t>Granodiorite S1</t>
  </si>
  <si>
    <t>Granodiorite S2</t>
  </si>
  <si>
    <t>Basalt S1</t>
  </si>
  <si>
    <t>Basalt S2</t>
  </si>
  <si>
    <t>Basalt S3</t>
  </si>
  <si>
    <t>Rhyolite S1</t>
  </si>
  <si>
    <t>Rhyolite S2</t>
  </si>
  <si>
    <t>Rhyolite S3</t>
  </si>
  <si>
    <t>Andesite S1</t>
  </si>
  <si>
    <t>Andesite S2</t>
  </si>
  <si>
    <t>Gabbro S1</t>
  </si>
  <si>
    <t>Gabbro S2</t>
  </si>
  <si>
    <t>Gabbro S3</t>
  </si>
  <si>
    <t>Steatite</t>
  </si>
  <si>
    <t>Limestone S1</t>
  </si>
  <si>
    <t>Limestone S2</t>
  </si>
  <si>
    <t>Limestone S3</t>
  </si>
  <si>
    <t>Limestone S4</t>
  </si>
  <si>
    <t>Limestone S5</t>
  </si>
  <si>
    <t>Limestone S6</t>
  </si>
  <si>
    <t>Limestone S7</t>
  </si>
  <si>
    <t>Limestone S8</t>
  </si>
  <si>
    <t>Limestone S9</t>
  </si>
  <si>
    <t>Sandstone S1</t>
  </si>
  <si>
    <t>Sandstone S2</t>
  </si>
  <si>
    <t>Sandstone S3</t>
  </si>
  <si>
    <t>Calcareous sandstone</t>
  </si>
  <si>
    <t>Gypsum S1</t>
  </si>
  <si>
    <t>Gypsum S2</t>
  </si>
  <si>
    <t>Hornfels</t>
  </si>
  <si>
    <t>Andalousite hornfels</t>
  </si>
  <si>
    <t>Shale S1</t>
  </si>
  <si>
    <t>Shale S2</t>
  </si>
  <si>
    <t>Shale S3</t>
  </si>
  <si>
    <t>Quartzite S1</t>
  </si>
  <si>
    <t>Quartzite S2</t>
  </si>
  <si>
    <t>Marble S1</t>
  </si>
  <si>
    <t>Marble S2</t>
  </si>
  <si>
    <t>Marble S3</t>
  </si>
  <si>
    <t>Marble S4</t>
  </si>
  <si>
    <t>Marble S5</t>
  </si>
  <si>
    <t>Quartz, sandstone S1</t>
  </si>
  <si>
    <t>Quartz, sandstone S2</t>
  </si>
  <si>
    <t>Quartz, sandstone S3</t>
  </si>
  <si>
    <t>Quartz, sandstone S4</t>
  </si>
  <si>
    <t>Quartz, sandstone S5</t>
  </si>
  <si>
    <t>Quartz, sandstone S6</t>
  </si>
  <si>
    <t>Quartz, sandstone S7</t>
  </si>
  <si>
    <t>Quartz, sandstone S8</t>
  </si>
  <si>
    <t>Quartz, sandstone S9</t>
  </si>
  <si>
    <t>Quartz, sandstone S10</t>
  </si>
  <si>
    <t>Quartz, sandstone S11</t>
  </si>
  <si>
    <t>Calcite</t>
  </si>
  <si>
    <t>Barite</t>
  </si>
  <si>
    <t>Quartz</t>
  </si>
  <si>
    <t>Sedimentary</t>
  </si>
  <si>
    <t>Igneous</t>
  </si>
  <si>
    <t>Metamorphic</t>
  </si>
  <si>
    <t>Coal</t>
  </si>
  <si>
    <t>Mudstone</t>
  </si>
  <si>
    <t>Siltstone</t>
  </si>
  <si>
    <t>Limestone</t>
  </si>
  <si>
    <t>Tang, Z.C., Sun, M. and Peng, J., 2019. Influence of high temperature duration on physical, thermal and mechanical properties of a fine-grained marble. Applied Thermal Engineering, 156: 34-50.</t>
  </si>
  <si>
    <t>Wen, H., Lu, J.-h., Xiao, Y. &amp; Deng, J. 2015. Temperature dependence of thermal conductivity, diffusion and specific heat capacity for coal and rocks from coalfield. Thermochimica Acta, 619, 41-47, doi: https://doi.org/10.1016/j.tca.2015.09.018.</t>
  </si>
  <si>
    <t>Tiskatine, R., Bougdour, N., Idoum, A., Bazgaou, A., Oaddi, R., Ihlal, A. and Aharoune, A., 2023. Experimental investigation on rock thermal properties under the influence of temperature. Thermochimica Acta, 720: 179424.</t>
  </si>
  <si>
    <t>Vosteen, H.-D. &amp; Schellschmidt, R. 2003. Influence of temperature on thermal conductivity, thermal capacity and thermal diffusivity for different types of rock. Physics and Chemistry of the Earth, Parts A/B/C, 28, 499-509, doi: https://doi.org/10.1016/S1474-7065(03)00069-X.</t>
  </si>
  <si>
    <t>Tomeczek, J. &amp; Palugniok, H. 1996. Specific heat capacity and enthalpy of coal pyrolysis at elevated temperatures. Fuel, 75, 1089-1093, doi: https://doi.org/10.1016/0016-2361(96)00067-1.</t>
  </si>
  <si>
    <t>Dong, Z., Chen, Y., Wang, X., Kong, L., Wang, L., Li, X., Sun, F., Ding, K., Wu, H., Chen, S. &amp; Zhang, M. 2022. Evaluation of Thermophysical and Mechanical Properties of Sandstone Due to High-Temperature. Materials, 15, 8692.</t>
  </si>
  <si>
    <t>Wang, F., Konietzky, H., Frühwirt, T. &amp; Dai, Y. 2020. Laboratory testing and numerical simulation of properties and thermal-induced cracking of Eibenstock granite at elevated temperatures. Acta Geotechnica, 15, 2259-2275, doi: 10.1007/s11440-020-00926-8.</t>
  </si>
  <si>
    <t>Tang, F., Wang, L., Lu, Y. et al. Thermophysical properties of coal measure strata under high temperature. Environ Earth Sci 73, 6009–6018 (2015). https://doi.org/10.1007/s12665-015-4364-0</t>
  </si>
  <si>
    <t>Shen, Y., Yang, Y., Yang, G. et al. Damage characteristics and thermo-physical properties changes of limestone and sandstone during thermal treatment from −30 °C to 1000 °C. Heat Mass Transfer 54, 3389–3407 (2018). https://doi.org/10.1007/s00231-018-2376-5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</si>
</sst>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sz val="11"/>
      <color rgb="FF1F1F1F"/>
      <name val="Georgia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64" fontId="0" fillId="0" borderId="0" xfId="0" applyNumberFormat="1"/>
    <xf numFmtId="0" fontId="4" fillId="0" borderId="0" xfId="0" applyFont="1" applyAlignment="1">
      <alignment vertical="center" wrapText="1"/>
    </xf>
    <xf numFmtId="0" fontId="0" fillId="2" borderId="0" xfId="0" applyFill="1" applyAlignment="1">
      <alignment vertical="top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justify"/>
    </xf>
    <xf numFmtId="0" fontId="0" fillId="3" borderId="0" xfId="0" applyFill="1" applyAlignment="1">
      <alignment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A4710-43FB-4B8E-BF04-BFA49A6C8B10}">
  <dimension ref="A1:LO45"/>
  <sheetViews>
    <sheetView tabSelected="1" topLeftCell="IA1" zoomScale="115" zoomScaleNormal="115" workbookViewId="0">
      <selection activeCell="IM1" sqref="IM1:IR1048576"/>
    </sheetView>
  </sheetViews>
  <sheetFormatPr baseColWidth="10" defaultRowHeight="15" x14ac:dyDescent="0.25"/>
  <cols>
    <col min="1" max="1" width="12.140625" bestFit="1" customWidth="1"/>
    <col min="2" max="2" width="10.42578125" bestFit="1" customWidth="1"/>
    <col min="3" max="3" width="12.28515625" bestFit="1" customWidth="1"/>
    <col min="4" max="4" width="11.5703125" bestFit="1" customWidth="1"/>
    <col min="5" max="5" width="10.42578125" bestFit="1" customWidth="1"/>
    <col min="6" max="6" width="12.28515625" bestFit="1" customWidth="1"/>
    <col min="7" max="7" width="11.5703125" bestFit="1" customWidth="1"/>
    <col min="8" max="8" width="10.42578125" bestFit="1" customWidth="1"/>
    <col min="9" max="9" width="12.28515625" bestFit="1" customWidth="1"/>
    <col min="10" max="10" width="11.5703125" bestFit="1" customWidth="1"/>
    <col min="11" max="11" width="10.42578125" bestFit="1" customWidth="1"/>
    <col min="12" max="12" width="12.28515625" bestFit="1" customWidth="1"/>
    <col min="14" max="14" width="10.42578125" bestFit="1" customWidth="1"/>
    <col min="15" max="15" width="11.7109375" bestFit="1" customWidth="1"/>
    <col min="17" max="17" width="10.42578125" bestFit="1" customWidth="1"/>
    <col min="18" max="18" width="11.7109375" bestFit="1" customWidth="1"/>
    <col min="20" max="20" width="10.42578125" bestFit="1" customWidth="1"/>
    <col min="21" max="21" width="11.7109375" bestFit="1" customWidth="1"/>
    <col min="23" max="23" width="10.42578125" bestFit="1" customWidth="1"/>
    <col min="24" max="24" width="11.7109375" bestFit="1" customWidth="1"/>
    <col min="26" max="26" width="10.42578125" bestFit="1" customWidth="1"/>
    <col min="27" max="27" width="11.7109375" bestFit="1" customWidth="1"/>
    <col min="29" max="29" width="10.42578125" bestFit="1" customWidth="1"/>
    <col min="30" max="30" width="11.7109375" bestFit="1" customWidth="1"/>
    <col min="32" max="32" width="10.42578125" bestFit="1" customWidth="1"/>
    <col min="33" max="33" width="11.7109375" bestFit="1" customWidth="1"/>
    <col min="35" max="35" width="10.42578125" bestFit="1" customWidth="1"/>
    <col min="36" max="36" width="10.7109375" bestFit="1" customWidth="1"/>
    <col min="38" max="38" width="10.42578125" bestFit="1" customWidth="1"/>
    <col min="39" max="39" width="11.7109375" bestFit="1" customWidth="1"/>
    <col min="41" max="41" width="10.42578125" bestFit="1" customWidth="1"/>
    <col min="42" max="42" width="11.7109375" bestFit="1" customWidth="1"/>
    <col min="44" max="44" width="10.42578125" bestFit="1" customWidth="1"/>
    <col min="45" max="45" width="11.7109375" bestFit="1" customWidth="1"/>
    <col min="47" max="47" width="10.42578125" bestFit="1" customWidth="1"/>
    <col min="48" max="48" width="11.7109375" bestFit="1" customWidth="1"/>
    <col min="50" max="50" width="10.42578125" bestFit="1" customWidth="1"/>
    <col min="51" max="51" width="11.7109375" bestFit="1" customWidth="1"/>
    <col min="53" max="53" width="10.42578125" bestFit="1" customWidth="1"/>
    <col min="54" max="54" width="11.7109375" bestFit="1" customWidth="1"/>
    <col min="56" max="56" width="10.42578125" bestFit="1" customWidth="1"/>
    <col min="57" max="57" width="11.7109375" bestFit="1" customWidth="1"/>
    <col min="59" max="59" width="10.42578125" bestFit="1" customWidth="1"/>
    <col min="60" max="60" width="11.7109375" bestFit="1" customWidth="1"/>
    <col min="62" max="62" width="10.42578125" bestFit="1" customWidth="1"/>
    <col min="63" max="63" width="11.7109375" bestFit="1" customWidth="1"/>
    <col min="65" max="65" width="10.42578125" bestFit="1" customWidth="1"/>
    <col min="66" max="66" width="11.7109375" bestFit="1" customWidth="1"/>
    <col min="68" max="68" width="10.42578125" bestFit="1" customWidth="1"/>
    <col min="69" max="69" width="11.7109375" bestFit="1" customWidth="1"/>
    <col min="71" max="71" width="10.42578125" bestFit="1" customWidth="1"/>
    <col min="72" max="72" width="11.7109375" bestFit="1" customWidth="1"/>
    <col min="74" max="74" width="10.42578125" bestFit="1" customWidth="1"/>
    <col min="75" max="75" width="11.7109375" bestFit="1" customWidth="1"/>
    <col min="77" max="77" width="10.42578125" bestFit="1" customWidth="1"/>
    <col min="78" max="78" width="11.7109375" bestFit="1" customWidth="1"/>
    <col min="80" max="80" width="10.42578125" bestFit="1" customWidth="1"/>
    <col min="81" max="81" width="11.7109375" bestFit="1" customWidth="1"/>
    <col min="83" max="83" width="10.42578125" bestFit="1" customWidth="1"/>
    <col min="84" max="84" width="11.7109375" bestFit="1" customWidth="1"/>
    <col min="86" max="86" width="10.42578125" bestFit="1" customWidth="1"/>
    <col min="87" max="87" width="11.7109375" bestFit="1" customWidth="1"/>
    <col min="89" max="89" width="10.42578125" bestFit="1" customWidth="1"/>
    <col min="90" max="90" width="11.7109375" bestFit="1" customWidth="1"/>
    <col min="92" max="92" width="10.42578125" bestFit="1" customWidth="1"/>
    <col min="93" max="93" width="11.7109375" bestFit="1" customWidth="1"/>
    <col min="95" max="95" width="10.42578125" bestFit="1" customWidth="1"/>
    <col min="96" max="96" width="11.7109375" bestFit="1" customWidth="1"/>
    <col min="98" max="98" width="10.42578125" bestFit="1" customWidth="1"/>
    <col min="99" max="99" width="11.7109375" bestFit="1" customWidth="1"/>
    <col min="101" max="101" width="10.42578125" bestFit="1" customWidth="1"/>
    <col min="102" max="102" width="11.7109375" bestFit="1" customWidth="1"/>
    <col min="104" max="104" width="10.42578125" bestFit="1" customWidth="1"/>
    <col min="105" max="105" width="11.7109375" bestFit="1" customWidth="1"/>
    <col min="107" max="107" width="10.42578125" bestFit="1" customWidth="1"/>
    <col min="108" max="108" width="11.7109375" bestFit="1" customWidth="1"/>
    <col min="110" max="110" width="10.42578125" bestFit="1" customWidth="1"/>
    <col min="111" max="111" width="11.7109375" bestFit="1" customWidth="1"/>
    <col min="113" max="113" width="10.42578125" bestFit="1" customWidth="1"/>
    <col min="114" max="114" width="11.7109375" bestFit="1" customWidth="1"/>
    <col min="116" max="116" width="10.42578125" bestFit="1" customWidth="1"/>
    <col min="117" max="117" width="11.7109375" bestFit="1" customWidth="1"/>
    <col min="119" max="119" width="10.42578125" bestFit="1" customWidth="1"/>
    <col min="120" max="120" width="11.7109375" bestFit="1" customWidth="1"/>
    <col min="122" max="122" width="10.42578125" bestFit="1" customWidth="1"/>
    <col min="123" max="123" width="11.7109375" bestFit="1" customWidth="1"/>
    <col min="125" max="125" width="10.42578125" bestFit="1" customWidth="1"/>
    <col min="126" max="126" width="11.7109375" bestFit="1" customWidth="1"/>
    <col min="128" max="128" width="10.42578125" bestFit="1" customWidth="1"/>
    <col min="129" max="129" width="11.7109375" bestFit="1" customWidth="1"/>
    <col min="131" max="131" width="10.42578125" bestFit="1" customWidth="1"/>
    <col min="132" max="132" width="11.7109375" bestFit="1" customWidth="1"/>
    <col min="134" max="134" width="10.42578125" bestFit="1" customWidth="1"/>
    <col min="135" max="135" width="11.7109375" bestFit="1" customWidth="1"/>
    <col min="137" max="137" width="10.42578125" bestFit="1" customWidth="1"/>
    <col min="138" max="138" width="11.7109375" bestFit="1" customWidth="1"/>
    <col min="140" max="140" width="10.42578125" bestFit="1" customWidth="1"/>
    <col min="141" max="141" width="11.7109375" bestFit="1" customWidth="1"/>
    <col min="143" max="143" width="10.42578125" bestFit="1" customWidth="1"/>
    <col min="144" max="144" width="11.7109375" bestFit="1" customWidth="1"/>
    <col min="146" max="146" width="10.42578125" bestFit="1" customWidth="1"/>
    <col min="147" max="147" width="11.7109375" bestFit="1" customWidth="1"/>
    <col min="149" max="149" width="10.42578125" bestFit="1" customWidth="1"/>
    <col min="150" max="150" width="11.7109375" bestFit="1" customWidth="1"/>
    <col min="152" max="152" width="10.42578125" bestFit="1" customWidth="1"/>
    <col min="153" max="153" width="11.7109375" bestFit="1" customWidth="1"/>
    <col min="155" max="155" width="10.42578125" bestFit="1" customWidth="1"/>
    <col min="156" max="156" width="11.7109375" bestFit="1" customWidth="1"/>
    <col min="158" max="158" width="10.42578125" bestFit="1" customWidth="1"/>
    <col min="159" max="159" width="11.7109375" bestFit="1" customWidth="1"/>
    <col min="161" max="161" width="10.42578125" bestFit="1" customWidth="1"/>
    <col min="162" max="162" width="11.7109375" bestFit="1" customWidth="1"/>
    <col min="164" max="164" width="10.42578125" bestFit="1" customWidth="1"/>
    <col min="165" max="165" width="11.7109375" bestFit="1" customWidth="1"/>
    <col min="167" max="167" width="10.42578125" bestFit="1" customWidth="1"/>
    <col min="168" max="168" width="11.7109375" bestFit="1" customWidth="1"/>
    <col min="170" max="170" width="10.42578125" bestFit="1" customWidth="1"/>
    <col min="171" max="171" width="11.7109375" bestFit="1" customWidth="1"/>
    <col min="173" max="173" width="10.42578125" bestFit="1" customWidth="1"/>
    <col min="174" max="174" width="11.7109375" bestFit="1" customWidth="1"/>
    <col min="176" max="176" width="10.42578125" bestFit="1" customWidth="1"/>
    <col min="177" max="177" width="11.7109375" bestFit="1" customWidth="1"/>
    <col min="179" max="179" width="10.42578125" bestFit="1" customWidth="1"/>
    <col min="180" max="180" width="11.7109375" bestFit="1" customWidth="1"/>
    <col min="182" max="182" width="10.42578125" bestFit="1" customWidth="1"/>
    <col min="183" max="183" width="11.7109375" bestFit="1" customWidth="1"/>
    <col min="185" max="185" width="10.42578125" bestFit="1" customWidth="1"/>
    <col min="186" max="186" width="11.7109375" bestFit="1" customWidth="1"/>
    <col min="188" max="188" width="10.42578125" bestFit="1" customWidth="1"/>
    <col min="189" max="189" width="11.7109375" bestFit="1" customWidth="1"/>
    <col min="191" max="191" width="10.42578125" bestFit="1" customWidth="1"/>
    <col min="192" max="192" width="12.28515625" bestFit="1" customWidth="1"/>
    <col min="193" max="193" width="12.42578125" bestFit="1" customWidth="1"/>
    <col min="194" max="194" width="12.5703125" bestFit="1" customWidth="1"/>
    <col min="195" max="196" width="12.5703125" customWidth="1"/>
    <col min="197" max="197" width="17.42578125" bestFit="1" customWidth="1"/>
    <col min="198" max="199" width="17.42578125" customWidth="1"/>
    <col min="200" max="200" width="17.42578125" bestFit="1" customWidth="1"/>
    <col min="201" max="201" width="17.42578125" customWidth="1"/>
    <col min="202" max="203" width="12.28515625" bestFit="1" customWidth="1"/>
    <col min="204" max="205" width="13.85546875" bestFit="1" customWidth="1"/>
    <col min="206" max="206" width="13.28515625" bestFit="1" customWidth="1"/>
    <col min="207" max="209" width="12.28515625" bestFit="1" customWidth="1"/>
  </cols>
  <sheetData>
    <row r="1" spans="1:327" ht="48" x14ac:dyDescent="0.25">
      <c r="A1" s="1" t="s">
        <v>0</v>
      </c>
      <c r="B1" s="2" t="s">
        <v>1</v>
      </c>
      <c r="C1" s="2" t="s">
        <v>2</v>
      </c>
      <c r="D1" s="1" t="s">
        <v>0</v>
      </c>
      <c r="E1" s="2" t="s">
        <v>1</v>
      </c>
      <c r="F1" s="2" t="s">
        <v>2</v>
      </c>
      <c r="G1" s="1" t="s">
        <v>0</v>
      </c>
      <c r="H1" s="2" t="s">
        <v>1</v>
      </c>
      <c r="I1" s="2" t="s">
        <v>2</v>
      </c>
      <c r="J1" s="1" t="s">
        <v>0</v>
      </c>
      <c r="K1" s="2" t="s">
        <v>1</v>
      </c>
      <c r="L1" s="2" t="s">
        <v>2</v>
      </c>
      <c r="M1" s="1" t="s">
        <v>0</v>
      </c>
      <c r="N1" s="2" t="s">
        <v>1</v>
      </c>
      <c r="O1" s="2" t="s">
        <v>2</v>
      </c>
      <c r="P1" s="1" t="s">
        <v>0</v>
      </c>
      <c r="Q1" s="2" t="s">
        <v>1</v>
      </c>
      <c r="R1" s="2" t="s">
        <v>2</v>
      </c>
      <c r="S1" s="1" t="s">
        <v>0</v>
      </c>
      <c r="T1" s="2" t="s">
        <v>1</v>
      </c>
      <c r="U1" s="2" t="s">
        <v>2</v>
      </c>
      <c r="V1" s="1" t="s">
        <v>0</v>
      </c>
      <c r="W1" s="2" t="s">
        <v>1</v>
      </c>
      <c r="X1" s="2" t="s">
        <v>2</v>
      </c>
      <c r="Y1" s="1" t="s">
        <v>0</v>
      </c>
      <c r="Z1" s="2" t="s">
        <v>1</v>
      </c>
      <c r="AA1" s="2" t="s">
        <v>2</v>
      </c>
      <c r="AB1" s="1" t="s">
        <v>0</v>
      </c>
      <c r="AC1" s="2" t="s">
        <v>1</v>
      </c>
      <c r="AD1" s="2" t="s">
        <v>2</v>
      </c>
      <c r="AE1" s="1" t="s">
        <v>0</v>
      </c>
      <c r="AF1" s="2" t="s">
        <v>1</v>
      </c>
      <c r="AG1" s="2" t="s">
        <v>2</v>
      </c>
      <c r="AH1" s="1" t="s">
        <v>0</v>
      </c>
      <c r="AI1" s="2" t="s">
        <v>1</v>
      </c>
      <c r="AJ1" s="2" t="s">
        <v>2</v>
      </c>
      <c r="AK1" s="1" t="s">
        <v>0</v>
      </c>
      <c r="AL1" s="2" t="s">
        <v>1</v>
      </c>
      <c r="AM1" s="2" t="s">
        <v>2</v>
      </c>
      <c r="AN1" s="1" t="s">
        <v>0</v>
      </c>
      <c r="AO1" s="2" t="s">
        <v>1</v>
      </c>
      <c r="AP1" s="2" t="s">
        <v>2</v>
      </c>
      <c r="AQ1" s="1" t="s">
        <v>0</v>
      </c>
      <c r="AR1" s="2" t="s">
        <v>1</v>
      </c>
      <c r="AS1" s="2" t="s">
        <v>2</v>
      </c>
      <c r="AT1" s="1" t="s">
        <v>0</v>
      </c>
      <c r="AU1" s="2" t="s">
        <v>1</v>
      </c>
      <c r="AV1" s="2" t="s">
        <v>2</v>
      </c>
      <c r="AW1" s="1" t="s">
        <v>0</v>
      </c>
      <c r="AX1" s="2" t="s">
        <v>1</v>
      </c>
      <c r="AY1" s="2" t="s">
        <v>2</v>
      </c>
      <c r="AZ1" s="1" t="s">
        <v>0</v>
      </c>
      <c r="BA1" s="2" t="s">
        <v>1</v>
      </c>
      <c r="BB1" s="2" t="s">
        <v>2</v>
      </c>
      <c r="BC1" s="1" t="s">
        <v>0</v>
      </c>
      <c r="BD1" s="2" t="s">
        <v>1</v>
      </c>
      <c r="BE1" s="2" t="s">
        <v>2</v>
      </c>
      <c r="BF1" s="1" t="s">
        <v>0</v>
      </c>
      <c r="BG1" s="2" t="s">
        <v>1</v>
      </c>
      <c r="BH1" s="2" t="s">
        <v>2</v>
      </c>
      <c r="BI1" s="1" t="s">
        <v>0</v>
      </c>
      <c r="BJ1" s="2" t="s">
        <v>1</v>
      </c>
      <c r="BK1" s="2" t="s">
        <v>2</v>
      </c>
      <c r="BL1" s="1" t="s">
        <v>0</v>
      </c>
      <c r="BM1" s="2" t="s">
        <v>1</v>
      </c>
      <c r="BN1" s="2" t="s">
        <v>2</v>
      </c>
      <c r="BO1" s="1" t="s">
        <v>0</v>
      </c>
      <c r="BP1" s="2" t="s">
        <v>1</v>
      </c>
      <c r="BQ1" s="2" t="s">
        <v>2</v>
      </c>
      <c r="BR1" s="1" t="s">
        <v>0</v>
      </c>
      <c r="BS1" s="2" t="s">
        <v>1</v>
      </c>
      <c r="BT1" s="2" t="s">
        <v>2</v>
      </c>
      <c r="BU1" s="1" t="s">
        <v>0</v>
      </c>
      <c r="BV1" s="2" t="s">
        <v>1</v>
      </c>
      <c r="BW1" s="2" t="s">
        <v>2</v>
      </c>
      <c r="BX1" s="1" t="s">
        <v>0</v>
      </c>
      <c r="BY1" s="2" t="s">
        <v>1</v>
      </c>
      <c r="BZ1" s="2" t="s">
        <v>2</v>
      </c>
      <c r="CA1" s="1" t="s">
        <v>0</v>
      </c>
      <c r="CB1" s="2" t="s">
        <v>1</v>
      </c>
      <c r="CC1" s="2" t="s">
        <v>2</v>
      </c>
      <c r="CD1" s="1" t="s">
        <v>0</v>
      </c>
      <c r="CE1" s="2" t="s">
        <v>1</v>
      </c>
      <c r="CF1" s="2" t="s">
        <v>2</v>
      </c>
      <c r="CG1" s="1" t="s">
        <v>0</v>
      </c>
      <c r="CH1" s="2" t="s">
        <v>1</v>
      </c>
      <c r="CI1" s="2" t="s">
        <v>2</v>
      </c>
      <c r="CJ1" s="1" t="s">
        <v>0</v>
      </c>
      <c r="CK1" s="2" t="s">
        <v>1</v>
      </c>
      <c r="CL1" s="2" t="s">
        <v>2</v>
      </c>
      <c r="CM1" s="1" t="s">
        <v>0</v>
      </c>
      <c r="CN1" s="2" t="s">
        <v>1</v>
      </c>
      <c r="CO1" s="2" t="s">
        <v>2</v>
      </c>
      <c r="CP1" s="1" t="s">
        <v>0</v>
      </c>
      <c r="CQ1" s="2" t="s">
        <v>1</v>
      </c>
      <c r="CR1" s="2" t="s">
        <v>2</v>
      </c>
      <c r="CS1" s="1" t="s">
        <v>0</v>
      </c>
      <c r="CT1" s="2" t="s">
        <v>1</v>
      </c>
      <c r="CU1" s="2" t="s">
        <v>2</v>
      </c>
      <c r="CV1" s="1" t="s">
        <v>0</v>
      </c>
      <c r="CW1" s="2" t="s">
        <v>1</v>
      </c>
      <c r="CX1" s="2" t="s">
        <v>2</v>
      </c>
      <c r="CY1" s="1" t="s">
        <v>0</v>
      </c>
      <c r="CZ1" s="2" t="s">
        <v>1</v>
      </c>
      <c r="DA1" s="2" t="s">
        <v>2</v>
      </c>
      <c r="DB1" s="1" t="s">
        <v>0</v>
      </c>
      <c r="DC1" s="2" t="s">
        <v>1</v>
      </c>
      <c r="DD1" s="2" t="s">
        <v>2</v>
      </c>
      <c r="DE1" s="1" t="s">
        <v>0</v>
      </c>
      <c r="DF1" s="2" t="s">
        <v>1</v>
      </c>
      <c r="DG1" s="2" t="s">
        <v>2</v>
      </c>
      <c r="DH1" s="1" t="s">
        <v>0</v>
      </c>
      <c r="DI1" s="2" t="s">
        <v>1</v>
      </c>
      <c r="DJ1" s="2" t="s">
        <v>2</v>
      </c>
      <c r="DK1" s="1" t="s">
        <v>0</v>
      </c>
      <c r="DL1" s="2" t="s">
        <v>1</v>
      </c>
      <c r="DM1" s="2" t="s">
        <v>2</v>
      </c>
      <c r="DN1" s="1" t="s">
        <v>0</v>
      </c>
      <c r="DO1" s="2" t="s">
        <v>1</v>
      </c>
      <c r="DP1" s="2" t="s">
        <v>2</v>
      </c>
      <c r="DQ1" s="1" t="s">
        <v>0</v>
      </c>
      <c r="DR1" s="2" t="s">
        <v>1</v>
      </c>
      <c r="DS1" s="2" t="s">
        <v>2</v>
      </c>
      <c r="DT1" s="1" t="s">
        <v>0</v>
      </c>
      <c r="DU1" s="2" t="s">
        <v>1</v>
      </c>
      <c r="DV1" s="2" t="s">
        <v>2</v>
      </c>
      <c r="DW1" s="1" t="s">
        <v>0</v>
      </c>
      <c r="DX1" s="2" t="s">
        <v>1</v>
      </c>
      <c r="DY1" s="2" t="s">
        <v>2</v>
      </c>
      <c r="DZ1" s="1" t="s">
        <v>0</v>
      </c>
      <c r="EA1" s="2" t="s">
        <v>1</v>
      </c>
      <c r="EB1" s="2" t="s">
        <v>2</v>
      </c>
      <c r="EC1" s="1" t="s">
        <v>0</v>
      </c>
      <c r="ED1" s="2" t="s">
        <v>1</v>
      </c>
      <c r="EE1" s="2" t="s">
        <v>2</v>
      </c>
      <c r="EF1" s="1" t="s">
        <v>0</v>
      </c>
      <c r="EG1" s="2" t="s">
        <v>1</v>
      </c>
      <c r="EH1" s="2" t="s">
        <v>2</v>
      </c>
      <c r="EI1" s="1" t="s">
        <v>0</v>
      </c>
      <c r="EJ1" s="2" t="s">
        <v>1</v>
      </c>
      <c r="EK1" s="2" t="s">
        <v>2</v>
      </c>
      <c r="EL1" s="1" t="s">
        <v>0</v>
      </c>
      <c r="EM1" s="2" t="s">
        <v>1</v>
      </c>
      <c r="EN1" s="2" t="s">
        <v>2</v>
      </c>
      <c r="EO1" s="1" t="s">
        <v>0</v>
      </c>
      <c r="EP1" s="2" t="s">
        <v>1</v>
      </c>
      <c r="EQ1" s="2" t="s">
        <v>2</v>
      </c>
      <c r="ER1" s="1" t="s">
        <v>0</v>
      </c>
      <c r="ES1" s="2" t="s">
        <v>1</v>
      </c>
      <c r="ET1" s="2" t="s">
        <v>2</v>
      </c>
      <c r="EU1" s="1" t="s">
        <v>0</v>
      </c>
      <c r="EV1" s="2" t="s">
        <v>1</v>
      </c>
      <c r="EW1" s="2" t="s">
        <v>2</v>
      </c>
      <c r="EX1" s="1" t="s">
        <v>0</v>
      </c>
      <c r="EY1" s="2" t="s">
        <v>1</v>
      </c>
      <c r="EZ1" s="2" t="s">
        <v>2</v>
      </c>
      <c r="FA1" s="1" t="s">
        <v>0</v>
      </c>
      <c r="FB1" s="2" t="s">
        <v>1</v>
      </c>
      <c r="FC1" s="2" t="s">
        <v>2</v>
      </c>
      <c r="FD1" s="1" t="s">
        <v>0</v>
      </c>
      <c r="FE1" s="2" t="s">
        <v>1</v>
      </c>
      <c r="FF1" s="2" t="s">
        <v>2</v>
      </c>
      <c r="FG1" s="1" t="s">
        <v>0</v>
      </c>
      <c r="FH1" s="2" t="s">
        <v>1</v>
      </c>
      <c r="FI1" s="2" t="s">
        <v>2</v>
      </c>
      <c r="FJ1" s="1" t="s">
        <v>0</v>
      </c>
      <c r="FK1" s="2" t="s">
        <v>1</v>
      </c>
      <c r="FL1" s="2" t="s">
        <v>2</v>
      </c>
      <c r="FM1" s="1" t="s">
        <v>0</v>
      </c>
      <c r="FN1" s="2" t="s">
        <v>1</v>
      </c>
      <c r="FO1" s="2" t="s">
        <v>2</v>
      </c>
      <c r="FP1" s="1" t="s">
        <v>0</v>
      </c>
      <c r="FQ1" s="2" t="s">
        <v>1</v>
      </c>
      <c r="FR1" s="2" t="s">
        <v>2</v>
      </c>
      <c r="FS1" s="1" t="s">
        <v>0</v>
      </c>
      <c r="FT1" s="2" t="s">
        <v>1</v>
      </c>
      <c r="FU1" s="2" t="s">
        <v>2</v>
      </c>
      <c r="FV1" s="1" t="s">
        <v>0</v>
      </c>
      <c r="FW1" s="2" t="s">
        <v>1</v>
      </c>
      <c r="FX1" s="2" t="s">
        <v>2</v>
      </c>
      <c r="FY1" s="1" t="s">
        <v>0</v>
      </c>
      <c r="FZ1" s="2" t="s">
        <v>1</v>
      </c>
      <c r="GA1" s="2" t="s">
        <v>2</v>
      </c>
      <c r="GB1" s="1" t="s">
        <v>0</v>
      </c>
      <c r="GC1" s="2" t="s">
        <v>1</v>
      </c>
      <c r="GD1" s="2" t="s">
        <v>2</v>
      </c>
      <c r="GE1" s="1" t="s">
        <v>0</v>
      </c>
      <c r="GF1" s="2" t="s">
        <v>1</v>
      </c>
      <c r="GG1" s="2" t="s">
        <v>2</v>
      </c>
      <c r="GH1" s="1" t="s">
        <v>0</v>
      </c>
      <c r="GI1" s="2" t="s">
        <v>1</v>
      </c>
      <c r="GJ1" s="2" t="s">
        <v>2</v>
      </c>
      <c r="GK1" s="1" t="s">
        <v>0</v>
      </c>
      <c r="GL1" s="2" t="s">
        <v>1</v>
      </c>
      <c r="GM1" s="2" t="s">
        <v>2</v>
      </c>
      <c r="GN1" s="1" t="s">
        <v>0</v>
      </c>
      <c r="GO1" s="2" t="s">
        <v>3</v>
      </c>
      <c r="GP1" s="2" t="s">
        <v>2</v>
      </c>
      <c r="GQ1" s="1" t="s">
        <v>0</v>
      </c>
      <c r="GR1" s="2" t="s">
        <v>4</v>
      </c>
      <c r="GS1" s="2" t="s">
        <v>2</v>
      </c>
      <c r="GT1" s="1" t="s">
        <v>0</v>
      </c>
      <c r="GU1" s="2" t="s">
        <v>1</v>
      </c>
      <c r="GV1" s="2" t="s">
        <v>2</v>
      </c>
      <c r="GW1" s="1" t="s">
        <v>0</v>
      </c>
      <c r="GX1" s="2" t="s">
        <v>3</v>
      </c>
      <c r="GY1" s="2" t="s">
        <v>2</v>
      </c>
      <c r="GZ1" s="1" t="s">
        <v>0</v>
      </c>
      <c r="HA1" s="2" t="s">
        <v>4</v>
      </c>
      <c r="HB1" s="2" t="s">
        <v>2</v>
      </c>
      <c r="HC1" s="1" t="s">
        <v>0</v>
      </c>
      <c r="HD1" s="2" t="s">
        <v>1</v>
      </c>
      <c r="HE1" s="2" t="s">
        <v>2</v>
      </c>
      <c r="HF1" s="1" t="s">
        <v>0</v>
      </c>
      <c r="HG1" s="2" t="s">
        <v>3</v>
      </c>
      <c r="HH1" s="2" t="s">
        <v>2</v>
      </c>
      <c r="HI1" s="1" t="s">
        <v>0</v>
      </c>
      <c r="HJ1" s="2" t="s">
        <v>4</v>
      </c>
      <c r="HK1" s="2" t="s">
        <v>2</v>
      </c>
      <c r="HL1" s="1" t="s">
        <v>0</v>
      </c>
      <c r="HM1" s="2" t="s">
        <v>1</v>
      </c>
      <c r="HN1" s="2" t="s">
        <v>2</v>
      </c>
      <c r="HO1" s="1" t="s">
        <v>0</v>
      </c>
      <c r="HP1" s="2" t="s">
        <v>1</v>
      </c>
      <c r="HQ1" s="2" t="s">
        <v>2</v>
      </c>
      <c r="HR1" s="1" t="s">
        <v>0</v>
      </c>
      <c r="HS1" s="2" t="s">
        <v>1</v>
      </c>
      <c r="HT1" s="2" t="s">
        <v>2</v>
      </c>
      <c r="HU1" s="1" t="s">
        <v>0</v>
      </c>
      <c r="HV1" s="2" t="s">
        <v>1</v>
      </c>
      <c r="HW1" s="2" t="s">
        <v>2</v>
      </c>
      <c r="HX1" s="1" t="s">
        <v>0</v>
      </c>
      <c r="HY1" s="2" t="s">
        <v>1</v>
      </c>
      <c r="HZ1" s="2" t="s">
        <v>2</v>
      </c>
      <c r="IA1" s="1" t="s">
        <v>0</v>
      </c>
      <c r="IB1" s="2" t="s">
        <v>1</v>
      </c>
      <c r="IC1" s="2" t="s">
        <v>2</v>
      </c>
      <c r="ID1" s="1" t="s">
        <v>0</v>
      </c>
      <c r="IE1" s="2" t="s">
        <v>1</v>
      </c>
      <c r="IF1" s="2" t="s">
        <v>2</v>
      </c>
      <c r="IG1" s="1" t="s">
        <v>0</v>
      </c>
      <c r="IH1" s="2" t="s">
        <v>1</v>
      </c>
      <c r="II1" s="2" t="s">
        <v>2</v>
      </c>
      <c r="IJ1" s="1" t="s">
        <v>0</v>
      </c>
      <c r="IK1" s="2" t="s">
        <v>1</v>
      </c>
      <c r="IL1" s="2" t="s">
        <v>2</v>
      </c>
      <c r="IM1" s="1" t="s">
        <v>0</v>
      </c>
      <c r="IN1" s="2" t="s">
        <v>1</v>
      </c>
      <c r="IO1" s="2" t="s">
        <v>2</v>
      </c>
      <c r="IP1" s="1" t="s">
        <v>0</v>
      </c>
      <c r="IQ1" s="2" t="s">
        <v>1</v>
      </c>
      <c r="IR1" s="2" t="s">
        <v>2</v>
      </c>
      <c r="IS1" s="1"/>
      <c r="IT1" s="2"/>
      <c r="IU1" s="2"/>
      <c r="IV1" s="1"/>
      <c r="IW1" s="2"/>
      <c r="IX1" s="2"/>
      <c r="IY1" s="1"/>
      <c r="IZ1" s="2"/>
      <c r="JA1" s="2"/>
      <c r="JB1" s="1"/>
      <c r="JC1" s="2"/>
      <c r="JD1" s="2"/>
      <c r="JE1" s="1"/>
      <c r="JF1" s="2"/>
      <c r="JG1" s="2"/>
      <c r="JH1" s="1"/>
      <c r="JI1" s="2"/>
      <c r="JJ1" s="2"/>
      <c r="JK1" s="1"/>
      <c r="JL1" s="2"/>
      <c r="JM1" s="2"/>
      <c r="JN1" s="1"/>
      <c r="JO1" s="2"/>
      <c r="JP1" s="2"/>
      <c r="JQ1" s="1"/>
      <c r="JR1" s="2"/>
      <c r="JS1" s="2"/>
      <c r="JT1" s="1"/>
      <c r="JU1" s="2"/>
      <c r="JV1" s="2"/>
      <c r="JW1" s="1"/>
      <c r="JX1" s="2"/>
      <c r="JY1" s="2"/>
      <c r="JZ1" s="1"/>
      <c r="KA1" s="2"/>
      <c r="KB1" s="2"/>
      <c r="KC1" s="1"/>
      <c r="KD1" s="2"/>
      <c r="KE1" s="2"/>
      <c r="KF1" s="1"/>
      <c r="KG1" s="2"/>
      <c r="KH1" s="2"/>
      <c r="KI1" s="1"/>
      <c r="KJ1" s="2"/>
      <c r="KK1" s="2"/>
      <c r="KL1" s="1"/>
      <c r="KM1" s="2"/>
      <c r="KN1" s="2"/>
      <c r="KO1" s="1"/>
      <c r="KP1" s="2"/>
      <c r="KQ1" s="2"/>
      <c r="KR1" s="1"/>
      <c r="KS1" s="2"/>
      <c r="KT1" s="2"/>
      <c r="KU1" s="1"/>
      <c r="KV1" s="2"/>
      <c r="KW1" s="2"/>
      <c r="KX1" s="1"/>
      <c r="KY1" s="2"/>
      <c r="KZ1" s="2"/>
      <c r="LA1" s="1"/>
      <c r="LB1" s="2"/>
      <c r="LC1" s="2"/>
      <c r="LD1" s="1"/>
      <c r="LE1" s="2"/>
      <c r="LF1" s="2"/>
      <c r="LG1" s="1"/>
      <c r="LH1" s="2"/>
      <c r="LI1" s="2"/>
      <c r="LJ1" s="1"/>
      <c r="LK1" s="2"/>
      <c r="LL1" s="2"/>
      <c r="LM1" s="1"/>
      <c r="LN1" s="2"/>
      <c r="LO1" s="2"/>
    </row>
    <row r="2" spans="1:327" x14ac:dyDescent="0.25">
      <c r="A2" s="3">
        <v>20</v>
      </c>
      <c r="B2" s="3">
        <v>890</v>
      </c>
      <c r="C2">
        <f>B2/890</f>
        <v>1</v>
      </c>
      <c r="D2">
        <v>24.9</v>
      </c>
      <c r="E2">
        <v>831</v>
      </c>
      <c r="F2">
        <f>E2/831</f>
        <v>1</v>
      </c>
      <c r="G2">
        <v>25.6</v>
      </c>
      <c r="H2">
        <v>873</v>
      </c>
      <c r="I2">
        <f>H2/873</f>
        <v>1</v>
      </c>
      <c r="J2">
        <v>25.5</v>
      </c>
      <c r="K2">
        <v>10250</v>
      </c>
      <c r="L2">
        <f>K2/10250</f>
        <v>1</v>
      </c>
      <c r="M2" s="4">
        <v>25</v>
      </c>
      <c r="N2" s="3">
        <v>803.7</v>
      </c>
      <c r="O2" s="3">
        <f>N2/803.7</f>
        <v>1</v>
      </c>
      <c r="P2" s="4">
        <v>25</v>
      </c>
      <c r="Q2" s="3">
        <v>792.2</v>
      </c>
      <c r="R2" s="3">
        <f>Q2/792.2</f>
        <v>1</v>
      </c>
      <c r="S2" s="4">
        <v>25</v>
      </c>
      <c r="T2" s="3">
        <v>879.6</v>
      </c>
      <c r="U2" s="3">
        <f>T2/879.6</f>
        <v>1</v>
      </c>
      <c r="V2" s="4">
        <v>25</v>
      </c>
      <c r="W2" s="3">
        <v>869.8</v>
      </c>
      <c r="X2" s="3">
        <f>W2/869.8</f>
        <v>1</v>
      </c>
      <c r="Y2" s="4">
        <v>25</v>
      </c>
      <c r="Z2" s="3">
        <v>833.6</v>
      </c>
      <c r="AA2" s="3">
        <f>Z2/833.6</f>
        <v>1</v>
      </c>
      <c r="AB2" s="4">
        <v>25</v>
      </c>
      <c r="AC2" s="3">
        <v>831.3</v>
      </c>
      <c r="AD2" s="3">
        <f>AC2/831.3</f>
        <v>1</v>
      </c>
      <c r="AE2" s="4">
        <v>25</v>
      </c>
      <c r="AF2" s="3">
        <v>858.6</v>
      </c>
      <c r="AG2" s="3">
        <f>AF2/858.6</f>
        <v>1</v>
      </c>
      <c r="AH2" s="4">
        <v>25</v>
      </c>
      <c r="AI2" s="3">
        <v>823.3</v>
      </c>
      <c r="AJ2" s="3">
        <f>AI2/823.3</f>
        <v>1</v>
      </c>
      <c r="AK2" s="4">
        <v>25</v>
      </c>
      <c r="AL2" s="3">
        <v>819.5</v>
      </c>
      <c r="AM2" s="3">
        <f>AL2/819.5</f>
        <v>1</v>
      </c>
      <c r="AN2" s="4">
        <v>25</v>
      </c>
      <c r="AO2" s="3">
        <v>842.3</v>
      </c>
      <c r="AP2" s="3">
        <f>AO2/842.3</f>
        <v>1</v>
      </c>
      <c r="AQ2" s="4">
        <v>25</v>
      </c>
      <c r="AR2" s="3">
        <v>730.6</v>
      </c>
      <c r="AS2" s="3">
        <f>AR2/730.6</f>
        <v>1</v>
      </c>
      <c r="AT2" s="4">
        <v>25</v>
      </c>
      <c r="AU2" s="3">
        <v>819</v>
      </c>
      <c r="AV2" s="3">
        <f>AU2/819</f>
        <v>1</v>
      </c>
      <c r="AW2" s="4">
        <v>25</v>
      </c>
      <c r="AX2" s="3">
        <v>853.7</v>
      </c>
      <c r="AY2" s="3">
        <f>AX2/853.7</f>
        <v>1</v>
      </c>
      <c r="AZ2" s="4">
        <v>25</v>
      </c>
      <c r="BA2" s="3">
        <v>856.9</v>
      </c>
      <c r="BB2" s="3">
        <f>BA2/856.9</f>
        <v>1</v>
      </c>
      <c r="BC2" s="4">
        <v>25</v>
      </c>
      <c r="BD2" s="3">
        <v>833.2</v>
      </c>
      <c r="BE2" s="3">
        <f>BD2/833.2</f>
        <v>1</v>
      </c>
      <c r="BF2" s="4">
        <v>25</v>
      </c>
      <c r="BG2" s="3">
        <v>779.1</v>
      </c>
      <c r="BH2" s="3">
        <f>BG2/779.1</f>
        <v>1</v>
      </c>
      <c r="BI2" s="4">
        <v>25</v>
      </c>
      <c r="BJ2" s="3">
        <v>841.6</v>
      </c>
      <c r="BK2" s="3">
        <f>BJ2/841.6</f>
        <v>1</v>
      </c>
      <c r="BL2" s="4">
        <v>25</v>
      </c>
      <c r="BM2" s="3">
        <v>756.4</v>
      </c>
      <c r="BN2" s="3">
        <f>BM2/756.4</f>
        <v>1</v>
      </c>
      <c r="BO2" s="4">
        <v>25</v>
      </c>
      <c r="BP2" s="3">
        <v>847.5</v>
      </c>
      <c r="BQ2" s="3">
        <f>BP2/847.5</f>
        <v>1</v>
      </c>
      <c r="BR2" s="4">
        <v>25</v>
      </c>
      <c r="BS2" s="3">
        <v>885.6</v>
      </c>
      <c r="BT2" s="3">
        <f>BS2/885.6</f>
        <v>1</v>
      </c>
      <c r="BU2" s="4">
        <v>25</v>
      </c>
      <c r="BV2" s="3">
        <v>952.4</v>
      </c>
      <c r="BW2" s="3">
        <f>BV2/952.4</f>
        <v>1</v>
      </c>
      <c r="BX2" s="4">
        <v>25</v>
      </c>
      <c r="BY2" s="3">
        <v>924.8</v>
      </c>
      <c r="BZ2" s="3">
        <f>BY2/924.8</f>
        <v>1</v>
      </c>
      <c r="CA2" s="4">
        <v>25</v>
      </c>
      <c r="CB2" s="3">
        <v>860.1</v>
      </c>
      <c r="CC2" s="3">
        <f>CB2/860.1</f>
        <v>1</v>
      </c>
      <c r="CD2" s="4">
        <v>25</v>
      </c>
      <c r="CE2" s="3">
        <v>878.9</v>
      </c>
      <c r="CF2" s="3">
        <f>CE2/878.9</f>
        <v>1</v>
      </c>
      <c r="CG2" s="4">
        <v>25</v>
      </c>
      <c r="CH2" s="3">
        <v>854.2</v>
      </c>
      <c r="CI2" s="3">
        <f>CH2/854.2</f>
        <v>1</v>
      </c>
      <c r="CJ2" s="4">
        <v>25</v>
      </c>
      <c r="CK2" s="3">
        <v>810.4</v>
      </c>
      <c r="CL2" s="3">
        <f>CK2/810.4</f>
        <v>1</v>
      </c>
      <c r="CM2" s="4">
        <v>25</v>
      </c>
      <c r="CN2" s="3">
        <v>886.5</v>
      </c>
      <c r="CO2" s="3">
        <f>CN2/886.5</f>
        <v>1</v>
      </c>
      <c r="CP2" s="4">
        <v>25</v>
      </c>
      <c r="CQ2" s="3">
        <v>903.9</v>
      </c>
      <c r="CR2" s="3">
        <f>CQ2/903.9</f>
        <v>1</v>
      </c>
      <c r="CS2" s="4">
        <v>25</v>
      </c>
      <c r="CT2" s="3">
        <v>788.1</v>
      </c>
      <c r="CU2" s="3">
        <f>CT2/788.1</f>
        <v>1</v>
      </c>
      <c r="CV2" s="4">
        <v>25</v>
      </c>
      <c r="CW2" s="3">
        <v>923.5</v>
      </c>
      <c r="CX2" s="3">
        <f>CW2/923.5</f>
        <v>1</v>
      </c>
      <c r="CY2" s="4">
        <v>25</v>
      </c>
      <c r="CZ2" s="3">
        <v>932.7</v>
      </c>
      <c r="DA2" s="3">
        <f>CZ2/932.7</f>
        <v>1</v>
      </c>
      <c r="DB2" s="4">
        <v>25</v>
      </c>
      <c r="DC2" s="3">
        <v>855.1</v>
      </c>
      <c r="DD2" s="3">
        <f>DC2/855.1</f>
        <v>1</v>
      </c>
      <c r="DE2" s="4">
        <v>25</v>
      </c>
      <c r="DF2" s="3">
        <v>969</v>
      </c>
      <c r="DG2" s="3">
        <f>DF2/969</f>
        <v>1</v>
      </c>
      <c r="DH2" s="4">
        <v>25</v>
      </c>
      <c r="DI2" s="3">
        <v>836.5</v>
      </c>
      <c r="DJ2" s="3">
        <f>DI2/836.5</f>
        <v>1</v>
      </c>
      <c r="DK2" s="4">
        <v>25</v>
      </c>
      <c r="DL2" s="3">
        <v>846.9</v>
      </c>
      <c r="DM2" s="3">
        <f>DL2/846.9</f>
        <v>1</v>
      </c>
      <c r="DN2" s="4">
        <v>25</v>
      </c>
      <c r="DO2" s="3">
        <v>919.6</v>
      </c>
      <c r="DP2" s="3">
        <f>DO2/919.6</f>
        <v>1</v>
      </c>
      <c r="DQ2" s="4">
        <v>25</v>
      </c>
      <c r="DR2" s="3">
        <v>914.9</v>
      </c>
      <c r="DS2" s="3">
        <f>DR2/914.9</f>
        <v>1</v>
      </c>
      <c r="DT2" s="4">
        <v>25</v>
      </c>
      <c r="DU2" s="3">
        <v>898.4</v>
      </c>
      <c r="DV2" s="3">
        <f>DU2/898.4</f>
        <v>1</v>
      </c>
      <c r="DW2" s="4">
        <v>25</v>
      </c>
      <c r="DX2" s="3">
        <v>890.3</v>
      </c>
      <c r="DY2" s="3">
        <f>DX2/890.3</f>
        <v>1</v>
      </c>
      <c r="DZ2" s="4">
        <v>25</v>
      </c>
      <c r="EA2" s="3">
        <v>773.6</v>
      </c>
      <c r="EB2" s="3">
        <f>EA2/773.6</f>
        <v>1</v>
      </c>
      <c r="EC2" s="4">
        <v>25</v>
      </c>
      <c r="ED2" s="3">
        <v>809</v>
      </c>
      <c r="EE2" s="3">
        <f>ED2/809</f>
        <v>1</v>
      </c>
      <c r="EF2" s="4">
        <v>25</v>
      </c>
      <c r="EG2" s="3">
        <v>825.3</v>
      </c>
      <c r="EH2" s="3">
        <f>EG2/825.3</f>
        <v>1</v>
      </c>
      <c r="EI2" s="4">
        <v>25</v>
      </c>
      <c r="EJ2" s="3">
        <v>838.3</v>
      </c>
      <c r="EK2" s="3">
        <f>EJ2/838.3</f>
        <v>1</v>
      </c>
      <c r="EL2" s="4">
        <v>25</v>
      </c>
      <c r="EM2" s="3">
        <v>919.9</v>
      </c>
      <c r="EN2" s="3">
        <f>EM2/919.9</f>
        <v>1</v>
      </c>
      <c r="EO2" s="4">
        <v>25</v>
      </c>
      <c r="EP2" s="3">
        <v>854.4</v>
      </c>
      <c r="EQ2" s="3">
        <f>EP2/854.4</f>
        <v>1</v>
      </c>
      <c r="ER2" s="4">
        <v>25</v>
      </c>
      <c r="ES2" s="3">
        <v>825.7</v>
      </c>
      <c r="ET2" s="3">
        <f>ES2/825.7</f>
        <v>1</v>
      </c>
      <c r="EU2" s="4">
        <v>25</v>
      </c>
      <c r="EV2" s="3">
        <v>915.5</v>
      </c>
      <c r="EW2" s="3">
        <f>EV2/915.5</f>
        <v>1</v>
      </c>
      <c r="EX2" s="4">
        <v>25</v>
      </c>
      <c r="EY2" s="3">
        <v>878.5</v>
      </c>
      <c r="EZ2" s="3">
        <f>EY2/878.5</f>
        <v>1</v>
      </c>
      <c r="FA2" s="4">
        <v>25</v>
      </c>
      <c r="FB2" s="3">
        <v>859.1</v>
      </c>
      <c r="FC2" s="3">
        <f>FB2/859.1</f>
        <v>1</v>
      </c>
      <c r="FD2" s="4">
        <v>25</v>
      </c>
      <c r="FE2" s="3">
        <v>874.2</v>
      </c>
      <c r="FF2" s="3">
        <f>FE2/874.2</f>
        <v>1</v>
      </c>
      <c r="FG2" s="4">
        <v>25</v>
      </c>
      <c r="FH2" s="3">
        <v>887.2</v>
      </c>
      <c r="FI2" s="3">
        <f>FH2/887.2</f>
        <v>1</v>
      </c>
      <c r="FJ2" s="4">
        <v>25</v>
      </c>
      <c r="FK2" s="3">
        <v>826.3</v>
      </c>
      <c r="FL2" s="3">
        <f>FK2/826.3</f>
        <v>1</v>
      </c>
      <c r="FM2" s="4">
        <v>25</v>
      </c>
      <c r="FN2" s="3">
        <v>836.4</v>
      </c>
      <c r="FO2" s="3">
        <f>FN2/836.4</f>
        <v>1</v>
      </c>
      <c r="FP2" s="4">
        <v>25</v>
      </c>
      <c r="FQ2" s="3">
        <v>820.9</v>
      </c>
      <c r="FR2" s="3">
        <f>FQ2/820.9</f>
        <v>1</v>
      </c>
      <c r="FS2" s="4">
        <v>25</v>
      </c>
      <c r="FT2" s="3">
        <v>839.3</v>
      </c>
      <c r="FU2" s="3">
        <f>FT2/839.3</f>
        <v>1</v>
      </c>
      <c r="FV2" s="4">
        <v>25</v>
      </c>
      <c r="FW2" s="3">
        <v>855</v>
      </c>
      <c r="FX2" s="3">
        <f>FW2/855</f>
        <v>1</v>
      </c>
      <c r="FY2" s="4">
        <v>25</v>
      </c>
      <c r="FZ2" s="3">
        <v>808.1</v>
      </c>
      <c r="GA2" s="3">
        <f>FZ2/808.1</f>
        <v>1</v>
      </c>
      <c r="GB2" s="4">
        <v>25</v>
      </c>
      <c r="GC2" s="3">
        <v>860.2</v>
      </c>
      <c r="GD2" s="3">
        <f>GC2/860.2</f>
        <v>1</v>
      </c>
      <c r="GE2" s="4">
        <v>25</v>
      </c>
      <c r="GF2" s="3">
        <v>501.1</v>
      </c>
      <c r="GG2" s="3">
        <f>GF2/501.1</f>
        <v>1</v>
      </c>
      <c r="GH2" s="4">
        <v>25</v>
      </c>
      <c r="GI2" s="3">
        <v>830.3</v>
      </c>
      <c r="GJ2">
        <f>GI2/830.3</f>
        <v>1</v>
      </c>
      <c r="GK2">
        <v>30</v>
      </c>
      <c r="GL2">
        <v>836.26943005181295</v>
      </c>
      <c r="GM2">
        <f>GL2/836.269430051813</f>
        <v>1</v>
      </c>
      <c r="GN2">
        <v>30</v>
      </c>
      <c r="GO2">
        <v>878.75647668393697</v>
      </c>
      <c r="GP2">
        <f>GO2/836.269430051813</f>
        <v>1.0508054522924408</v>
      </c>
      <c r="GQ2">
        <v>30</v>
      </c>
      <c r="GR2">
        <v>794.81865284974003</v>
      </c>
      <c r="GS2">
        <f>GR2/836.269430051813</f>
        <v>0.9504337050805447</v>
      </c>
      <c r="GT2">
        <v>30</v>
      </c>
      <c r="GU2">
        <v>759.06735751295298</v>
      </c>
      <c r="GV2">
        <f>GU2/759.067357512953</f>
        <v>1</v>
      </c>
      <c r="GW2">
        <v>30</v>
      </c>
      <c r="GX2">
        <v>794.81865284974003</v>
      </c>
      <c r="GY2">
        <f>GX2/759.067357512953</f>
        <v>1.0470989761092144</v>
      </c>
      <c r="GZ2">
        <v>30</v>
      </c>
      <c r="HA2">
        <v>743.52331606217604</v>
      </c>
      <c r="HB2">
        <f>HA2/759.067357512953</f>
        <v>0.97952218430034166</v>
      </c>
      <c r="HC2">
        <v>30</v>
      </c>
      <c r="HD2">
        <v>769.43005181347098</v>
      </c>
      <c r="HE2">
        <f>HD2/769.430051813471</f>
        <v>1</v>
      </c>
      <c r="HF2">
        <v>30</v>
      </c>
      <c r="HG2">
        <v>793.26424870466303</v>
      </c>
      <c r="HH2">
        <f>HG2/769.430051813471</f>
        <v>1.0309764309764315</v>
      </c>
      <c r="HI2">
        <v>30</v>
      </c>
      <c r="HJ2">
        <v>756.47668393782305</v>
      </c>
      <c r="HK2">
        <f>HJ2/769.430051813471</f>
        <v>0.9831649831649828</v>
      </c>
      <c r="HL2">
        <v>20</v>
      </c>
      <c r="HM2">
        <v>1178.02197802197</v>
      </c>
      <c r="HN2">
        <f>HM2/1178.02197802197</f>
        <v>1</v>
      </c>
      <c r="HO2">
        <v>45</v>
      </c>
      <c r="HP2">
        <v>767.64705882352905</v>
      </c>
      <c r="HQ2">
        <f>HP2/767.647058823529</f>
        <v>1</v>
      </c>
      <c r="HR2">
        <v>20</v>
      </c>
      <c r="HS2">
        <v>704.79233226837005</v>
      </c>
      <c r="HT2">
        <f>HS2/704.79233226837</f>
        <v>1</v>
      </c>
      <c r="HU2">
        <v>100</v>
      </c>
      <c r="HV2">
        <v>1752.6080476900099</v>
      </c>
      <c r="HW2">
        <v>1</v>
      </c>
      <c r="HX2">
        <v>100</v>
      </c>
      <c r="HY2">
        <v>1195.2309985096799</v>
      </c>
      <c r="HZ2">
        <v>1</v>
      </c>
      <c r="IA2">
        <v>100</v>
      </c>
      <c r="IB2">
        <v>962.74217585692998</v>
      </c>
      <c r="IC2">
        <v>1</v>
      </c>
      <c r="ID2">
        <v>100</v>
      </c>
      <c r="IE2">
        <v>900.14903129657205</v>
      </c>
      <c r="IF2">
        <v>1</v>
      </c>
      <c r="IG2">
        <v>100</v>
      </c>
      <c r="IH2">
        <v>995.52906110283095</v>
      </c>
      <c r="II2">
        <v>1</v>
      </c>
      <c r="IJ2">
        <v>100</v>
      </c>
      <c r="IK2">
        <v>807.74962742175796</v>
      </c>
      <c r="IL2">
        <v>1</v>
      </c>
      <c r="IM2">
        <v>20</v>
      </c>
      <c r="IN2">
        <v>830.76923076923094</v>
      </c>
      <c r="IO2">
        <v>1</v>
      </c>
      <c r="IP2">
        <v>22.911051212937998</v>
      </c>
      <c r="IQ2">
        <v>750</v>
      </c>
      <c r="IR2">
        <v>1</v>
      </c>
    </row>
    <row r="3" spans="1:327" x14ac:dyDescent="0.25">
      <c r="A3">
        <v>200</v>
      </c>
      <c r="B3" s="3">
        <v>1610</v>
      </c>
      <c r="C3">
        <f t="shared" ref="C3:C7" si="0">B3/890</f>
        <v>1.8089887640449438</v>
      </c>
      <c r="D3">
        <v>25.2</v>
      </c>
      <c r="E3">
        <v>831</v>
      </c>
      <c r="F3">
        <f t="shared" ref="F3:F17" si="1">E3/831</f>
        <v>1</v>
      </c>
      <c r="G3">
        <v>25.5</v>
      </c>
      <c r="H3">
        <v>873</v>
      </c>
      <c r="I3">
        <f t="shared" ref="I3:I14" si="2">H3/873</f>
        <v>1</v>
      </c>
      <c r="J3">
        <v>100.5</v>
      </c>
      <c r="K3">
        <v>13510</v>
      </c>
      <c r="L3">
        <f t="shared" ref="L3:L7" si="3">K3/10250</f>
        <v>1.3180487804878049</v>
      </c>
      <c r="M3" s="4">
        <v>300</v>
      </c>
      <c r="N3" s="3">
        <v>1042.8</v>
      </c>
      <c r="O3" s="3">
        <f t="shared" ref="O3:O4" si="4">N3/803.7</f>
        <v>1.297499066815976</v>
      </c>
      <c r="P3" s="4">
        <v>300</v>
      </c>
      <c r="Q3" s="3">
        <v>980.8</v>
      </c>
      <c r="R3" s="3">
        <f t="shared" ref="R3:R4" si="5">Q3/792.2</f>
        <v>1.238071194142893</v>
      </c>
      <c r="S3" s="4">
        <v>300</v>
      </c>
      <c r="T3" s="3">
        <v>1015.4</v>
      </c>
      <c r="U3" s="3">
        <f t="shared" ref="U3:U4" si="6">T3/879.6</f>
        <v>1.1543883583447021</v>
      </c>
      <c r="V3" s="4">
        <v>300</v>
      </c>
      <c r="W3" s="3">
        <v>1045.8</v>
      </c>
      <c r="X3" s="3">
        <f t="shared" ref="X3:X4" si="7">W3/869.8</f>
        <v>1.2023453667509771</v>
      </c>
      <c r="Y3" s="4">
        <v>300</v>
      </c>
      <c r="Z3" s="3">
        <v>1041.4000000000001</v>
      </c>
      <c r="AA3" s="3">
        <f t="shared" ref="AA3:AA4" si="8">Z3/833.6</f>
        <v>1.2492802303262958</v>
      </c>
      <c r="AB3" s="4">
        <v>300</v>
      </c>
      <c r="AC3" s="3">
        <v>1054.5</v>
      </c>
      <c r="AD3" s="3">
        <f t="shared" ref="AD3:AD4" si="9">AC3/831.3</f>
        <v>1.2684951281125949</v>
      </c>
      <c r="AE3" s="4">
        <v>300</v>
      </c>
      <c r="AF3" s="3">
        <v>1006</v>
      </c>
      <c r="AG3" s="3">
        <f t="shared" ref="AG3:AG4" si="10">AF3/858.6</f>
        <v>1.1716748194735616</v>
      </c>
      <c r="AH3" s="4">
        <v>300</v>
      </c>
      <c r="AI3" s="3">
        <v>1047.5999999999999</v>
      </c>
      <c r="AJ3" s="3">
        <f t="shared" ref="AJ3:AJ4" si="11">AI3/823.3</f>
        <v>1.272440179764363</v>
      </c>
      <c r="AK3" s="4">
        <v>300</v>
      </c>
      <c r="AL3" s="3">
        <v>1004.5</v>
      </c>
      <c r="AM3" s="3">
        <f t="shared" ref="AM3:AM4" si="12">AL3/819.5</f>
        <v>1.2257474069554606</v>
      </c>
      <c r="AN3" s="4">
        <v>300</v>
      </c>
      <c r="AO3" s="3">
        <v>1016.4</v>
      </c>
      <c r="AP3" s="3">
        <f t="shared" ref="AP3:AP4" si="13">AO3/842.3</f>
        <v>1.2066959515612015</v>
      </c>
      <c r="AQ3" s="4">
        <v>300</v>
      </c>
      <c r="AR3" s="3">
        <v>891</v>
      </c>
      <c r="AS3" s="3">
        <f t="shared" ref="AS3:AS4" si="14">AR3/730.6</f>
        <v>1.219545578976184</v>
      </c>
      <c r="AT3" s="4">
        <v>300</v>
      </c>
      <c r="AU3" s="3">
        <v>1024.3</v>
      </c>
      <c r="AV3" s="3">
        <f t="shared" ref="AV3:AV4" si="15">AU3/819</f>
        <v>1.2506715506715507</v>
      </c>
      <c r="AW3" s="4">
        <v>300</v>
      </c>
      <c r="AX3" s="3">
        <v>1036.4000000000001</v>
      </c>
      <c r="AY3" s="3">
        <f t="shared" ref="AY3:AY4" si="16">AX3/853.7</f>
        <v>1.2140096052477451</v>
      </c>
      <c r="AZ3" s="4">
        <v>300</v>
      </c>
      <c r="BA3" s="3">
        <v>1025</v>
      </c>
      <c r="BB3" s="3">
        <f t="shared" ref="BB3:BB4" si="17">BA3/856.9</f>
        <v>1.1961722488038278</v>
      </c>
      <c r="BC3" s="4">
        <v>300</v>
      </c>
      <c r="BD3" s="3">
        <v>994.2</v>
      </c>
      <c r="BE3" s="3">
        <f t="shared" ref="BE3:BE4" si="18">BD3/833.2</f>
        <v>1.1932309169467115</v>
      </c>
      <c r="BF3" s="4">
        <v>300</v>
      </c>
      <c r="BG3" s="3">
        <v>958.3</v>
      </c>
      <c r="BH3" s="3">
        <f t="shared" ref="BH3:BH4" si="19">BG3/779.1</f>
        <v>1.2300089847259659</v>
      </c>
      <c r="BI3" s="4">
        <v>300</v>
      </c>
      <c r="BJ3" s="3">
        <v>1041.8</v>
      </c>
      <c r="BK3" s="3">
        <f t="shared" ref="BK3:BK4" si="20">BJ3/841.6</f>
        <v>1.2378802281368821</v>
      </c>
      <c r="BL3" s="4">
        <v>300</v>
      </c>
      <c r="BM3" s="3">
        <v>1049.7</v>
      </c>
      <c r="BN3" s="3">
        <f t="shared" ref="BN3:BN4" si="21">BM3/756.4</f>
        <v>1.3877578001057642</v>
      </c>
      <c r="BO3" s="4">
        <v>300</v>
      </c>
      <c r="BP3" s="3">
        <v>1040.5999999999999</v>
      </c>
      <c r="BQ3" s="3">
        <f t="shared" ref="BQ3:BQ4" si="22">BP3/847.5</f>
        <v>1.2278466076696164</v>
      </c>
      <c r="BR3" s="4">
        <v>300</v>
      </c>
      <c r="BS3" s="3">
        <v>1075.9000000000001</v>
      </c>
      <c r="BT3" s="3">
        <f t="shared" ref="BT3:BT4" si="23">BS3/885.6</f>
        <v>1.2148825654923217</v>
      </c>
      <c r="BU3" s="4">
        <v>300</v>
      </c>
      <c r="BV3" s="3">
        <v>1103.7</v>
      </c>
      <c r="BW3" s="3">
        <f t="shared" ref="BW3:BW4" si="24">BV3/952.4</f>
        <v>1.1588618227635448</v>
      </c>
      <c r="BX3" s="4">
        <v>300</v>
      </c>
      <c r="BY3" s="3">
        <v>1067.5999999999999</v>
      </c>
      <c r="BZ3" s="3">
        <f t="shared" ref="BZ3:BZ4" si="25">BY3/924.8</f>
        <v>1.1544117647058822</v>
      </c>
      <c r="CA3" s="4">
        <v>300</v>
      </c>
      <c r="CB3" s="3">
        <v>1028.8</v>
      </c>
      <c r="CC3" s="3">
        <f t="shared" ref="CC3:CC4" si="26">CB3/860.1</f>
        <v>1.1961399837228228</v>
      </c>
      <c r="CD3" s="4">
        <v>300</v>
      </c>
      <c r="CE3" s="3">
        <v>1102</v>
      </c>
      <c r="CF3" s="3">
        <f t="shared" ref="CF3:CF4" si="27">CE3/878.9</f>
        <v>1.2538400273068608</v>
      </c>
      <c r="CG3" s="4">
        <v>300</v>
      </c>
      <c r="CH3" s="3">
        <v>1042.8</v>
      </c>
      <c r="CI3" s="3">
        <f t="shared" ref="CI3:CI4" si="28">CH3/854.2</f>
        <v>1.2207913837508779</v>
      </c>
      <c r="CJ3" s="4">
        <v>300</v>
      </c>
      <c r="CK3" s="3">
        <v>988.4</v>
      </c>
      <c r="CL3" s="3">
        <f t="shared" ref="CL3:CL4" si="29">CK3/810.4</f>
        <v>1.21964461994077</v>
      </c>
      <c r="CM3" s="4">
        <v>300</v>
      </c>
      <c r="CN3" s="3">
        <v>1072.5999999999999</v>
      </c>
      <c r="CO3" s="3">
        <f t="shared" ref="CO3:CO4" si="30">CN3/886.5</f>
        <v>1.2099266779469824</v>
      </c>
      <c r="CP3" s="4">
        <v>300</v>
      </c>
      <c r="CQ3" s="3">
        <v>1047.5</v>
      </c>
      <c r="CR3" s="3">
        <f t="shared" ref="CR3:CR4" si="31">CQ3/903.9</f>
        <v>1.1588671313198362</v>
      </c>
      <c r="CS3" s="4">
        <v>300</v>
      </c>
      <c r="CT3" s="3">
        <v>1020.1</v>
      </c>
      <c r="CU3" s="3">
        <f t="shared" ref="CU3:CU4" si="32">CT3/788.1</f>
        <v>1.2943788859281817</v>
      </c>
      <c r="CV3" s="4">
        <v>300</v>
      </c>
      <c r="CW3" s="3">
        <v>1039.3</v>
      </c>
      <c r="CX3" s="3">
        <f t="shared" ref="CX3:CX4" si="33">CW3/923.5</f>
        <v>1.1253925284244721</v>
      </c>
      <c r="CY3" s="4">
        <v>300</v>
      </c>
      <c r="CZ3" s="3">
        <v>1050.2</v>
      </c>
      <c r="DA3" s="3">
        <f t="shared" ref="DA3:DA4" si="34">CZ3/932.7</f>
        <v>1.1259783424466603</v>
      </c>
      <c r="DB3" s="4">
        <v>300</v>
      </c>
      <c r="DC3" s="3">
        <v>1031</v>
      </c>
      <c r="DD3" s="3">
        <f t="shared" ref="DD3:DD4" si="35">DC3/855.1</f>
        <v>1.2057069348614198</v>
      </c>
      <c r="DE3" s="4">
        <v>300</v>
      </c>
      <c r="DF3" s="3">
        <v>1181.3</v>
      </c>
      <c r="DG3" s="3">
        <f t="shared" ref="DG3:DG4" si="36">DF3/969</f>
        <v>1.2190918472652219</v>
      </c>
      <c r="DH3" s="4">
        <v>300</v>
      </c>
      <c r="DI3" s="3">
        <v>1028</v>
      </c>
      <c r="DJ3" s="3">
        <f t="shared" ref="DJ3:DJ4" si="37">DI3/836.5</f>
        <v>1.2289300657501494</v>
      </c>
      <c r="DK3" s="4">
        <v>300</v>
      </c>
      <c r="DL3" s="3">
        <v>1073.4000000000001</v>
      </c>
      <c r="DM3" s="3">
        <f t="shared" ref="DM3:DM4" si="38">DL3/846.9</f>
        <v>1.2674459794544812</v>
      </c>
      <c r="DN3" s="4">
        <v>300</v>
      </c>
      <c r="DO3" s="3">
        <v>1075.0999999999999</v>
      </c>
      <c r="DP3" s="3">
        <f t="shared" ref="DP3:DP4" si="39">DO3/919.6</f>
        <v>1.1690952588081773</v>
      </c>
      <c r="DQ3" s="4">
        <v>300</v>
      </c>
      <c r="DR3" s="3">
        <v>1071.2</v>
      </c>
      <c r="DS3" s="3">
        <f t="shared" ref="DS3:DS4" si="40">DR3/914.9</f>
        <v>1.1708383429883049</v>
      </c>
      <c r="DT3" s="4">
        <v>300</v>
      </c>
      <c r="DU3" s="3">
        <v>1033.9000000000001</v>
      </c>
      <c r="DV3" s="3">
        <f t="shared" ref="DV3:DV4" si="41">DU3/898.4</f>
        <v>1.1508236865538737</v>
      </c>
      <c r="DW3" s="4">
        <v>300</v>
      </c>
      <c r="DX3" s="3">
        <v>1058.0999999999999</v>
      </c>
      <c r="DY3" s="3">
        <f t="shared" ref="DY3:DY4" si="42">DX3/890.3</f>
        <v>1.1884757946759519</v>
      </c>
      <c r="DZ3" s="4">
        <v>300</v>
      </c>
      <c r="EA3" s="3">
        <v>1026.7</v>
      </c>
      <c r="EB3" s="3">
        <f t="shared" ref="EB3:EB4" si="43">EA3/773.6</f>
        <v>1.3271716649431231</v>
      </c>
      <c r="EC3" s="4">
        <v>300</v>
      </c>
      <c r="ED3" s="3">
        <v>1056.5999999999999</v>
      </c>
      <c r="EE3" s="3">
        <f t="shared" ref="EE3:EE4" si="44">ED3/809</f>
        <v>1.3060568603213842</v>
      </c>
      <c r="EF3" s="4">
        <v>300</v>
      </c>
      <c r="EG3" s="3">
        <v>1050.0999999999999</v>
      </c>
      <c r="EH3" s="3">
        <f t="shared" ref="EH3:EH4" si="45">EG3/825.3</f>
        <v>1.2723857991033563</v>
      </c>
      <c r="EI3" s="4">
        <v>300</v>
      </c>
      <c r="EJ3" s="3">
        <v>1025.8</v>
      </c>
      <c r="EK3" s="3">
        <f t="shared" ref="EK3:EK4" si="46">EJ3/838.3</f>
        <v>1.2236669450077537</v>
      </c>
      <c r="EL3" s="4">
        <v>300</v>
      </c>
      <c r="EM3" s="3">
        <v>1108</v>
      </c>
      <c r="EN3" s="3">
        <f t="shared" ref="EN3:EN4" si="47">EM3/919.9</f>
        <v>1.2044787476899663</v>
      </c>
      <c r="EO3" s="4">
        <v>300</v>
      </c>
      <c r="EP3" s="3">
        <v>1054.4000000000001</v>
      </c>
      <c r="EQ3" s="3">
        <f t="shared" ref="EQ3:EQ4" si="48">EP3/854.4</f>
        <v>1.2340823970037456</v>
      </c>
      <c r="ER3" s="4">
        <v>300</v>
      </c>
      <c r="ES3" s="3">
        <v>1052.7</v>
      </c>
      <c r="ET3" s="3">
        <f t="shared" ref="ET3:ET4" si="49">ES3/825.7</f>
        <v>1.2749182511808164</v>
      </c>
      <c r="EU3" s="4">
        <v>300</v>
      </c>
      <c r="EV3" s="3">
        <v>1084.5</v>
      </c>
      <c r="EW3" s="3">
        <f t="shared" ref="EW3:EW4" si="50">EV3/915.5</f>
        <v>1.1845985800109229</v>
      </c>
      <c r="EX3" s="4">
        <v>300</v>
      </c>
      <c r="EY3" s="3">
        <v>1021.5</v>
      </c>
      <c r="EZ3" s="3">
        <f t="shared" ref="EZ3:EZ4" si="51">EY3/878.5</f>
        <v>1.1627774615822424</v>
      </c>
      <c r="FA3" s="4">
        <v>300</v>
      </c>
      <c r="FB3" s="3">
        <v>1046.0999999999999</v>
      </c>
      <c r="FC3" s="3">
        <f t="shared" ref="FC3:FC4" si="52">FB3/859.1</f>
        <v>1.2176696542893726</v>
      </c>
      <c r="FD3" s="4">
        <v>300</v>
      </c>
      <c r="FE3" s="3">
        <v>1029.7</v>
      </c>
      <c r="FF3" s="3">
        <f t="shared" ref="FF3:FF4" si="53">FE3/874.2</f>
        <v>1.17787691603752</v>
      </c>
      <c r="FG3" s="4">
        <v>300</v>
      </c>
      <c r="FH3" s="3">
        <v>1034.2</v>
      </c>
      <c r="FI3" s="3">
        <f t="shared" ref="FI3:FI4" si="54">FH3/887.2</f>
        <v>1.1656898106402165</v>
      </c>
      <c r="FJ3" s="4">
        <v>300</v>
      </c>
      <c r="FK3" s="3">
        <v>993.9</v>
      </c>
      <c r="FL3" s="3">
        <f t="shared" ref="FL3:FL4" si="55">FK3/826.3</f>
        <v>1.2028319012465207</v>
      </c>
      <c r="FM3" s="4">
        <v>300</v>
      </c>
      <c r="FN3" s="3">
        <v>1009.7</v>
      </c>
      <c r="FO3" s="3">
        <f t="shared" ref="FO3:FO4" si="56">FN3/836.4</f>
        <v>1.2071975131516022</v>
      </c>
      <c r="FP3" s="4">
        <v>300</v>
      </c>
      <c r="FQ3" s="3">
        <v>998.5</v>
      </c>
      <c r="FR3" s="3">
        <f t="shared" ref="FR3:FR4" si="57">FQ3/820.9</f>
        <v>1.2163479108295774</v>
      </c>
      <c r="FS3" s="4">
        <v>300</v>
      </c>
      <c r="FT3" s="3">
        <v>1003.1</v>
      </c>
      <c r="FU3" s="3">
        <f t="shared" ref="FU3:FU4" si="58">FT3/839.3</f>
        <v>1.1951626355296081</v>
      </c>
      <c r="FV3" s="4">
        <v>300</v>
      </c>
      <c r="FW3" s="3">
        <v>1051.0999999999999</v>
      </c>
      <c r="FX3" s="3">
        <f t="shared" ref="FX3:FX4" si="59">FW3/855</f>
        <v>1.2293567251461988</v>
      </c>
      <c r="FY3" s="4">
        <v>300</v>
      </c>
      <c r="FZ3" s="3">
        <v>1000.2</v>
      </c>
      <c r="GA3" s="3">
        <f t="shared" ref="GA3:GA4" si="60">FZ3/808.1</f>
        <v>1.2377181041950254</v>
      </c>
      <c r="GB3" s="4">
        <v>300</v>
      </c>
      <c r="GC3" s="3">
        <v>1058.9000000000001</v>
      </c>
      <c r="GD3" s="3">
        <f t="shared" ref="GD3:GD4" si="61">GC3/860.2</f>
        <v>1.2309927923738666</v>
      </c>
      <c r="GE3" s="4">
        <v>300</v>
      </c>
      <c r="GF3" s="3">
        <v>678.2</v>
      </c>
      <c r="GG3" s="3">
        <f t="shared" ref="GG3:GG4" si="62">GF3/501.1</f>
        <v>1.3534224705647575</v>
      </c>
      <c r="GH3" s="4">
        <v>300</v>
      </c>
      <c r="GI3" s="3">
        <v>1065.2</v>
      </c>
      <c r="GJ3">
        <f t="shared" ref="GJ3:GJ4" si="63">GI3/830.3</f>
        <v>1.2829097916415755</v>
      </c>
      <c r="GK3">
        <v>60</v>
      </c>
      <c r="GL3">
        <v>872.53886010362601</v>
      </c>
      <c r="GM3">
        <f t="shared" ref="GM3:GM11" si="64">GL3/836.269430051813</f>
        <v>1.0433705080545224</v>
      </c>
      <c r="GN3">
        <v>60</v>
      </c>
      <c r="GO3">
        <v>915.02590673575105</v>
      </c>
      <c r="GP3">
        <f t="shared" ref="GP3:GP11" si="65">GO3/836.269430051813</f>
        <v>1.0941759603469645</v>
      </c>
      <c r="GQ3">
        <v>60</v>
      </c>
      <c r="GR3">
        <v>838.86010362694299</v>
      </c>
      <c r="GS3">
        <f t="shared" ref="GS3:GS11" si="66">GR3/836.269430051813</f>
        <v>1.0030978934324666</v>
      </c>
      <c r="GT3">
        <v>60</v>
      </c>
      <c r="GU3">
        <v>802.07253886010301</v>
      </c>
      <c r="GV3">
        <f t="shared" ref="GV3:GV11" si="67">GU3/759.067357512953</f>
        <v>1.0566552901023889</v>
      </c>
      <c r="GW3">
        <v>60</v>
      </c>
      <c r="GX3">
        <v>835.23316062176104</v>
      </c>
      <c r="GY3">
        <f t="shared" ref="GY3:GY11" si="68">GX3/759.067357512953</f>
        <v>1.1003412969283275</v>
      </c>
      <c r="GZ3">
        <v>60</v>
      </c>
      <c r="HA3">
        <v>781.34715025906701</v>
      </c>
      <c r="HB3">
        <f t="shared" ref="HB3:HB11" si="69">HA3/759.067357512953</f>
        <v>1.0293515358361776</v>
      </c>
      <c r="HC3">
        <v>60</v>
      </c>
      <c r="HD3">
        <v>811.917098445595</v>
      </c>
      <c r="HE3">
        <f t="shared" ref="HE3:HE11" si="70">HD3/769.430051813471</f>
        <v>1.0552188552188548</v>
      </c>
      <c r="HF3">
        <v>60</v>
      </c>
      <c r="HG3">
        <v>831.60621761658001</v>
      </c>
      <c r="HH3">
        <f t="shared" ref="HH3:HH11" si="71">HG3/769.430051813471</f>
        <v>1.0808080808080811</v>
      </c>
      <c r="HI3">
        <v>60</v>
      </c>
      <c r="HJ3">
        <v>800</v>
      </c>
      <c r="HK3">
        <f t="shared" ref="HK3:HK11" si="72">HJ3/769.430051813471</f>
        <v>1.0397306397306405</v>
      </c>
      <c r="HL3">
        <v>300</v>
      </c>
      <c r="HM3">
        <v>2048.3516483516401</v>
      </c>
      <c r="HN3">
        <f t="shared" ref="HN3:HN6" si="73">HM3/1178.02197802197</f>
        <v>1.7388059701492586</v>
      </c>
      <c r="HO3">
        <v>200</v>
      </c>
      <c r="HP3">
        <v>817.64705882352894</v>
      </c>
      <c r="HQ3">
        <f t="shared" ref="HQ3:HQ7" si="74">HP3/767.647058823529</f>
        <v>1.0651340996168581</v>
      </c>
      <c r="HR3">
        <v>200</v>
      </c>
      <c r="HS3">
        <v>761.02236421725195</v>
      </c>
      <c r="HT3">
        <f t="shared" ref="HT3:HT6" si="75">HS3/704.79233226837</f>
        <v>1.0797824116047146</v>
      </c>
      <c r="HU3">
        <v>200</v>
      </c>
      <c r="HV3">
        <v>1675.1117734724198</v>
      </c>
      <c r="HW3">
        <v>0.95578231292516747</v>
      </c>
      <c r="HX3">
        <v>200</v>
      </c>
      <c r="HY3">
        <v>1242.92101341281</v>
      </c>
      <c r="HZ3">
        <v>1.0399002493765592</v>
      </c>
      <c r="IA3">
        <v>200</v>
      </c>
      <c r="IB3">
        <v>926.97466467958202</v>
      </c>
      <c r="IC3">
        <v>0.96284829721362153</v>
      </c>
      <c r="ID3">
        <v>200</v>
      </c>
      <c r="IE3">
        <v>864.381520119225</v>
      </c>
      <c r="IF3">
        <v>0.9602649006622519</v>
      </c>
      <c r="IG3">
        <v>200</v>
      </c>
      <c r="IH3">
        <v>935.91654247391898</v>
      </c>
      <c r="II3">
        <v>0.940119760479042</v>
      </c>
      <c r="IJ3">
        <v>200</v>
      </c>
      <c r="IK3">
        <v>822.65275707898604</v>
      </c>
      <c r="IL3">
        <v>1.0184501845018452</v>
      </c>
      <c r="IM3">
        <v>200</v>
      </c>
      <c r="IN3">
        <v>941.53846153846098</v>
      </c>
      <c r="IO3">
        <v>1.1333333333333324</v>
      </c>
      <c r="IP3">
        <v>200.80862533692701</v>
      </c>
      <c r="IQ3">
        <v>763.84615384615404</v>
      </c>
      <c r="IR3">
        <v>1.0184615384615388</v>
      </c>
    </row>
    <row r="4" spans="1:327" x14ac:dyDescent="0.25">
      <c r="A4">
        <v>300</v>
      </c>
      <c r="B4" s="3">
        <v>1370</v>
      </c>
      <c r="C4">
        <f t="shared" si="0"/>
        <v>1.5393258426966292</v>
      </c>
      <c r="D4">
        <v>49.9</v>
      </c>
      <c r="E4">
        <v>897</v>
      </c>
      <c r="F4">
        <f t="shared" si="1"/>
        <v>1.0794223826714802</v>
      </c>
      <c r="G4">
        <v>50.5</v>
      </c>
      <c r="H4">
        <v>922</v>
      </c>
      <c r="I4">
        <f t="shared" si="2"/>
        <v>1.0561282932416953</v>
      </c>
      <c r="J4">
        <v>150.5</v>
      </c>
      <c r="K4">
        <v>17010</v>
      </c>
      <c r="L4">
        <f t="shared" si="3"/>
        <v>1.6595121951219511</v>
      </c>
      <c r="M4" s="4">
        <v>500</v>
      </c>
      <c r="N4" s="3">
        <v>1140.4000000000001</v>
      </c>
      <c r="O4" s="3">
        <f t="shared" si="4"/>
        <v>1.4189374144581313</v>
      </c>
      <c r="P4" s="4">
        <v>500</v>
      </c>
      <c r="Q4" s="3">
        <v>1067.7</v>
      </c>
      <c r="R4" s="3">
        <f t="shared" si="5"/>
        <v>1.3477657157283514</v>
      </c>
      <c r="S4" s="4">
        <v>500</v>
      </c>
      <c r="T4" s="3">
        <v>1076.5999999999999</v>
      </c>
      <c r="U4" s="3">
        <f t="shared" si="6"/>
        <v>1.2239654388358343</v>
      </c>
      <c r="V4" s="4">
        <v>500</v>
      </c>
      <c r="W4" s="3">
        <v>1126.2</v>
      </c>
      <c r="X4" s="3">
        <f t="shared" si="7"/>
        <v>1.2947804092894919</v>
      </c>
      <c r="Y4" s="4">
        <v>500</v>
      </c>
      <c r="Z4" s="3">
        <v>1135.4000000000001</v>
      </c>
      <c r="AA4" s="3">
        <f t="shared" si="8"/>
        <v>1.3620441458733206</v>
      </c>
      <c r="AB4" s="4">
        <v>500</v>
      </c>
      <c r="AC4" s="3">
        <v>1147.4000000000001</v>
      </c>
      <c r="AD4" s="3">
        <f t="shared" si="9"/>
        <v>1.38024780464333</v>
      </c>
      <c r="AE4" s="4">
        <v>500</v>
      </c>
      <c r="AF4" s="3">
        <v>1074.3</v>
      </c>
      <c r="AG4" s="3">
        <f t="shared" si="10"/>
        <v>1.2512229210342416</v>
      </c>
      <c r="AH4" s="4">
        <v>500</v>
      </c>
      <c r="AI4" s="3">
        <v>1179.3</v>
      </c>
      <c r="AJ4" s="3">
        <f t="shared" si="11"/>
        <v>1.4324061702902953</v>
      </c>
      <c r="AK4" s="4">
        <v>500</v>
      </c>
      <c r="AL4" s="3">
        <v>1096.5</v>
      </c>
      <c r="AM4" s="3">
        <f t="shared" si="12"/>
        <v>1.3380109823062842</v>
      </c>
      <c r="AN4" s="4">
        <v>500</v>
      </c>
      <c r="AO4" s="3">
        <v>1088.9000000000001</v>
      </c>
      <c r="AP4" s="3">
        <f t="shared" si="13"/>
        <v>1.2927697969844476</v>
      </c>
      <c r="AQ4" s="4">
        <v>500</v>
      </c>
      <c r="AR4" s="3">
        <v>990</v>
      </c>
      <c r="AS4" s="3">
        <f t="shared" si="14"/>
        <v>1.355050643306871</v>
      </c>
      <c r="AT4" s="4">
        <v>500</v>
      </c>
      <c r="AU4" s="3">
        <v>1132.5999999999999</v>
      </c>
      <c r="AV4" s="3">
        <f t="shared" si="15"/>
        <v>1.3829059829059829</v>
      </c>
      <c r="AW4" s="4">
        <v>500</v>
      </c>
      <c r="AX4" s="3">
        <v>1146.5</v>
      </c>
      <c r="AY4" s="3">
        <f t="shared" si="16"/>
        <v>1.3429776268009839</v>
      </c>
      <c r="AZ4" s="4">
        <v>500</v>
      </c>
      <c r="BA4" s="3">
        <v>1098.5</v>
      </c>
      <c r="BB4" s="3">
        <f t="shared" si="17"/>
        <v>1.2819465515229316</v>
      </c>
      <c r="BC4" s="4">
        <v>500</v>
      </c>
      <c r="BD4" s="3">
        <v>1049.5</v>
      </c>
      <c r="BE4" s="3">
        <f t="shared" si="18"/>
        <v>1.2596015362457993</v>
      </c>
      <c r="BF4" s="4">
        <v>500</v>
      </c>
      <c r="BG4" s="3">
        <v>1005.5</v>
      </c>
      <c r="BH4" s="3">
        <f t="shared" si="19"/>
        <v>1.2905917083814658</v>
      </c>
      <c r="BI4" s="4">
        <v>500</v>
      </c>
      <c r="BJ4" s="3">
        <v>1148.7</v>
      </c>
      <c r="BK4" s="3">
        <f t="shared" si="20"/>
        <v>1.3649001901140685</v>
      </c>
      <c r="BL4" s="4">
        <v>500</v>
      </c>
      <c r="BM4" s="3">
        <v>1095.5999999999999</v>
      </c>
      <c r="BN4" s="3">
        <f t="shared" si="21"/>
        <v>1.4484399788471707</v>
      </c>
      <c r="BO4" s="4">
        <v>500</v>
      </c>
      <c r="BP4" s="3">
        <v>1120.5</v>
      </c>
      <c r="BQ4" s="3">
        <f t="shared" si="22"/>
        <v>1.3221238938053097</v>
      </c>
      <c r="BR4" s="4">
        <v>500</v>
      </c>
      <c r="BS4" s="3">
        <v>1180.3</v>
      </c>
      <c r="BT4" s="3">
        <f t="shared" si="23"/>
        <v>1.3327687443541101</v>
      </c>
      <c r="BU4" s="4">
        <v>500</v>
      </c>
      <c r="BV4" s="3">
        <v>1244.0999999999999</v>
      </c>
      <c r="BW4" s="3">
        <f t="shared" si="24"/>
        <v>1.3062788744225116</v>
      </c>
      <c r="BX4" s="4">
        <v>500</v>
      </c>
      <c r="BY4" s="3">
        <v>1174.0999999999999</v>
      </c>
      <c r="BZ4" s="3">
        <f t="shared" si="25"/>
        <v>1.2695717993079585</v>
      </c>
      <c r="CA4" s="4">
        <v>500</v>
      </c>
      <c r="CB4" s="3">
        <v>1105.8</v>
      </c>
      <c r="CC4" s="3">
        <f t="shared" si="26"/>
        <v>1.2856644576212068</v>
      </c>
      <c r="CD4" s="4">
        <v>500</v>
      </c>
      <c r="CE4" s="3">
        <v>1165.2</v>
      </c>
      <c r="CF4" s="3">
        <f t="shared" si="27"/>
        <v>1.3257480942086701</v>
      </c>
      <c r="CG4" s="4">
        <v>500</v>
      </c>
      <c r="CH4" s="3">
        <v>1132.3</v>
      </c>
      <c r="CI4" s="3">
        <f t="shared" si="28"/>
        <v>1.3255677827206742</v>
      </c>
      <c r="CJ4" s="4">
        <v>500</v>
      </c>
      <c r="CK4" s="3">
        <v>1075.3</v>
      </c>
      <c r="CL4" s="3">
        <f t="shared" si="29"/>
        <v>1.3268756169792695</v>
      </c>
      <c r="CM4" s="4">
        <v>500</v>
      </c>
      <c r="CN4" s="3">
        <v>1205.4000000000001</v>
      </c>
      <c r="CO4" s="3">
        <f t="shared" si="30"/>
        <v>1.3597292724196279</v>
      </c>
      <c r="CP4" s="4">
        <v>500</v>
      </c>
      <c r="CQ4" s="3">
        <v>1137.4000000000001</v>
      </c>
      <c r="CR4" s="3">
        <f t="shared" si="31"/>
        <v>1.2583250359553049</v>
      </c>
      <c r="CS4" s="4">
        <v>500</v>
      </c>
      <c r="CT4" s="3">
        <v>1128.7</v>
      </c>
      <c r="CU4" s="3">
        <f t="shared" si="32"/>
        <v>1.4321786575307702</v>
      </c>
      <c r="CV4" s="4">
        <v>500</v>
      </c>
      <c r="CW4" s="3">
        <v>1077</v>
      </c>
      <c r="CX4" s="3">
        <f t="shared" si="33"/>
        <v>1.1662154845695722</v>
      </c>
      <c r="CY4" s="4">
        <v>500</v>
      </c>
      <c r="CZ4" s="3">
        <v>1217.4000000000001</v>
      </c>
      <c r="DA4" s="3">
        <f t="shared" si="34"/>
        <v>1.305242843357993</v>
      </c>
      <c r="DB4" s="4">
        <v>500</v>
      </c>
      <c r="DC4" s="3">
        <v>1175.5</v>
      </c>
      <c r="DD4" s="3">
        <f t="shared" si="35"/>
        <v>1.3746930183604256</v>
      </c>
      <c r="DE4" s="4">
        <v>500</v>
      </c>
      <c r="DF4" s="3">
        <v>1263.0999999999999</v>
      </c>
      <c r="DG4" s="3">
        <f t="shared" si="36"/>
        <v>1.3035087719298244</v>
      </c>
      <c r="DH4" s="4">
        <v>500</v>
      </c>
      <c r="DI4" s="3">
        <v>1125.8</v>
      </c>
      <c r="DJ4" s="3">
        <f t="shared" si="37"/>
        <v>1.3458457860131501</v>
      </c>
      <c r="DK4" s="4">
        <v>500</v>
      </c>
      <c r="DL4" s="3">
        <v>1160.3</v>
      </c>
      <c r="DM4" s="3">
        <f t="shared" si="38"/>
        <v>1.370055496516708</v>
      </c>
      <c r="DN4" s="4">
        <v>500</v>
      </c>
      <c r="DO4" s="3">
        <v>1147</v>
      </c>
      <c r="DP4" s="3">
        <f t="shared" si="39"/>
        <v>1.2472814267072641</v>
      </c>
      <c r="DQ4" s="4">
        <v>500</v>
      </c>
      <c r="DR4" s="3">
        <v>1206.0999999999999</v>
      </c>
      <c r="DS4" s="3">
        <f t="shared" si="40"/>
        <v>1.3182861514919664</v>
      </c>
      <c r="DT4" s="4">
        <v>500</v>
      </c>
      <c r="DU4" s="3">
        <v>1173.4000000000001</v>
      </c>
      <c r="DV4" s="3">
        <f t="shared" si="41"/>
        <v>1.3060997328584152</v>
      </c>
      <c r="DW4" s="4">
        <v>500</v>
      </c>
      <c r="DX4" s="3">
        <v>1192.5</v>
      </c>
      <c r="DY4" s="3">
        <f t="shared" si="42"/>
        <v>1.3394361451196226</v>
      </c>
      <c r="DZ4" s="4">
        <v>500</v>
      </c>
      <c r="EA4" s="3">
        <v>1152.5</v>
      </c>
      <c r="EB4" s="3">
        <f t="shared" si="43"/>
        <v>1.4897880041365046</v>
      </c>
      <c r="EC4" s="4">
        <v>500</v>
      </c>
      <c r="ED4" s="3">
        <v>1163.7</v>
      </c>
      <c r="EE4" s="3">
        <f t="shared" si="44"/>
        <v>1.4384425216316441</v>
      </c>
      <c r="EF4" s="4">
        <v>500</v>
      </c>
      <c r="EG4" s="3">
        <v>1128</v>
      </c>
      <c r="EH4" s="3">
        <f t="shared" si="45"/>
        <v>1.3667757179207563</v>
      </c>
      <c r="EI4" s="4">
        <v>500</v>
      </c>
      <c r="EJ4" s="3">
        <v>1100</v>
      </c>
      <c r="EK4" s="3">
        <f t="shared" si="46"/>
        <v>1.3121794107121556</v>
      </c>
      <c r="EL4" s="4">
        <v>500</v>
      </c>
      <c r="EM4" s="3">
        <v>1189.0999999999999</v>
      </c>
      <c r="EN4" s="3">
        <f t="shared" si="47"/>
        <v>1.2926405044026523</v>
      </c>
      <c r="EO4" s="4">
        <v>500</v>
      </c>
      <c r="EP4" s="3">
        <v>1154</v>
      </c>
      <c r="EQ4" s="3">
        <f t="shared" si="48"/>
        <v>1.3506554307116105</v>
      </c>
      <c r="ER4" s="4">
        <v>500</v>
      </c>
      <c r="ES4" s="3">
        <v>1158.0999999999999</v>
      </c>
      <c r="ET4" s="3">
        <f t="shared" si="49"/>
        <v>1.4025675184691775</v>
      </c>
      <c r="EU4" s="4">
        <v>500</v>
      </c>
      <c r="EV4" s="3">
        <v>1161</v>
      </c>
      <c r="EW4" s="3">
        <f t="shared" si="50"/>
        <v>1.2681594756963408</v>
      </c>
      <c r="EX4" s="4">
        <v>500</v>
      </c>
      <c r="EY4" s="3">
        <v>1047.9000000000001</v>
      </c>
      <c r="EZ4" s="3">
        <f t="shared" si="51"/>
        <v>1.1928286852589642</v>
      </c>
      <c r="FA4" s="4">
        <v>500</v>
      </c>
      <c r="FB4" s="3">
        <v>1127.7</v>
      </c>
      <c r="FC4" s="3">
        <f t="shared" si="52"/>
        <v>1.3126527761610989</v>
      </c>
      <c r="FD4" s="4">
        <v>500</v>
      </c>
      <c r="FE4" s="3">
        <v>1132.7</v>
      </c>
      <c r="FF4" s="3">
        <f t="shared" si="53"/>
        <v>1.2956989247311828</v>
      </c>
      <c r="FG4" s="4">
        <v>500</v>
      </c>
      <c r="FH4" s="3">
        <v>1142.5999999999999</v>
      </c>
      <c r="FI4" s="3">
        <f t="shared" si="54"/>
        <v>1.2878719567177637</v>
      </c>
      <c r="FJ4" s="4">
        <v>500</v>
      </c>
      <c r="FK4" s="3">
        <v>1038.5999999999999</v>
      </c>
      <c r="FL4" s="3">
        <f t="shared" si="55"/>
        <v>1.2569284763403121</v>
      </c>
      <c r="FM4" s="4">
        <v>500</v>
      </c>
      <c r="FN4" s="3">
        <v>1069.5999999999999</v>
      </c>
      <c r="FO4" s="3">
        <f t="shared" si="56"/>
        <v>1.2788139646102343</v>
      </c>
      <c r="FP4" s="4">
        <v>500</v>
      </c>
      <c r="FQ4" s="3">
        <v>1024</v>
      </c>
      <c r="FR4" s="3">
        <f t="shared" si="57"/>
        <v>1.2474113777561213</v>
      </c>
      <c r="FS4" s="4">
        <v>500</v>
      </c>
      <c r="FT4" s="3">
        <v>1061.0999999999999</v>
      </c>
      <c r="FU4" s="3">
        <f t="shared" si="58"/>
        <v>1.2642678422494935</v>
      </c>
      <c r="FV4" s="4">
        <v>500</v>
      </c>
      <c r="FW4" s="3">
        <v>1114</v>
      </c>
      <c r="FX4" s="3">
        <f t="shared" si="59"/>
        <v>1.302923976608187</v>
      </c>
      <c r="FY4" s="4">
        <v>500</v>
      </c>
      <c r="FZ4" s="3">
        <v>1061.4000000000001</v>
      </c>
      <c r="GA4" s="3">
        <f t="shared" si="60"/>
        <v>1.3134513055314938</v>
      </c>
      <c r="GB4" s="4">
        <v>500</v>
      </c>
      <c r="GC4" s="3">
        <v>1113.4000000000001</v>
      </c>
      <c r="GD4" s="3">
        <f t="shared" si="61"/>
        <v>1.2943501511276447</v>
      </c>
      <c r="GE4" s="4">
        <v>500</v>
      </c>
      <c r="GF4" s="3">
        <v>774.2</v>
      </c>
      <c r="GG4" s="3">
        <f t="shared" si="62"/>
        <v>1.5450009978048294</v>
      </c>
      <c r="GH4" s="4">
        <v>500</v>
      </c>
      <c r="GI4" s="3">
        <v>1155.3</v>
      </c>
      <c r="GJ4">
        <f t="shared" si="63"/>
        <v>1.3914247862218476</v>
      </c>
      <c r="GK4">
        <v>90</v>
      </c>
      <c r="GL4">
        <v>904.14507772020704</v>
      </c>
      <c r="GM4">
        <f t="shared" si="64"/>
        <v>1.0811648079306075</v>
      </c>
      <c r="GN4">
        <v>90</v>
      </c>
      <c r="GO4">
        <v>939.89637305699398</v>
      </c>
      <c r="GP4">
        <f t="shared" si="65"/>
        <v>1.1239157372986366</v>
      </c>
      <c r="GQ4">
        <v>90</v>
      </c>
      <c r="GR4">
        <v>868.91191709844497</v>
      </c>
      <c r="GS4">
        <f t="shared" si="66"/>
        <v>1.0390334572490705</v>
      </c>
      <c r="GT4">
        <v>90</v>
      </c>
      <c r="GU4">
        <v>840.932642487046</v>
      </c>
      <c r="GV4">
        <f t="shared" si="67"/>
        <v>1.1078498293515355</v>
      </c>
      <c r="GW4">
        <v>90</v>
      </c>
      <c r="GX4">
        <v>868.39378238341897</v>
      </c>
      <c r="GY4">
        <f t="shared" si="68"/>
        <v>1.1440273037542659</v>
      </c>
      <c r="GZ4">
        <v>90</v>
      </c>
      <c r="HA4">
        <v>818.13471502590596</v>
      </c>
      <c r="HB4">
        <f t="shared" si="69"/>
        <v>1.0778156996587025</v>
      </c>
      <c r="HC4">
        <v>90</v>
      </c>
      <c r="HD4">
        <v>849.22279792746099</v>
      </c>
      <c r="HE4">
        <f t="shared" si="70"/>
        <v>1.1037037037037043</v>
      </c>
      <c r="HF4">
        <v>90</v>
      </c>
      <c r="HG4">
        <v>867.35751295336695</v>
      </c>
      <c r="HH4">
        <f t="shared" si="71"/>
        <v>1.1272727272727268</v>
      </c>
      <c r="HI4">
        <v>90</v>
      </c>
      <c r="HJ4">
        <v>837.82383419689097</v>
      </c>
      <c r="HK4">
        <f t="shared" si="72"/>
        <v>1.0888888888888892</v>
      </c>
      <c r="HL4">
        <v>600</v>
      </c>
      <c r="HM4">
        <v>2413.18681318681</v>
      </c>
      <c r="HN4">
        <f t="shared" si="73"/>
        <v>2.0485074626865787</v>
      </c>
      <c r="HO4">
        <v>400</v>
      </c>
      <c r="HP4">
        <v>1285.2941176470501</v>
      </c>
      <c r="HQ4">
        <f t="shared" si="74"/>
        <v>1.6743295019156983</v>
      </c>
      <c r="HR4">
        <v>400</v>
      </c>
      <c r="HS4">
        <v>833.86581469648502</v>
      </c>
      <c r="HT4">
        <f t="shared" si="75"/>
        <v>1.1831368993653673</v>
      </c>
      <c r="HU4">
        <v>300</v>
      </c>
      <c r="HV4">
        <v>1323.3979135618399</v>
      </c>
      <c r="HW4">
        <v>0.75510204081632404</v>
      </c>
      <c r="HX4">
        <v>300</v>
      </c>
      <c r="HY4">
        <v>1064.0834575260801</v>
      </c>
      <c r="HZ4">
        <v>0.89027431421446879</v>
      </c>
      <c r="IA4">
        <v>300</v>
      </c>
      <c r="IB4">
        <v>849.47839046199704</v>
      </c>
      <c r="IC4">
        <v>0.88235294117647056</v>
      </c>
      <c r="ID4">
        <v>300</v>
      </c>
      <c r="IE4">
        <v>831.594634873323</v>
      </c>
      <c r="IF4">
        <v>0.92384105960264884</v>
      </c>
      <c r="IG4">
        <v>300</v>
      </c>
      <c r="IH4">
        <v>861.40089418777893</v>
      </c>
      <c r="II4">
        <v>0.86526946107784442</v>
      </c>
      <c r="IJ4">
        <v>300</v>
      </c>
      <c r="IK4">
        <v>828.61400894187693</v>
      </c>
      <c r="IL4">
        <v>1.0258302583025827</v>
      </c>
      <c r="IM4">
        <v>400</v>
      </c>
      <c r="IN4">
        <v>1033.8461538461499</v>
      </c>
      <c r="IO4">
        <v>1.2444444444444396</v>
      </c>
      <c r="IP4">
        <v>402.96495956873298</v>
      </c>
      <c r="IQ4">
        <v>888.461538461538</v>
      </c>
      <c r="IR4">
        <v>1.184615384615384</v>
      </c>
    </row>
    <row r="5" spans="1:327" x14ac:dyDescent="0.25">
      <c r="A5">
        <v>400</v>
      </c>
      <c r="B5" s="3">
        <v>1280</v>
      </c>
      <c r="C5">
        <f t="shared" si="0"/>
        <v>1.4382022471910112</v>
      </c>
      <c r="D5">
        <v>50.5</v>
      </c>
      <c r="E5">
        <v>898</v>
      </c>
      <c r="F5">
        <f t="shared" si="1"/>
        <v>1.0806257521058966</v>
      </c>
      <c r="G5">
        <v>100.5</v>
      </c>
      <c r="H5">
        <v>1008</v>
      </c>
      <c r="I5">
        <f t="shared" si="2"/>
        <v>1.1546391752577319</v>
      </c>
      <c r="J5">
        <v>200.5</v>
      </c>
      <c r="K5">
        <v>16810</v>
      </c>
      <c r="L5">
        <f t="shared" si="3"/>
        <v>1.64</v>
      </c>
      <c r="AS5" s="3"/>
      <c r="GK5">
        <v>120</v>
      </c>
      <c r="GL5">
        <v>927.46113989637297</v>
      </c>
      <c r="GM5">
        <f t="shared" si="64"/>
        <v>1.109045848822801</v>
      </c>
      <c r="GN5">
        <v>120</v>
      </c>
      <c r="GO5">
        <v>967.35751295336695</v>
      </c>
      <c r="GP5">
        <f t="shared" si="65"/>
        <v>1.1567534076827752</v>
      </c>
      <c r="GQ5">
        <v>120</v>
      </c>
      <c r="GR5">
        <v>889.63730569948098</v>
      </c>
      <c r="GS5">
        <f t="shared" si="66"/>
        <v>1.0638166047087976</v>
      </c>
      <c r="GT5">
        <v>120</v>
      </c>
      <c r="GU5">
        <v>871.50259067357501</v>
      </c>
      <c r="GV5">
        <f t="shared" si="67"/>
        <v>1.1481228668941983</v>
      </c>
      <c r="GW5">
        <v>120</v>
      </c>
      <c r="GX5">
        <v>898.96373056994798</v>
      </c>
      <c r="GY5">
        <f t="shared" si="68"/>
        <v>1.1843003412969286</v>
      </c>
      <c r="GZ5">
        <v>120</v>
      </c>
      <c r="HA5">
        <v>851.81347150259001</v>
      </c>
      <c r="HB5">
        <f t="shared" si="69"/>
        <v>1.1221843003412966</v>
      </c>
      <c r="HC5">
        <v>120</v>
      </c>
      <c r="HD5">
        <v>878.23834196891096</v>
      </c>
      <c r="HE5">
        <f t="shared" si="70"/>
        <v>1.141414141414141</v>
      </c>
      <c r="HF5">
        <v>120</v>
      </c>
      <c r="HG5">
        <v>899.48186528497399</v>
      </c>
      <c r="HH5">
        <f t="shared" si="71"/>
        <v>1.1690235690235697</v>
      </c>
      <c r="HI5">
        <v>120</v>
      </c>
      <c r="HJ5">
        <v>868.91191709844497</v>
      </c>
      <c r="HK5">
        <f t="shared" si="72"/>
        <v>1.1292929292929292</v>
      </c>
      <c r="HL5">
        <v>800</v>
      </c>
      <c r="HM5">
        <v>2052.7472527472501</v>
      </c>
      <c r="HN5">
        <f t="shared" si="73"/>
        <v>1.7425373134328455</v>
      </c>
      <c r="HO5">
        <v>600</v>
      </c>
      <c r="HP5">
        <v>1570.5882352941101</v>
      </c>
      <c r="HQ5">
        <f t="shared" si="74"/>
        <v>2.0459770114942439</v>
      </c>
      <c r="HR5">
        <v>600</v>
      </c>
      <c r="HS5">
        <v>909.26517571884904</v>
      </c>
      <c r="HT5">
        <f t="shared" si="75"/>
        <v>1.2901178603807795</v>
      </c>
      <c r="HU5">
        <v>400</v>
      </c>
      <c r="HV5">
        <v>1129.65722801788</v>
      </c>
      <c r="HW5">
        <v>0.64455782312925136</v>
      </c>
      <c r="HX5">
        <v>400</v>
      </c>
      <c r="HY5">
        <v>915.05216095380001</v>
      </c>
      <c r="HZ5">
        <v>0.76558603491272248</v>
      </c>
      <c r="IA5">
        <v>400</v>
      </c>
      <c r="IB5">
        <v>676.60208643815099</v>
      </c>
      <c r="IC5">
        <v>0.70278637770897723</v>
      </c>
      <c r="ID5">
        <v>400</v>
      </c>
      <c r="IE5">
        <v>771.98211624441103</v>
      </c>
      <c r="IF5">
        <v>0.85761589403973504</v>
      </c>
      <c r="IG5">
        <v>400</v>
      </c>
      <c r="IH5">
        <v>852.45901639344197</v>
      </c>
      <c r="II5">
        <v>0.85628742514970047</v>
      </c>
      <c r="IJ5">
        <v>400</v>
      </c>
      <c r="IK5">
        <v>801.78837555886696</v>
      </c>
      <c r="IL5">
        <v>0.9926199261992622</v>
      </c>
      <c r="IM5">
        <v>600</v>
      </c>
      <c r="IN5">
        <v>1110</v>
      </c>
      <c r="IO5">
        <v>1.3361111111111108</v>
      </c>
      <c r="IP5">
        <v>599.73045822102404</v>
      </c>
      <c r="IQ5">
        <v>1093.8461538461499</v>
      </c>
      <c r="IR5">
        <v>1.4584615384615334</v>
      </c>
    </row>
    <row r="6" spans="1:327" x14ac:dyDescent="0.25">
      <c r="A6">
        <v>500</v>
      </c>
      <c r="B6" s="3">
        <v>990</v>
      </c>
      <c r="C6">
        <f t="shared" si="0"/>
        <v>1.1123595505617978</v>
      </c>
      <c r="D6">
        <v>100.5</v>
      </c>
      <c r="E6">
        <v>1008.9999999999999</v>
      </c>
      <c r="F6">
        <f t="shared" si="1"/>
        <v>1.2141997593261129</v>
      </c>
      <c r="G6">
        <v>200.5</v>
      </c>
      <c r="H6">
        <v>1132</v>
      </c>
      <c r="I6">
        <f t="shared" si="2"/>
        <v>1.2966781214203895</v>
      </c>
      <c r="J6">
        <v>250.5</v>
      </c>
      <c r="K6">
        <v>18640</v>
      </c>
      <c r="L6">
        <f t="shared" si="3"/>
        <v>1.8185365853658537</v>
      </c>
      <c r="GK6">
        <v>150</v>
      </c>
      <c r="GL6">
        <v>943.00518134715003</v>
      </c>
      <c r="GM6">
        <f t="shared" si="64"/>
        <v>1.1276332094175965</v>
      </c>
      <c r="GN6">
        <v>150</v>
      </c>
      <c r="GO6">
        <v>991.191709844559</v>
      </c>
      <c r="GP6">
        <f t="shared" si="65"/>
        <v>1.1852540272614622</v>
      </c>
      <c r="GQ6">
        <v>150</v>
      </c>
      <c r="GR6">
        <v>910.88082901554401</v>
      </c>
      <c r="GS6">
        <f t="shared" si="66"/>
        <v>1.0892193308550193</v>
      </c>
      <c r="GT6">
        <v>150</v>
      </c>
      <c r="GU6">
        <v>895.85492227979205</v>
      </c>
      <c r="GV6">
        <f t="shared" si="67"/>
        <v>1.1802047781569962</v>
      </c>
      <c r="GW6">
        <v>150</v>
      </c>
      <c r="GX6">
        <v>924.35233160621704</v>
      </c>
      <c r="GY6">
        <f t="shared" si="68"/>
        <v>1.2177474402730375</v>
      </c>
      <c r="GZ6">
        <v>150</v>
      </c>
      <c r="HA6">
        <v>875.12953367875605</v>
      </c>
      <c r="HB6">
        <f t="shared" si="69"/>
        <v>1.1529010238907851</v>
      </c>
      <c r="HC6">
        <v>150</v>
      </c>
      <c r="HD6">
        <v>901.03626943005099</v>
      </c>
      <c r="HE6">
        <f t="shared" si="70"/>
        <v>1.1710437710437707</v>
      </c>
      <c r="HF6">
        <v>150</v>
      </c>
      <c r="HG6">
        <v>924.35233160621704</v>
      </c>
      <c r="HH6">
        <f t="shared" si="71"/>
        <v>1.2013468013468014</v>
      </c>
      <c r="HI6">
        <v>150</v>
      </c>
      <c r="HJ6">
        <v>891.70984455958501</v>
      </c>
      <c r="HK6">
        <f t="shared" si="72"/>
        <v>1.1589225589225591</v>
      </c>
      <c r="HL6">
        <v>1300</v>
      </c>
      <c r="HM6">
        <v>1169.23076923076</v>
      </c>
      <c r="HN6">
        <f t="shared" si="73"/>
        <v>0.99253731343283469</v>
      </c>
      <c r="HO6">
        <v>800</v>
      </c>
      <c r="HP6">
        <v>1291.1764705882301</v>
      </c>
      <c r="HQ6">
        <f t="shared" si="74"/>
        <v>1.6819923371647449</v>
      </c>
      <c r="HR6">
        <v>800</v>
      </c>
      <c r="HS6">
        <v>890.09584664536703</v>
      </c>
      <c r="HT6">
        <f t="shared" si="75"/>
        <v>1.262919310970082</v>
      </c>
      <c r="HU6">
        <v>500</v>
      </c>
      <c r="HV6">
        <v>921.01341281669102</v>
      </c>
      <c r="HW6">
        <v>0.52551020408163385</v>
      </c>
      <c r="HX6">
        <v>500</v>
      </c>
      <c r="HY6">
        <v>959.76154992548402</v>
      </c>
      <c r="HZ6">
        <v>0.80299251870324639</v>
      </c>
      <c r="IA6">
        <v>500</v>
      </c>
      <c r="IB6">
        <v>673.62146050670606</v>
      </c>
      <c r="IC6">
        <v>0.69969040247677983</v>
      </c>
      <c r="ID6">
        <v>500</v>
      </c>
      <c r="IE6">
        <v>771.98211624441103</v>
      </c>
      <c r="IF6">
        <v>0.85761589403973504</v>
      </c>
      <c r="IG6">
        <v>500</v>
      </c>
      <c r="IH6">
        <v>950.81967213114706</v>
      </c>
      <c r="II6">
        <v>0.95508982035928158</v>
      </c>
      <c r="IJ6">
        <v>500</v>
      </c>
      <c r="IK6">
        <v>813.71087928464908</v>
      </c>
      <c r="IL6">
        <v>1.0073800738007379</v>
      </c>
      <c r="IM6">
        <v>800</v>
      </c>
      <c r="IN6">
        <v>1573.8461538461499</v>
      </c>
      <c r="IO6">
        <v>1.8944444444444393</v>
      </c>
      <c r="IP6">
        <v>801.88679245283004</v>
      </c>
      <c r="IQ6">
        <v>1414.61538461538</v>
      </c>
      <c r="IR6">
        <v>1.8861538461538401</v>
      </c>
    </row>
    <row r="7" spans="1:327" x14ac:dyDescent="0.25">
      <c r="A7">
        <v>600</v>
      </c>
      <c r="B7" s="3">
        <v>730</v>
      </c>
      <c r="C7">
        <f t="shared" si="0"/>
        <v>0.8202247191011236</v>
      </c>
      <c r="D7">
        <v>200.5</v>
      </c>
      <c r="E7">
        <v>1158</v>
      </c>
      <c r="F7">
        <f t="shared" si="1"/>
        <v>1.3935018050541517</v>
      </c>
      <c r="G7">
        <v>300.5</v>
      </c>
      <c r="H7">
        <v>1204</v>
      </c>
      <c r="I7">
        <f t="shared" si="2"/>
        <v>1.3791523482245132</v>
      </c>
      <c r="J7">
        <v>300.5</v>
      </c>
      <c r="K7">
        <v>20933</v>
      </c>
      <c r="L7">
        <f t="shared" si="3"/>
        <v>2.0422439024390244</v>
      </c>
      <c r="GK7">
        <v>180</v>
      </c>
      <c r="GL7">
        <v>957.51295336787496</v>
      </c>
      <c r="GM7">
        <f t="shared" si="64"/>
        <v>1.1449814126394051</v>
      </c>
      <c r="GN7">
        <v>180</v>
      </c>
      <c r="GO7">
        <v>1009.32642487046</v>
      </c>
      <c r="GP7">
        <f t="shared" si="65"/>
        <v>1.2069392812887167</v>
      </c>
      <c r="GQ7">
        <v>180</v>
      </c>
      <c r="GR7">
        <v>927.97927461139898</v>
      </c>
      <c r="GS7">
        <f t="shared" si="66"/>
        <v>1.1096654275092943</v>
      </c>
      <c r="GT7">
        <v>180</v>
      </c>
      <c r="GU7">
        <v>914.50777202072504</v>
      </c>
      <c r="GV7">
        <f t="shared" si="67"/>
        <v>1.2047781569965872</v>
      </c>
      <c r="GW7">
        <v>180</v>
      </c>
      <c r="GX7">
        <v>952.84974093264202</v>
      </c>
      <c r="GY7">
        <f t="shared" si="68"/>
        <v>1.2552901023890786</v>
      </c>
      <c r="GZ7">
        <v>180</v>
      </c>
      <c r="HA7">
        <v>889.11917098445599</v>
      </c>
      <c r="HB7">
        <f t="shared" si="69"/>
        <v>1.1713310580204785</v>
      </c>
      <c r="HC7">
        <v>180</v>
      </c>
      <c r="HD7">
        <v>918.65284974093197</v>
      </c>
      <c r="HE7">
        <f t="shared" si="70"/>
        <v>1.1939393939393939</v>
      </c>
      <c r="HF7">
        <v>180</v>
      </c>
      <c r="HG7">
        <v>945.59585492227905</v>
      </c>
      <c r="HH7">
        <f t="shared" si="71"/>
        <v>1.2289562289562288</v>
      </c>
      <c r="HI7">
        <v>180</v>
      </c>
      <c r="HJ7">
        <v>903.62694300518103</v>
      </c>
      <c r="HK7">
        <f t="shared" si="72"/>
        <v>1.1744107744107748</v>
      </c>
      <c r="HO7">
        <v>1000</v>
      </c>
      <c r="HP7">
        <v>1197.0588235294099</v>
      </c>
      <c r="HQ7">
        <f t="shared" si="74"/>
        <v>1.5593869731800749</v>
      </c>
      <c r="HU7">
        <v>600</v>
      </c>
      <c r="HV7">
        <v>849.47839046199704</v>
      </c>
      <c r="HW7">
        <v>0.48469387755102178</v>
      </c>
      <c r="HX7">
        <v>600</v>
      </c>
      <c r="HY7">
        <v>950.81967213114706</v>
      </c>
      <c r="HZ7">
        <v>0.79551122194514146</v>
      </c>
      <c r="IA7">
        <v>600</v>
      </c>
      <c r="IB7">
        <v>670.64083457526101</v>
      </c>
      <c r="IC7">
        <v>0.6965944272445822</v>
      </c>
      <c r="ID7">
        <v>600</v>
      </c>
      <c r="IE7">
        <v>766.02086438151991</v>
      </c>
      <c r="IF7">
        <v>0.85099337748344372</v>
      </c>
      <c r="IG7">
        <v>600</v>
      </c>
      <c r="IH7">
        <v>891.20715350223497</v>
      </c>
      <c r="II7">
        <v>0.89520958083832347</v>
      </c>
      <c r="IJ7">
        <v>600</v>
      </c>
      <c r="IK7">
        <v>810.73025335320403</v>
      </c>
      <c r="IL7">
        <v>1.0036900369003696</v>
      </c>
      <c r="IM7">
        <v>1000</v>
      </c>
      <c r="IN7">
        <v>1673.0769230769199</v>
      </c>
      <c r="IO7">
        <v>2.0138888888888848</v>
      </c>
      <c r="IP7">
        <v>1002.69541778975</v>
      </c>
      <c r="IQ7">
        <v>1232.3076923076901</v>
      </c>
      <c r="IR7">
        <v>1.6430769230769202</v>
      </c>
    </row>
    <row r="8" spans="1:327" x14ac:dyDescent="0.25">
      <c r="A8" s="3"/>
      <c r="D8">
        <v>300.5</v>
      </c>
      <c r="E8">
        <v>1229</v>
      </c>
      <c r="F8">
        <f t="shared" si="1"/>
        <v>1.4789410348977137</v>
      </c>
      <c r="G8">
        <v>400.5</v>
      </c>
      <c r="H8">
        <v>1232</v>
      </c>
      <c r="I8">
        <f t="shared" si="2"/>
        <v>1.4112256586483392</v>
      </c>
      <c r="GK8">
        <v>210</v>
      </c>
      <c r="GL8">
        <v>970.98445595854901</v>
      </c>
      <c r="GM8">
        <f t="shared" si="64"/>
        <v>1.1610904584882284</v>
      </c>
      <c r="GN8">
        <v>210</v>
      </c>
      <c r="GO8">
        <v>1024.3523316062101</v>
      </c>
      <c r="GP8">
        <f t="shared" si="65"/>
        <v>1.2249070631970178</v>
      </c>
      <c r="GQ8">
        <v>210</v>
      </c>
      <c r="GR8">
        <v>942.48704663212402</v>
      </c>
      <c r="GS8">
        <f t="shared" si="66"/>
        <v>1.1270136307311032</v>
      </c>
      <c r="GT8">
        <v>210</v>
      </c>
      <c r="GU8">
        <v>929.53367875647598</v>
      </c>
      <c r="GV8">
        <f t="shared" si="67"/>
        <v>1.2245733788395901</v>
      </c>
      <c r="GW8">
        <v>210</v>
      </c>
      <c r="GX8">
        <v>978.23834196891096</v>
      </c>
      <c r="GY8">
        <f t="shared" si="68"/>
        <v>1.2887372013651872</v>
      </c>
      <c r="GZ8">
        <v>210</v>
      </c>
      <c r="HA8">
        <v>899.48186528497399</v>
      </c>
      <c r="HB8">
        <f t="shared" si="69"/>
        <v>1.1849829351535841</v>
      </c>
      <c r="HC8">
        <v>210</v>
      </c>
      <c r="HD8">
        <v>933.16062176165804</v>
      </c>
      <c r="HE8">
        <f t="shared" si="70"/>
        <v>1.2127946127946136</v>
      </c>
      <c r="HF8">
        <v>210</v>
      </c>
      <c r="HG8">
        <v>961.13989637305701</v>
      </c>
      <c r="HH8">
        <f t="shared" si="71"/>
        <v>1.24915824915825</v>
      </c>
      <c r="HI8">
        <v>210</v>
      </c>
      <c r="HJ8">
        <v>914.50777202072504</v>
      </c>
      <c r="HK8">
        <f t="shared" si="72"/>
        <v>1.1885521885521888</v>
      </c>
      <c r="HU8">
        <v>700</v>
      </c>
      <c r="HV8">
        <v>846.49776453055108</v>
      </c>
      <c r="HW8">
        <v>0.48299319727891277</v>
      </c>
      <c r="HX8">
        <v>700</v>
      </c>
      <c r="HY8">
        <v>935.91654247391898</v>
      </c>
      <c r="HZ8">
        <v>0.78304239401496678</v>
      </c>
      <c r="IA8">
        <v>700</v>
      </c>
      <c r="IB8">
        <v>658.71833084947798</v>
      </c>
      <c r="IC8">
        <v>0.68421052631578905</v>
      </c>
      <c r="ID8">
        <v>700</v>
      </c>
      <c r="IE8">
        <v>766.02086438151991</v>
      </c>
      <c r="IF8">
        <v>0.85099337748344372</v>
      </c>
      <c r="IG8">
        <v>700</v>
      </c>
      <c r="IH8">
        <v>912.07153502235406</v>
      </c>
      <c r="II8">
        <v>0.91616766467065869</v>
      </c>
      <c r="IJ8">
        <v>700</v>
      </c>
      <c r="IK8">
        <v>813.71087928464908</v>
      </c>
      <c r="IL8">
        <v>1.0073800738007379</v>
      </c>
    </row>
    <row r="9" spans="1:327" x14ac:dyDescent="0.25">
      <c r="D9">
        <v>400.5</v>
      </c>
      <c r="E9">
        <v>1252</v>
      </c>
      <c r="F9">
        <f t="shared" si="1"/>
        <v>1.50661853188929</v>
      </c>
      <c r="G9">
        <v>500.5</v>
      </c>
      <c r="H9">
        <v>1227</v>
      </c>
      <c r="I9">
        <f t="shared" si="2"/>
        <v>1.4054982817869415</v>
      </c>
      <c r="GK9">
        <v>240</v>
      </c>
      <c r="GL9">
        <v>987.04663212435196</v>
      </c>
      <c r="GM9">
        <f>GL9/836.269430051813</f>
        <v>1.180297397769517</v>
      </c>
      <c r="GN9">
        <v>240</v>
      </c>
      <c r="GO9">
        <v>1037.3056994818601</v>
      </c>
      <c r="GP9">
        <f t="shared" si="65"/>
        <v>1.2403965303593503</v>
      </c>
      <c r="GQ9">
        <v>240</v>
      </c>
      <c r="GR9">
        <v>956.99481865284895</v>
      </c>
      <c r="GS9">
        <f t="shared" si="66"/>
        <v>1.1443618339529118</v>
      </c>
      <c r="GT9">
        <v>240</v>
      </c>
      <c r="GU9">
        <v>944.04145077720204</v>
      </c>
      <c r="GV9">
        <f t="shared" si="67"/>
        <v>1.2436860068259392</v>
      </c>
      <c r="GW9">
        <v>240</v>
      </c>
      <c r="GX9">
        <v>1003.62694300518</v>
      </c>
      <c r="GY9">
        <f t="shared" si="68"/>
        <v>1.3221843003412959</v>
      </c>
      <c r="GZ9">
        <v>240</v>
      </c>
      <c r="HA9">
        <v>911.917098445595</v>
      </c>
      <c r="HB9">
        <f t="shared" si="69"/>
        <v>1.20136518771331</v>
      </c>
      <c r="HC9">
        <v>240</v>
      </c>
      <c r="HD9">
        <v>946.11398963730505</v>
      </c>
      <c r="HE9">
        <f t="shared" si="70"/>
        <v>1.2296296296296296</v>
      </c>
      <c r="HF9">
        <v>240</v>
      </c>
      <c r="HG9">
        <v>974.09326424870403</v>
      </c>
      <c r="HH9">
        <f t="shared" si="71"/>
        <v>1.265993265993266</v>
      </c>
      <c r="HI9">
        <v>240</v>
      </c>
      <c r="HJ9">
        <v>926.94300518134696</v>
      </c>
      <c r="HK9">
        <f t="shared" si="72"/>
        <v>1.2047138047138053</v>
      </c>
      <c r="HU9">
        <v>800</v>
      </c>
      <c r="HV9">
        <v>828.61400894187693</v>
      </c>
      <c r="HW9">
        <v>0.47278911564625936</v>
      </c>
      <c r="HX9">
        <v>800</v>
      </c>
      <c r="HY9">
        <v>929.95529061102798</v>
      </c>
      <c r="HZ9">
        <v>0.77805486284289715</v>
      </c>
      <c r="IA9">
        <v>800</v>
      </c>
      <c r="IB9">
        <v>649.77645305514102</v>
      </c>
      <c r="IC9">
        <v>0.6749226006191944</v>
      </c>
      <c r="ID9">
        <v>800</v>
      </c>
      <c r="IE9">
        <v>763.04023845007396</v>
      </c>
      <c r="IF9">
        <v>0.84768211920529757</v>
      </c>
      <c r="IG9">
        <v>800</v>
      </c>
      <c r="IH9">
        <v>900.14903129657193</v>
      </c>
      <c r="II9">
        <v>0.90419161676646731</v>
      </c>
      <c r="IJ9">
        <v>800</v>
      </c>
      <c r="IK9">
        <v>813.71087928464908</v>
      </c>
      <c r="IL9">
        <v>1.0073800738007379</v>
      </c>
    </row>
    <row r="10" spans="1:327" x14ac:dyDescent="0.25">
      <c r="A10" s="3"/>
      <c r="D10">
        <v>500.5</v>
      </c>
      <c r="E10">
        <v>1251</v>
      </c>
      <c r="F10">
        <f t="shared" si="1"/>
        <v>1.5054151624548737</v>
      </c>
      <c r="G10">
        <v>600.5</v>
      </c>
      <c r="H10">
        <v>1199</v>
      </c>
      <c r="I10">
        <f t="shared" si="2"/>
        <v>1.3734249713631157</v>
      </c>
      <c r="GK10">
        <v>270</v>
      </c>
      <c r="GL10">
        <v>998.96373056994798</v>
      </c>
      <c r="GM10">
        <f t="shared" si="64"/>
        <v>1.1945477075588604</v>
      </c>
      <c r="GN10">
        <v>270</v>
      </c>
      <c r="GO10">
        <v>1044.5595854922201</v>
      </c>
      <c r="GP10">
        <f t="shared" si="65"/>
        <v>1.2490706319702516</v>
      </c>
      <c r="GQ10">
        <v>270</v>
      </c>
      <c r="GR10">
        <v>970.98445595854901</v>
      </c>
      <c r="GS10">
        <f t="shared" si="66"/>
        <v>1.1610904584882284</v>
      </c>
      <c r="GT10">
        <v>270</v>
      </c>
      <c r="GU10">
        <v>957.51295336787496</v>
      </c>
      <c r="GV10">
        <f t="shared" si="67"/>
        <v>1.2614334470989759</v>
      </c>
      <c r="GW10">
        <v>270</v>
      </c>
      <c r="GX10">
        <v>1022.27979274611</v>
      </c>
      <c r="GY10">
        <f t="shared" si="68"/>
        <v>1.3467576791808828</v>
      </c>
      <c r="GZ10">
        <v>270</v>
      </c>
      <c r="HA10">
        <v>921.76165803108802</v>
      </c>
      <c r="HB10">
        <f t="shared" si="69"/>
        <v>1.2143344709897617</v>
      </c>
      <c r="HC10">
        <v>270</v>
      </c>
      <c r="HD10">
        <v>958.54922279792697</v>
      </c>
      <c r="HE10">
        <f t="shared" si="70"/>
        <v>1.2457912457912459</v>
      </c>
      <c r="HF10">
        <v>270</v>
      </c>
      <c r="HG10">
        <v>982.38341968911902</v>
      </c>
      <c r="HH10">
        <f t="shared" si="71"/>
        <v>1.2767676767676774</v>
      </c>
      <c r="HI10">
        <v>270</v>
      </c>
      <c r="HJ10">
        <v>940.41450777201999</v>
      </c>
      <c r="HK10">
        <f t="shared" si="72"/>
        <v>1.2222222222222221</v>
      </c>
      <c r="HU10">
        <v>900</v>
      </c>
      <c r="HV10">
        <v>804.76900149031303</v>
      </c>
      <c r="HW10">
        <v>0.4591836734693891</v>
      </c>
      <c r="HX10">
        <v>900</v>
      </c>
      <c r="HY10">
        <v>918.03278688524608</v>
      </c>
      <c r="HZ10">
        <v>0.76807980049875779</v>
      </c>
      <c r="IA10">
        <v>900</v>
      </c>
      <c r="IB10">
        <v>655.73770491803191</v>
      </c>
      <c r="IC10">
        <v>0.68111455108359042</v>
      </c>
      <c r="ID10">
        <v>900</v>
      </c>
      <c r="IE10">
        <v>757.07898658718295</v>
      </c>
      <c r="IF10">
        <v>0.84105960264900648</v>
      </c>
      <c r="IG10">
        <v>900</v>
      </c>
      <c r="IH10">
        <v>885.24590163934397</v>
      </c>
      <c r="II10">
        <v>0.88922155688622784</v>
      </c>
      <c r="IJ10">
        <v>900</v>
      </c>
      <c r="IK10">
        <v>792.84649776453</v>
      </c>
      <c r="IL10">
        <v>0.98154981549815501</v>
      </c>
    </row>
    <row r="11" spans="1:327" x14ac:dyDescent="0.25">
      <c r="A11" s="3"/>
      <c r="D11">
        <v>600.5</v>
      </c>
      <c r="E11">
        <v>1255</v>
      </c>
      <c r="F11">
        <f t="shared" si="1"/>
        <v>1.5102286401925391</v>
      </c>
      <c r="G11">
        <v>700.5</v>
      </c>
      <c r="H11">
        <v>1160</v>
      </c>
      <c r="I11">
        <f t="shared" si="2"/>
        <v>1.3287514318442153</v>
      </c>
      <c r="GK11">
        <v>300</v>
      </c>
      <c r="GL11">
        <v>1010.88082901554</v>
      </c>
      <c r="GM11">
        <f t="shared" si="64"/>
        <v>1.2087980173481991</v>
      </c>
      <c r="GN11">
        <v>300</v>
      </c>
      <c r="GO11">
        <v>1047.66839378238</v>
      </c>
      <c r="GP11">
        <f t="shared" si="65"/>
        <v>1.2527881040892161</v>
      </c>
      <c r="GQ11">
        <v>300</v>
      </c>
      <c r="GR11">
        <v>981.34715025906701</v>
      </c>
      <c r="GS11">
        <f t="shared" si="66"/>
        <v>1.1734820322180921</v>
      </c>
      <c r="GT11">
        <v>300</v>
      </c>
      <c r="GU11">
        <v>967.87564766839296</v>
      </c>
      <c r="GV11">
        <f t="shared" si="67"/>
        <v>1.2750853242320814</v>
      </c>
      <c r="GW11">
        <v>300</v>
      </c>
      <c r="GX11">
        <v>1033.6787564766801</v>
      </c>
      <c r="GY11">
        <f t="shared" si="68"/>
        <v>1.3617747440272994</v>
      </c>
      <c r="GZ11">
        <v>300</v>
      </c>
      <c r="HA11">
        <v>933.16062176165804</v>
      </c>
      <c r="HB11">
        <f t="shared" si="69"/>
        <v>1.2293515358361782</v>
      </c>
      <c r="HC11">
        <v>300</v>
      </c>
      <c r="HD11">
        <v>968.91191709844497</v>
      </c>
      <c r="HE11">
        <f t="shared" si="70"/>
        <v>1.2592592592592593</v>
      </c>
      <c r="HF11">
        <v>300</v>
      </c>
      <c r="HG11">
        <v>993.26424870466303</v>
      </c>
      <c r="HH11">
        <f t="shared" si="71"/>
        <v>1.2909090909090915</v>
      </c>
      <c r="HI11">
        <v>300</v>
      </c>
      <c r="HJ11">
        <v>948.18652849740897</v>
      </c>
      <c r="HK11">
        <f t="shared" si="72"/>
        <v>1.2323232323232327</v>
      </c>
      <c r="HU11">
        <v>1000</v>
      </c>
      <c r="HV11">
        <v>792.84649776453</v>
      </c>
      <c r="HW11">
        <v>0.45238095238095333</v>
      </c>
      <c r="HX11">
        <v>1000</v>
      </c>
      <c r="HY11">
        <v>918.03278688524608</v>
      </c>
      <c r="HZ11">
        <v>0.76807980049875779</v>
      </c>
      <c r="IA11">
        <v>1000</v>
      </c>
      <c r="IB11">
        <v>614.00894187779397</v>
      </c>
      <c r="IC11">
        <v>0.63777089783281693</v>
      </c>
      <c r="ID11">
        <v>1000</v>
      </c>
      <c r="IE11">
        <v>703.42771982116199</v>
      </c>
      <c r="IF11">
        <v>0.78145695364238377</v>
      </c>
      <c r="IG11">
        <v>1000</v>
      </c>
      <c r="IH11">
        <v>867.36214605066993</v>
      </c>
      <c r="II11">
        <v>0.87125748502993994</v>
      </c>
      <c r="IJ11">
        <v>1000</v>
      </c>
      <c r="IK11">
        <v>798.807749627421</v>
      </c>
      <c r="IL11">
        <v>0.98892988929889281</v>
      </c>
    </row>
    <row r="12" spans="1:327" x14ac:dyDescent="0.25">
      <c r="D12">
        <v>700.4</v>
      </c>
      <c r="E12">
        <v>1289</v>
      </c>
      <c r="F12">
        <f t="shared" si="1"/>
        <v>1.5511432009626955</v>
      </c>
      <c r="G12">
        <v>800.5</v>
      </c>
      <c r="H12">
        <v>1118</v>
      </c>
      <c r="I12">
        <f t="shared" si="2"/>
        <v>1.2806414662084764</v>
      </c>
    </row>
    <row r="13" spans="1:327" x14ac:dyDescent="0.25">
      <c r="D13">
        <v>700.5</v>
      </c>
      <c r="E13">
        <v>1289</v>
      </c>
      <c r="F13">
        <f t="shared" si="1"/>
        <v>1.5511432009626955</v>
      </c>
      <c r="G13">
        <v>900.5</v>
      </c>
      <c r="H13">
        <v>1053</v>
      </c>
      <c r="I13">
        <f t="shared" si="2"/>
        <v>1.2061855670103092</v>
      </c>
    </row>
    <row r="14" spans="1:327" x14ac:dyDescent="0.25">
      <c r="D14">
        <v>800.4</v>
      </c>
      <c r="E14" s="5">
        <v>1381.6666666666667</v>
      </c>
      <c r="F14">
        <f t="shared" si="1"/>
        <v>1.6626554352186123</v>
      </c>
      <c r="G14">
        <v>1000.5</v>
      </c>
      <c r="H14">
        <v>1010</v>
      </c>
      <c r="I14">
        <f t="shared" si="2"/>
        <v>1.1569301260022911</v>
      </c>
    </row>
    <row r="15" spans="1:327" x14ac:dyDescent="0.25">
      <c r="D15">
        <v>900.4</v>
      </c>
      <c r="E15">
        <v>1471</v>
      </c>
      <c r="F15">
        <f t="shared" si="1"/>
        <v>1.770156438026474</v>
      </c>
    </row>
    <row r="16" spans="1:327" x14ac:dyDescent="0.25">
      <c r="D16">
        <v>1000.2</v>
      </c>
      <c r="E16">
        <v>1492</v>
      </c>
      <c r="F16">
        <f t="shared" si="1"/>
        <v>1.7954271961492179</v>
      </c>
    </row>
    <row r="17" spans="1:325" x14ac:dyDescent="0.25">
      <c r="D17">
        <v>1000.3</v>
      </c>
      <c r="E17">
        <v>1492</v>
      </c>
      <c r="F17">
        <f t="shared" si="1"/>
        <v>1.7954271961492179</v>
      </c>
    </row>
    <row r="19" spans="1:325" ht="25.5" customHeight="1" x14ac:dyDescent="0.25">
      <c r="A19" s="6" t="s">
        <v>5</v>
      </c>
      <c r="B19" s="6"/>
      <c r="C19" s="6"/>
      <c r="D19" s="6" t="s">
        <v>6</v>
      </c>
      <c r="E19" s="6"/>
      <c r="F19" s="6"/>
      <c r="G19" s="6" t="s">
        <v>7</v>
      </c>
      <c r="H19" s="6"/>
      <c r="I19" s="6"/>
      <c r="J19" s="6" t="s">
        <v>8</v>
      </c>
      <c r="K19" s="6"/>
      <c r="L19" s="6"/>
      <c r="M19" s="3" t="s">
        <v>9</v>
      </c>
      <c r="O19" s="3"/>
      <c r="P19" s="3" t="s">
        <v>10</v>
      </c>
      <c r="Q19" s="3"/>
      <c r="S19" s="3" t="s">
        <v>11</v>
      </c>
      <c r="T19" s="3"/>
      <c r="U19" s="3"/>
      <c r="V19" s="3" t="s">
        <v>12</v>
      </c>
      <c r="W19" s="3"/>
      <c r="X19" s="3"/>
      <c r="Y19" s="3" t="s">
        <v>13</v>
      </c>
      <c r="Z19" s="3"/>
      <c r="AA19" s="3"/>
      <c r="AB19" s="3" t="s">
        <v>14</v>
      </c>
      <c r="AC19" s="3"/>
      <c r="AD19" s="3"/>
      <c r="AE19" s="3" t="s">
        <v>15</v>
      </c>
      <c r="AF19" s="3"/>
      <c r="AG19" s="3"/>
      <c r="AH19" s="3" t="s">
        <v>16</v>
      </c>
      <c r="AI19" s="3"/>
      <c r="AJ19" s="3"/>
      <c r="AK19" s="3" t="s">
        <v>17</v>
      </c>
      <c r="AL19" s="3"/>
      <c r="AM19" s="3"/>
      <c r="AN19" s="3" t="s">
        <v>18</v>
      </c>
      <c r="AO19" s="3"/>
      <c r="AP19" s="3"/>
      <c r="AQ19" s="3" t="s">
        <v>19</v>
      </c>
      <c r="AR19" s="3"/>
      <c r="AS19" s="3"/>
      <c r="AT19" s="3" t="s">
        <v>20</v>
      </c>
      <c r="AU19" s="3"/>
      <c r="AV19" s="3"/>
      <c r="AW19" s="3" t="s">
        <v>21</v>
      </c>
      <c r="AX19" s="3"/>
      <c r="AY19" s="3"/>
      <c r="AZ19" s="3" t="s">
        <v>22</v>
      </c>
      <c r="BA19" s="3"/>
      <c r="BB19" s="3"/>
      <c r="BC19" s="3" t="s">
        <v>23</v>
      </c>
      <c r="BD19" s="3"/>
      <c r="BE19" s="3"/>
      <c r="BF19" s="3" t="s">
        <v>24</v>
      </c>
      <c r="BG19" s="3"/>
      <c r="BH19" s="3"/>
      <c r="BI19" s="3" t="s">
        <v>25</v>
      </c>
      <c r="BJ19" s="3"/>
      <c r="BK19" s="3"/>
      <c r="BL19" s="3" t="s">
        <v>26</v>
      </c>
      <c r="BM19" s="3"/>
      <c r="BN19" s="3"/>
      <c r="BO19" s="3" t="s">
        <v>27</v>
      </c>
      <c r="BP19" s="3"/>
      <c r="BQ19" s="3"/>
      <c r="BR19" s="3" t="s">
        <v>28</v>
      </c>
      <c r="BS19" s="3"/>
      <c r="BT19" s="3"/>
      <c r="BU19" s="3" t="s">
        <v>29</v>
      </c>
      <c r="BV19" s="3"/>
      <c r="BW19" s="3"/>
      <c r="BX19" s="3" t="s">
        <v>30</v>
      </c>
      <c r="BY19" s="3"/>
      <c r="BZ19" s="3"/>
      <c r="CA19" s="3" t="s">
        <v>31</v>
      </c>
      <c r="CB19" s="3"/>
      <c r="CC19" s="3"/>
      <c r="CD19" s="3" t="s">
        <v>32</v>
      </c>
      <c r="CE19" s="3"/>
      <c r="CF19" s="3"/>
      <c r="CG19" s="3" t="s">
        <v>33</v>
      </c>
      <c r="CH19" s="3"/>
      <c r="CI19" s="3"/>
      <c r="CJ19" s="3" t="s">
        <v>34</v>
      </c>
      <c r="CK19" s="3"/>
      <c r="CL19" s="3"/>
      <c r="CM19" s="3" t="s">
        <v>35</v>
      </c>
      <c r="CN19" s="3"/>
      <c r="CO19" s="3"/>
      <c r="CP19" s="3" t="s">
        <v>36</v>
      </c>
      <c r="CQ19" s="3"/>
      <c r="CR19" s="3"/>
      <c r="CS19" s="3" t="s">
        <v>37</v>
      </c>
      <c r="CT19" s="3"/>
      <c r="CU19" s="3"/>
      <c r="CV19" s="3" t="s">
        <v>38</v>
      </c>
      <c r="CW19" s="3"/>
      <c r="CX19" s="3"/>
      <c r="CY19" s="3" t="s">
        <v>39</v>
      </c>
      <c r="CZ19" s="3"/>
      <c r="DA19" s="3"/>
      <c r="DB19" s="3" t="s">
        <v>40</v>
      </c>
      <c r="DC19" s="3"/>
      <c r="DD19" s="3"/>
      <c r="DE19" s="3" t="s">
        <v>41</v>
      </c>
      <c r="DF19" s="3"/>
      <c r="DG19" s="3"/>
      <c r="DH19" s="3" t="s">
        <v>42</v>
      </c>
      <c r="DI19" s="3"/>
      <c r="DJ19" s="3"/>
      <c r="DK19" s="3" t="s">
        <v>43</v>
      </c>
      <c r="DL19" s="3"/>
      <c r="DM19" s="3"/>
      <c r="DN19" s="3" t="s">
        <v>44</v>
      </c>
      <c r="DO19" s="3"/>
      <c r="DP19" s="3"/>
      <c r="DQ19" s="3" t="s">
        <v>45</v>
      </c>
      <c r="DR19" s="3"/>
      <c r="DS19" s="3"/>
      <c r="DT19" s="3" t="s">
        <v>46</v>
      </c>
      <c r="DU19" s="3"/>
      <c r="DV19" s="3"/>
      <c r="DW19" s="3" t="s">
        <v>47</v>
      </c>
      <c r="DX19" s="3"/>
      <c r="DY19" s="3"/>
      <c r="DZ19" s="3" t="s">
        <v>48</v>
      </c>
      <c r="EA19" s="3"/>
      <c r="EB19" s="3"/>
      <c r="EC19" s="3" t="s">
        <v>49</v>
      </c>
      <c r="ED19" s="3"/>
      <c r="EE19" s="3"/>
      <c r="EF19" s="3" t="s">
        <v>50</v>
      </c>
      <c r="EG19" s="3"/>
      <c r="EH19" s="3"/>
      <c r="EI19" s="3" t="s">
        <v>51</v>
      </c>
      <c r="EJ19" s="3"/>
      <c r="EK19" s="3"/>
      <c r="EL19" s="3" t="s">
        <v>52</v>
      </c>
      <c r="EM19" s="3"/>
      <c r="EN19" s="3"/>
      <c r="EO19" s="3" t="s">
        <v>53</v>
      </c>
      <c r="EP19" s="3"/>
      <c r="EQ19" s="3"/>
      <c r="ER19" s="3" t="s">
        <v>54</v>
      </c>
      <c r="ES19" s="3"/>
      <c r="ET19" s="3"/>
      <c r="EU19" s="3" t="s">
        <v>55</v>
      </c>
      <c r="EV19" s="3"/>
      <c r="EW19" s="3"/>
      <c r="EX19" s="3" t="s">
        <v>56</v>
      </c>
      <c r="EY19" s="3"/>
      <c r="EZ19" s="3"/>
      <c r="FA19" s="3" t="s">
        <v>57</v>
      </c>
      <c r="FB19" s="3"/>
      <c r="FC19" s="3"/>
      <c r="FD19" s="3" t="s">
        <v>58</v>
      </c>
      <c r="FE19" s="3"/>
      <c r="FF19" s="3"/>
      <c r="FG19" s="3" t="s">
        <v>59</v>
      </c>
      <c r="FH19" s="3"/>
      <c r="FI19" s="3"/>
      <c r="FJ19" s="3" t="s">
        <v>60</v>
      </c>
      <c r="FK19" s="3"/>
      <c r="FL19" s="3"/>
      <c r="FM19" s="3" t="s">
        <v>61</v>
      </c>
      <c r="FN19" s="3"/>
      <c r="FO19" s="3"/>
      <c r="FP19" s="3" t="s">
        <v>62</v>
      </c>
      <c r="FQ19" s="3"/>
      <c r="FR19" s="3"/>
      <c r="FS19" s="3" t="s">
        <v>63</v>
      </c>
      <c r="FT19" s="3"/>
      <c r="FU19" s="3"/>
      <c r="FV19" s="3" t="s">
        <v>64</v>
      </c>
      <c r="FW19" s="3"/>
      <c r="FX19" s="3"/>
      <c r="FY19" s="3" t="s">
        <v>65</v>
      </c>
      <c r="FZ19" s="3"/>
      <c r="GA19" s="3"/>
      <c r="GB19" s="3" t="s">
        <v>66</v>
      </c>
      <c r="GC19" s="3"/>
      <c r="GD19" s="3"/>
      <c r="GE19" s="3" t="s">
        <v>67</v>
      </c>
      <c r="GF19" s="3"/>
      <c r="GG19" s="3"/>
      <c r="GH19" s="3" t="s">
        <v>68</v>
      </c>
      <c r="GK19" t="s">
        <v>69</v>
      </c>
      <c r="GT19" t="s">
        <v>70</v>
      </c>
      <c r="HC19" t="s">
        <v>71</v>
      </c>
      <c r="HL19" t="s">
        <v>72</v>
      </c>
      <c r="HO19" t="s">
        <v>6</v>
      </c>
      <c r="HR19" t="s">
        <v>7</v>
      </c>
      <c r="HU19" t="s">
        <v>73</v>
      </c>
      <c r="HX19" t="s">
        <v>73</v>
      </c>
      <c r="IA19" t="s">
        <v>6</v>
      </c>
      <c r="ID19" t="s">
        <v>73</v>
      </c>
      <c r="IG19" t="s">
        <v>74</v>
      </c>
      <c r="IJ19" t="s">
        <v>6</v>
      </c>
      <c r="IM19" t="s">
        <v>75</v>
      </c>
      <c r="IP19" t="s">
        <v>6</v>
      </c>
    </row>
    <row r="20" spans="1:325" ht="405" x14ac:dyDescent="0.25">
      <c r="A20" s="7" t="s">
        <v>76</v>
      </c>
      <c r="D20" s="8" t="s">
        <v>77</v>
      </c>
      <c r="E20" s="9"/>
      <c r="F20" s="9"/>
      <c r="G20" s="8" t="s">
        <v>77</v>
      </c>
      <c r="H20" s="9"/>
      <c r="I20" s="9"/>
      <c r="J20" s="8" t="s">
        <v>77</v>
      </c>
      <c r="M20" s="7" t="s">
        <v>78</v>
      </c>
      <c r="P20" s="7" t="s">
        <v>78</v>
      </c>
      <c r="S20" s="7" t="s">
        <v>78</v>
      </c>
      <c r="V20" s="7" t="s">
        <v>78</v>
      </c>
      <c r="Y20" s="7" t="s">
        <v>78</v>
      </c>
      <c r="AB20" s="7" t="s">
        <v>78</v>
      </c>
      <c r="AC20" s="10"/>
      <c r="AD20" s="10"/>
      <c r="AE20" s="7" t="s">
        <v>78</v>
      </c>
      <c r="AF20" s="10"/>
      <c r="AG20" s="10"/>
      <c r="AH20" s="7" t="s">
        <v>78</v>
      </c>
      <c r="AI20" s="10"/>
      <c r="AJ20" s="10"/>
      <c r="AK20" s="7" t="s">
        <v>78</v>
      </c>
      <c r="AL20" s="10"/>
      <c r="AM20" s="10"/>
      <c r="AN20" s="7" t="s">
        <v>78</v>
      </c>
      <c r="AO20" s="10"/>
      <c r="AP20" s="10"/>
      <c r="AQ20" s="7" t="s">
        <v>78</v>
      </c>
      <c r="AR20" s="10"/>
      <c r="AS20" s="10"/>
      <c r="AT20" s="7" t="s">
        <v>78</v>
      </c>
      <c r="AU20" s="10"/>
      <c r="AV20" s="10"/>
      <c r="AW20" s="7" t="s">
        <v>78</v>
      </c>
      <c r="AX20" s="10"/>
      <c r="AY20" s="10"/>
      <c r="AZ20" s="7" t="s">
        <v>78</v>
      </c>
      <c r="BA20" s="10"/>
      <c r="BB20" s="10"/>
      <c r="BC20" s="7" t="s">
        <v>78</v>
      </c>
      <c r="BD20" s="10"/>
      <c r="BE20" s="10"/>
      <c r="BF20" s="7" t="s">
        <v>78</v>
      </c>
      <c r="BG20" s="10"/>
      <c r="BH20" s="10"/>
      <c r="BI20" s="7" t="s">
        <v>78</v>
      </c>
      <c r="BJ20" s="10"/>
      <c r="BK20" s="10"/>
      <c r="BL20" s="7" t="s">
        <v>78</v>
      </c>
      <c r="BM20" s="10"/>
      <c r="BN20" s="10"/>
      <c r="BO20" s="7" t="s">
        <v>78</v>
      </c>
      <c r="BP20" s="10"/>
      <c r="BQ20" s="10"/>
      <c r="BR20" s="7" t="s">
        <v>78</v>
      </c>
      <c r="BS20" s="10"/>
      <c r="BT20" s="10"/>
      <c r="BU20" s="7" t="s">
        <v>78</v>
      </c>
      <c r="BV20" s="10"/>
      <c r="BW20" s="10"/>
      <c r="BX20" s="7" t="s">
        <v>78</v>
      </c>
      <c r="BY20" s="10"/>
      <c r="BZ20" s="10"/>
      <c r="CA20" s="7" t="s">
        <v>78</v>
      </c>
      <c r="CB20" s="10"/>
      <c r="CC20" s="10"/>
      <c r="CD20" s="7" t="s">
        <v>78</v>
      </c>
      <c r="CE20" s="10"/>
      <c r="CF20" s="10"/>
      <c r="CG20" s="7" t="s">
        <v>78</v>
      </c>
      <c r="CH20" s="10"/>
      <c r="CI20" s="10"/>
      <c r="CJ20" s="7" t="s">
        <v>78</v>
      </c>
      <c r="CK20" s="10"/>
      <c r="CL20" s="10"/>
      <c r="CM20" s="7" t="s">
        <v>78</v>
      </c>
      <c r="CN20" s="10"/>
      <c r="CO20" s="10"/>
      <c r="CP20" s="7" t="s">
        <v>78</v>
      </c>
      <c r="CQ20" s="10"/>
      <c r="CR20" s="10"/>
      <c r="CS20" s="7" t="s">
        <v>78</v>
      </c>
      <c r="CT20" s="10"/>
      <c r="CU20" s="10"/>
      <c r="CV20" s="7" t="s">
        <v>78</v>
      </c>
      <c r="CW20" s="10"/>
      <c r="CX20" s="10"/>
      <c r="CY20" s="7" t="s">
        <v>78</v>
      </c>
      <c r="CZ20" s="10"/>
      <c r="DA20" s="10"/>
      <c r="DB20" s="7" t="s">
        <v>78</v>
      </c>
      <c r="DC20" s="10"/>
      <c r="DD20" s="10"/>
      <c r="DE20" s="7" t="s">
        <v>78</v>
      </c>
      <c r="DF20" s="10"/>
      <c r="DG20" s="10"/>
      <c r="DH20" s="7" t="s">
        <v>78</v>
      </c>
      <c r="DI20" s="10"/>
      <c r="DJ20" s="10"/>
      <c r="DK20" s="7" t="s">
        <v>78</v>
      </c>
      <c r="DL20" s="10"/>
      <c r="DM20" s="10"/>
      <c r="DN20" s="7" t="s">
        <v>78</v>
      </c>
      <c r="DO20" s="10"/>
      <c r="DP20" s="10"/>
      <c r="DQ20" s="7" t="s">
        <v>78</v>
      </c>
      <c r="DR20" s="10"/>
      <c r="DS20" s="10"/>
      <c r="DT20" s="7" t="s">
        <v>78</v>
      </c>
      <c r="DU20" s="10"/>
      <c r="DV20" s="10"/>
      <c r="DW20" s="7" t="s">
        <v>78</v>
      </c>
      <c r="DX20" s="10"/>
      <c r="DY20" s="10"/>
      <c r="DZ20" s="7" t="s">
        <v>78</v>
      </c>
      <c r="EA20" s="10"/>
      <c r="EB20" s="10"/>
      <c r="EC20" s="7" t="s">
        <v>78</v>
      </c>
      <c r="ED20" s="10"/>
      <c r="EE20" s="10"/>
      <c r="EF20" s="7" t="s">
        <v>78</v>
      </c>
      <c r="EG20" s="10"/>
      <c r="EH20" s="10"/>
      <c r="EI20" s="7" t="s">
        <v>78</v>
      </c>
      <c r="EJ20" s="10"/>
      <c r="EK20" s="10"/>
      <c r="EL20" s="7" t="s">
        <v>78</v>
      </c>
      <c r="EM20" s="10"/>
      <c r="EN20" s="10"/>
      <c r="EO20" s="7" t="s">
        <v>78</v>
      </c>
      <c r="EP20" s="10"/>
      <c r="EQ20" s="10"/>
      <c r="ER20" s="7" t="s">
        <v>78</v>
      </c>
      <c r="ES20" s="10"/>
      <c r="ET20" s="10"/>
      <c r="EU20" s="7" t="s">
        <v>78</v>
      </c>
      <c r="EV20" s="10"/>
      <c r="EW20" s="10"/>
      <c r="EX20" s="7" t="s">
        <v>78</v>
      </c>
      <c r="EY20" s="10"/>
      <c r="EZ20" s="10"/>
      <c r="FA20" s="7" t="s">
        <v>78</v>
      </c>
      <c r="FB20" s="10"/>
      <c r="FC20" s="10"/>
      <c r="FD20" s="7" t="s">
        <v>78</v>
      </c>
      <c r="FE20" s="10"/>
      <c r="FF20" s="10"/>
      <c r="FG20" s="7" t="s">
        <v>78</v>
      </c>
      <c r="FH20" s="10"/>
      <c r="FI20" s="10"/>
      <c r="FJ20" s="7" t="s">
        <v>78</v>
      </c>
      <c r="FK20" s="10"/>
      <c r="FL20" s="10"/>
      <c r="FM20" s="7" t="s">
        <v>78</v>
      </c>
      <c r="FN20" s="10"/>
      <c r="FO20" s="10"/>
      <c r="FP20" s="7" t="s">
        <v>78</v>
      </c>
      <c r="FQ20" s="10"/>
      <c r="FR20" s="10"/>
      <c r="FS20" s="7" t="s">
        <v>78</v>
      </c>
      <c r="FT20" s="10"/>
      <c r="FU20" s="10"/>
      <c r="FV20" s="7" t="s">
        <v>78</v>
      </c>
      <c r="FW20" s="10"/>
      <c r="FX20" s="10"/>
      <c r="FY20" s="7" t="s">
        <v>78</v>
      </c>
      <c r="FZ20" s="10"/>
      <c r="GA20" s="10"/>
      <c r="GB20" s="7" t="s">
        <v>78</v>
      </c>
      <c r="GC20" s="10"/>
      <c r="GD20" s="10"/>
      <c r="GE20" s="7" t="s">
        <v>78</v>
      </c>
      <c r="GF20" s="10"/>
      <c r="GG20" s="10"/>
      <c r="GH20" s="7" t="s">
        <v>78</v>
      </c>
      <c r="GK20" s="7" t="s">
        <v>79</v>
      </c>
      <c r="GT20" s="7" t="s">
        <v>76</v>
      </c>
      <c r="HC20" s="7" t="s">
        <v>76</v>
      </c>
      <c r="HL20" s="7" t="s">
        <v>80</v>
      </c>
      <c r="HO20" s="7" t="s">
        <v>81</v>
      </c>
      <c r="HR20" s="7" t="s">
        <v>82</v>
      </c>
      <c r="HU20" s="7" t="s">
        <v>83</v>
      </c>
      <c r="HX20" s="7" t="s">
        <v>83</v>
      </c>
      <c r="IA20" s="7" t="s">
        <v>83</v>
      </c>
      <c r="ID20" s="7" t="s">
        <v>83</v>
      </c>
      <c r="IG20" s="7" t="s">
        <v>83</v>
      </c>
      <c r="IJ20" s="7" t="s">
        <v>83</v>
      </c>
      <c r="IM20" s="7" t="s">
        <v>84</v>
      </c>
      <c r="IO20" s="11"/>
      <c r="IP20" s="7" t="s">
        <v>84</v>
      </c>
      <c r="IS20" s="7"/>
      <c r="IV20" s="7"/>
      <c r="IY20" s="7"/>
      <c r="JB20" s="7"/>
      <c r="JE20" s="7"/>
      <c r="JH20" s="7"/>
      <c r="JK20" s="7"/>
      <c r="JN20" s="7"/>
      <c r="JQ20" s="7"/>
      <c r="JT20" s="7"/>
      <c r="JW20" s="7"/>
      <c r="JZ20" s="7"/>
      <c r="KC20" s="7"/>
      <c r="KF20" s="7"/>
      <c r="KI20" s="7"/>
      <c r="KL20" s="7"/>
      <c r="KO20" s="7"/>
      <c r="KR20" s="7"/>
      <c r="KU20" s="7"/>
      <c r="KX20" s="7"/>
      <c r="LA20" s="7"/>
      <c r="LD20" s="7"/>
      <c r="LG20" s="7"/>
      <c r="LJ20" s="7"/>
      <c r="LM20" s="7"/>
    </row>
    <row r="45" spans="1:1" ht="285" x14ac:dyDescent="0.25">
      <c r="A45" s="3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Specific heat capacity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TOMAS JOVER</dc:creator>
  <cp:lastModifiedBy>ROBERTO TOMAS JOVER</cp:lastModifiedBy>
  <dcterms:created xsi:type="dcterms:W3CDTF">2025-06-20T07:39:17Z</dcterms:created>
  <dcterms:modified xsi:type="dcterms:W3CDTF">2025-06-20T07:39:32Z</dcterms:modified>
</cp:coreProperties>
</file>