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/"/>
    </mc:Choice>
  </mc:AlternateContent>
  <xr:revisionPtr revIDLastSave="543" documentId="8_{EAAD3C10-77CA-4457-9E51-898CF626A862}" xr6:coauthVersionLast="47" xr6:coauthVersionMax="47" xr10:uidLastSave="{F99BA14B-0DDB-4DDE-9C73-51B011F4F95A}"/>
  <bookViews>
    <workbookView xWindow="-120" yWindow="-120" windowWidth="29040" windowHeight="15720" xr2:uid="{069196B6-07F9-4430-92B3-74C418FA2A92}"/>
  </bookViews>
  <sheets>
    <sheet name="poros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Y3" i="1" l="1"/>
  <c r="JY4" i="1"/>
  <c r="JY5" i="1"/>
  <c r="JY6" i="1"/>
  <c r="JY7" i="1"/>
  <c r="JY8" i="1"/>
  <c r="JY2" i="1"/>
  <c r="JM3" i="1"/>
  <c r="JM4" i="1"/>
  <c r="JM5" i="1"/>
  <c r="JM6" i="1"/>
  <c r="JM7" i="1"/>
  <c r="JM8" i="1"/>
  <c r="JM9" i="1"/>
  <c r="JM2" i="1"/>
  <c r="JG3" i="1"/>
  <c r="JG4" i="1"/>
  <c r="JG5" i="1"/>
  <c r="JG6" i="1"/>
  <c r="JG7" i="1"/>
  <c r="JG2" i="1"/>
  <c r="JD3" i="1" l="1"/>
  <c r="JD4" i="1"/>
  <c r="JD5" i="1"/>
  <c r="JD6" i="1"/>
  <c r="JD2" i="1"/>
  <c r="IU3" i="1"/>
  <c r="IU4" i="1"/>
  <c r="IU5" i="1"/>
  <c r="IU2" i="1"/>
  <c r="HZ9" i="1" l="1"/>
  <c r="HW9" i="1"/>
  <c r="HZ8" i="1"/>
  <c r="HW8" i="1"/>
  <c r="HZ7" i="1"/>
  <c r="HW7" i="1"/>
  <c r="HZ6" i="1"/>
  <c r="HW6" i="1"/>
  <c r="HZ5" i="1"/>
  <c r="HW5" i="1"/>
  <c r="HZ4" i="1"/>
  <c r="HW4" i="1"/>
  <c r="HZ3" i="1"/>
  <c r="HW3" i="1"/>
  <c r="HZ2" i="1"/>
  <c r="HW2" i="1"/>
  <c r="HT3" i="1"/>
  <c r="HT4" i="1"/>
  <c r="HT5" i="1"/>
  <c r="HT6" i="1"/>
  <c r="HT7" i="1"/>
  <c r="HT8" i="1"/>
  <c r="HT2" i="1"/>
  <c r="HQ5" i="1"/>
  <c r="HN5" i="1"/>
  <c r="HQ4" i="1"/>
  <c r="HN4" i="1"/>
  <c r="HQ3" i="1"/>
  <c r="HN3" i="1"/>
  <c r="HQ2" i="1"/>
  <c r="HN2" i="1"/>
  <c r="HK7" i="1"/>
  <c r="HH7" i="1"/>
  <c r="HE7" i="1"/>
  <c r="HK6" i="1"/>
  <c r="HH6" i="1"/>
  <c r="HE6" i="1"/>
  <c r="HK5" i="1"/>
  <c r="HH5" i="1"/>
  <c r="HE5" i="1"/>
  <c r="HK4" i="1"/>
  <c r="HH4" i="1"/>
  <c r="HE4" i="1"/>
  <c r="HK3" i="1"/>
  <c r="HH3" i="1"/>
  <c r="HE3" i="1"/>
  <c r="HK2" i="1"/>
  <c r="HH2" i="1"/>
  <c r="HE2" i="1"/>
  <c r="GP5" i="1"/>
  <c r="GM5" i="1"/>
  <c r="GP4" i="1"/>
  <c r="GM4" i="1"/>
  <c r="GP3" i="1"/>
  <c r="GM3" i="1"/>
  <c r="GP2" i="1"/>
  <c r="GM2" i="1"/>
  <c r="FO3" i="1" l="1"/>
  <c r="FO4" i="1"/>
  <c r="FO5" i="1"/>
  <c r="FO6" i="1"/>
  <c r="FO2" i="1"/>
  <c r="FL3" i="1"/>
  <c r="FL4" i="1"/>
  <c r="FL5" i="1"/>
  <c r="FL6" i="1"/>
  <c r="FL7" i="1"/>
  <c r="FL2" i="1"/>
  <c r="FI11" i="1" l="1"/>
  <c r="FF11" i="1"/>
  <c r="FI10" i="1"/>
  <c r="FF10" i="1"/>
  <c r="FI9" i="1"/>
  <c r="FF9" i="1"/>
  <c r="FI8" i="1"/>
  <c r="FF8" i="1"/>
  <c r="FI7" i="1"/>
  <c r="FF7" i="1"/>
  <c r="FI6" i="1"/>
  <c r="FF6" i="1"/>
  <c r="FI5" i="1"/>
  <c r="FF5" i="1"/>
  <c r="FI4" i="1"/>
  <c r="FF4" i="1"/>
  <c r="FI3" i="1"/>
  <c r="FF3" i="1"/>
  <c r="FI2" i="1"/>
  <c r="FF2" i="1"/>
  <c r="FC8" i="1" l="1"/>
  <c r="EZ8" i="1"/>
  <c r="FC7" i="1"/>
  <c r="EZ7" i="1"/>
  <c r="FC6" i="1"/>
  <c r="EZ6" i="1"/>
  <c r="FC5" i="1"/>
  <c r="EZ5" i="1"/>
  <c r="FC4" i="1"/>
  <c r="EZ4" i="1"/>
  <c r="FC3" i="1"/>
  <c r="EZ3" i="1"/>
  <c r="FC2" i="1"/>
  <c r="EZ2" i="1"/>
  <c r="EW3" i="1"/>
  <c r="EW4" i="1"/>
  <c r="EW5" i="1"/>
  <c r="EW6" i="1"/>
  <c r="EW7" i="1"/>
  <c r="EW8" i="1"/>
  <c r="EW9" i="1"/>
  <c r="EW10" i="1"/>
  <c r="EW2" i="1"/>
  <c r="ET3" i="1"/>
  <c r="ET4" i="1"/>
  <c r="ET5" i="1"/>
  <c r="ET6" i="1"/>
  <c r="ET7" i="1"/>
  <c r="ET8" i="1"/>
  <c r="ET9" i="1"/>
  <c r="ET10" i="1"/>
  <c r="ET2" i="1"/>
  <c r="EN10" i="1"/>
  <c r="EN9" i="1"/>
  <c r="EN8" i="1"/>
  <c r="EN7" i="1"/>
  <c r="EN6" i="1"/>
  <c r="EN5" i="1"/>
  <c r="EN4" i="1"/>
  <c r="EN3" i="1"/>
  <c r="EN2" i="1"/>
  <c r="EQ3" i="1"/>
  <c r="EQ4" i="1"/>
  <c r="EQ5" i="1"/>
  <c r="EQ6" i="1"/>
  <c r="EQ7" i="1"/>
  <c r="EQ8" i="1"/>
  <c r="EQ9" i="1"/>
  <c r="EQ10" i="1"/>
  <c r="EQ2" i="1"/>
  <c r="EE3" i="1"/>
  <c r="EE4" i="1"/>
  <c r="EE5" i="1"/>
  <c r="EE6" i="1"/>
  <c r="EE7" i="1"/>
  <c r="EE2" i="1"/>
  <c r="CX3" i="1"/>
  <c r="CX4" i="1"/>
  <c r="CX5" i="1"/>
  <c r="CX6" i="1"/>
  <c r="CX2" i="1"/>
  <c r="CU3" i="1"/>
  <c r="CU4" i="1"/>
  <c r="CU5" i="1"/>
  <c r="CU6" i="1"/>
  <c r="CU7" i="1"/>
  <c r="CU8" i="1"/>
  <c r="CU9" i="1"/>
  <c r="CU10" i="1"/>
  <c r="CU2" i="1"/>
  <c r="CC3" i="1"/>
  <c r="CC4" i="1"/>
  <c r="CC5" i="1"/>
  <c r="CC6" i="1"/>
  <c r="CC2" i="1"/>
  <c r="BQ2" i="1" l="1"/>
  <c r="BQ3" i="1"/>
  <c r="BQ4" i="1"/>
  <c r="BQ5" i="1"/>
  <c r="BQ6" i="1"/>
  <c r="BN3" i="1"/>
  <c r="BN4" i="1"/>
  <c r="BN5" i="1"/>
  <c r="BN6" i="1"/>
  <c r="BN2" i="1"/>
  <c r="BK3" i="1"/>
  <c r="BK4" i="1"/>
  <c r="BK5" i="1"/>
  <c r="BK6" i="1"/>
  <c r="BK2" i="1"/>
  <c r="AV3" i="1" l="1"/>
  <c r="AV4" i="1"/>
  <c r="AV5" i="1"/>
  <c r="AV6" i="1"/>
  <c r="AV7" i="1"/>
  <c r="AV8" i="1"/>
  <c r="AV9" i="1"/>
  <c r="AV10" i="1"/>
  <c r="AV2" i="1"/>
  <c r="L3" i="1"/>
  <c r="L4" i="1"/>
  <c r="L5" i="1"/>
  <c r="L6" i="1"/>
  <c r="L2" i="1"/>
  <c r="I3" i="1"/>
  <c r="I4" i="1"/>
  <c r="I5" i="1"/>
  <c r="I6" i="1"/>
  <c r="I2" i="1"/>
  <c r="AS3" i="1"/>
  <c r="AS4" i="1"/>
  <c r="AS5" i="1"/>
  <c r="AS2" i="1"/>
  <c r="AP3" i="1"/>
  <c r="AP4" i="1"/>
  <c r="AP5" i="1"/>
  <c r="AP6" i="1"/>
  <c r="AP7" i="1"/>
  <c r="AP2" i="1"/>
  <c r="AM8" i="1"/>
  <c r="X8" i="1"/>
  <c r="O8" i="1"/>
  <c r="AM7" i="1"/>
  <c r="X7" i="1"/>
  <c r="R7" i="1"/>
  <c r="O7" i="1"/>
  <c r="AM6" i="1"/>
  <c r="AJ6" i="1"/>
  <c r="AG6" i="1"/>
  <c r="AD6" i="1"/>
  <c r="AA6" i="1"/>
  <c r="X6" i="1"/>
  <c r="U6" i="1"/>
  <c r="R6" i="1"/>
  <c r="O6" i="1"/>
  <c r="F6" i="1"/>
  <c r="C6" i="1"/>
  <c r="AM5" i="1"/>
  <c r="AJ5" i="1"/>
  <c r="AG5" i="1"/>
  <c r="AD5" i="1"/>
  <c r="AA5" i="1"/>
  <c r="X5" i="1"/>
  <c r="U5" i="1"/>
  <c r="R5" i="1"/>
  <c r="O5" i="1"/>
  <c r="F5" i="1"/>
  <c r="C5" i="1"/>
  <c r="AM4" i="1"/>
  <c r="AJ4" i="1"/>
  <c r="AG4" i="1"/>
  <c r="AD4" i="1"/>
  <c r="AA4" i="1"/>
  <c r="X4" i="1"/>
  <c r="U4" i="1"/>
  <c r="R4" i="1"/>
  <c r="O4" i="1"/>
  <c r="F4" i="1"/>
  <c r="C4" i="1"/>
  <c r="AM3" i="1"/>
  <c r="AJ3" i="1"/>
  <c r="AG3" i="1"/>
  <c r="AD3" i="1"/>
  <c r="AA3" i="1"/>
  <c r="X3" i="1"/>
  <c r="U3" i="1"/>
  <c r="R3" i="1"/>
  <c r="O3" i="1"/>
  <c r="F3" i="1"/>
  <c r="C3" i="1"/>
  <c r="AM2" i="1"/>
  <c r="AJ2" i="1"/>
  <c r="AG2" i="1"/>
  <c r="AD2" i="1"/>
  <c r="AA2" i="1"/>
  <c r="X2" i="1"/>
  <c r="U2" i="1"/>
  <c r="R2" i="1"/>
  <c r="O2" i="1"/>
  <c r="F2" i="1"/>
  <c r="C2" i="1"/>
</calcChain>
</file>

<file path=xl/sharedStrings.xml><?xml version="1.0" encoding="utf-8"?>
<sst xmlns="http://schemas.openxmlformats.org/spreadsheetml/2006/main" count="572" uniqueCount="141">
  <si>
    <t>Westerly</t>
  </si>
  <si>
    <t>Westerly granite</t>
  </si>
  <si>
    <t>granite (Ф,</t>
  </si>
  <si>
    <t>(ηc, IG + GB, both</t>
  </si>
  <si>
    <t>(ηe, IG + GB, both</t>
  </si>
  <si>
    <t>(ηM, IG (Elliptical</t>
  </si>
  <si>
    <t>Sample)</t>
  </si>
  <si>
    <t>cylindrical model)</t>
  </si>
  <si>
    <t>elliptical model)</t>
  </si>
  <si>
    <t>model) + GB</t>
  </si>
  <si>
    <t>(cylindrical</t>
  </si>
  <si>
    <t>model))</t>
  </si>
  <si>
    <t>Zhao, X.G., Zhao, Z., Guo, Z., Cai, M., Li, X., Li, P.F., Chen, L. &amp; Wang, J. 2018. Influence of Thermal Treatment on the Thermal Conductivity of Beishan Granite. Rock Mechanics and Rock Engineering, doi: 10.1007/s00603-018-1479-0.</t>
  </si>
  <si>
    <t>Chaki, S., Takarli, M. &amp; Agbodjan, W.P. 2008. Influence of thermal damage on physical properties of a granite rock: Porosity, permeability and ultrasonic wave evolutions. Construction and Building Materials, 22, 1456-1461, doi: 10.1016/j.conbuildmat.2007.04.002.</t>
  </si>
  <si>
    <t>Yang, S.-Q., Ranjith, P.G., Jing, H.-W., Tian, W.-L. &amp; Ju, Y. 2017. An experimental investigation on thermal damage and failure mechanical behavior of granite after exposure to different high temperature treatments. Geothermics, 65, 180-197, doi: https://doi.org/10.1016/j.geothermics.2016.09.008.</t>
  </si>
  <si>
    <t>Zhang, F., Zhao, J., Hu, D., Skoczylas, F. &amp; Shao, J. 2018. Laboratory Investigation on Physical and Mechanical Properties of Granite After Heating and Water-Cooling Treatment. Rock Mechanics and Rock Engineering, 51, 677-694, doi: 10.1007/s00603-017-1350-8.</t>
  </si>
  <si>
    <t>Nasseri, M.H.B., Schubnel, A. &amp; Young, R.P. 2007. Coupled evolutions of fracture toughness and elastic wave velocities at high crack density in thermally treated Westerly granite. International Journal of Rock Mechanics and Mining Sciences, 44, 601-616, doi: https://doi.org/10.1016/j.ijrmms.2006.09.008.</t>
  </si>
  <si>
    <t>Chen, S., Yang, C. &amp; Wang, G. 2017. Evolution of thermal damage and permeability of Beishan granite. Applied Thermal Engineering, 110, 1533-1542, doi: https://doi.org/10.1016/j.applthermaleng.2016.09.075.</t>
  </si>
  <si>
    <t>Marble</t>
  </si>
  <si>
    <t>Tang, Z.C., Sun, M. and Peng, J., 2019. Influence of high temperature duration on physical, thermal and mechanical properties of a fine-grained marble. Applied Thermal Engineering, 156: 34-50.</t>
  </si>
  <si>
    <t>Gneiss</t>
  </si>
  <si>
    <t>WC total</t>
  </si>
  <si>
    <t>Sandstone</t>
  </si>
  <si>
    <t>AC total</t>
  </si>
  <si>
    <t>AC abierta</t>
  </si>
  <si>
    <t>WC abierta</t>
  </si>
  <si>
    <t>Tomás, R., Cano, M., Pulgarín, L.F., Brotóns, V., Benavente, D., Miranda, T. and Vasconcelos, G., 2021. Thermal effect of high temperatures on the physical and mechanical properties of a granite used in UNESCO World Heritage sites in north Portugal. Journal of Building Engineering, 43: 102823.</t>
  </si>
  <si>
    <t>Costa, K.O.B., Xavier, G.C., Marvila, M.T., Alexandre, J., Azevedo, A.R.G. and Monteiro, S.N., 2021. Influence of high temperatures on physical properties and microstructure of gneiss. Bulletin of Engineering Geology and the Environment, 80(9): 7069-7081.</t>
  </si>
  <si>
    <t>Tripathi, A., Gupta, N., Singh, A.K., Mohanty, S.P., Rai, N. and Pain, A., 2021. Effects of Elevated Temperatures on the Microstructural, Physico-Mechanical and Elastic Properties of Barakar Sandstone: A Study from One of the World’s Largest Underground Coalmine Fire Region, Jharia, India. Rock Mechanics and Rock Engineering, 54(3): 1293-1314.</t>
  </si>
  <si>
    <t>T (ºC)</t>
  </si>
  <si>
    <t>n  (%)</t>
  </si>
  <si>
    <r>
      <t>n/n</t>
    </r>
    <r>
      <rPr>
        <b/>
        <vertAlign val="subscript"/>
        <sz val="11"/>
        <color theme="1"/>
        <rFont val="Calibri"/>
        <family val="2"/>
        <scheme val="minor"/>
      </rPr>
      <t>0</t>
    </r>
  </si>
  <si>
    <t>Granite</t>
  </si>
  <si>
    <t>Yin, T., Wu, Y., Li, Q., Wang, C. and Wu, B., 2020. Determination of double-K fracture toughness parameters of thermally treated granite using notched semi-circular bending specimen. Engineering Fracture Mechanics, 226: 106865.</t>
  </si>
  <si>
    <t>n/n0</t>
  </si>
  <si>
    <t>Sun, Q., Zhang, W., Xue, L., Zhang, Z. and Su, T., 2015. Thermal damage pattern and thresholds of granite. Environmental Earth Sciences, 74(3): 2341-2349.</t>
  </si>
  <si>
    <t>Wu, Y., Li, X.-Z., Huang, Z., Wang, Y.-C. and Deng, L.-C., 2021. Effect of thermal damage on tensile strength and microstructure of granite: a case study of Beishan, China. Geomechanics and Geophysics for Geo-Energy and Geo-Resources, 7(3): 82.</t>
  </si>
  <si>
    <t>Mahanta, B., Ranjith, P.G., Vishal, V. and Singh, T.N., 2020. Temperature-induced deformational responses and microstructural alteration of sandstone. Journal of Petroleum Science and Engineering, 192: 107239.</t>
  </si>
  <si>
    <t>Sandstone-total poros</t>
  </si>
  <si>
    <t>Sandstone-connected poros</t>
  </si>
  <si>
    <t>Sandstone-non connected poros</t>
  </si>
  <si>
    <t>Granite AC</t>
  </si>
  <si>
    <t>Granite WC</t>
  </si>
  <si>
    <t>Li, X., Zhang, Z., Chen, W., Yin, T. and Li, X., 2019. Mode I and Mode II Granite Fractures after Distinct Thermal Shock Treatments. Journal of Materials in Civil Engineering, 31(4): 06019001.</t>
  </si>
  <si>
    <t>Yin, T., Li, Q. and Li, X., 2019. Experimental investigation on mode I fracture characteristics of granite after cyclic heating and cooling treatments. Engineering Fracture Mechanics, 222: 106740.</t>
  </si>
  <si>
    <t>Granite 1 cycle</t>
  </si>
  <si>
    <t>Basalt</t>
  </si>
  <si>
    <t>Niu, Y., Wang, G., Wang, J., Liu, X., Zhang, R., Qiao, J. and Zhang, J., 2023. Experimental study on thermal fatigue damage and failure mechanisms of basalt exposed to high-temperature treatments. Fatigue &amp; Fracture of Engineering Materials &amp; Structures, 46(8): 2909-2928.</t>
  </si>
  <si>
    <t>HB</t>
  </si>
  <si>
    <t>PM</t>
  </si>
  <si>
    <t>AB</t>
  </si>
  <si>
    <t>HO</t>
  </si>
  <si>
    <t>AO</t>
  </si>
  <si>
    <t>Özdemir, E., 2022. Investigation of Some Property Changes of Light-Colored Turkish Natural Stones after High-Temperature Treatments. Sustainability, 14(16): 10298.</t>
  </si>
  <si>
    <t>Limestone</t>
  </si>
  <si>
    <t>Dolomite</t>
  </si>
  <si>
    <t>Claystone</t>
  </si>
  <si>
    <t>Tian, H., Ziegler, M. &amp; Kempka, T. 2014. Physical and mechanical behavior of claystone exposed to temperatures up to 1000°C. International Journal of Rock Mechanics and Mining Sciences, 70, 144-153, doi: https://doi.org/10.1016/j.ijrmms.2014.04.014.</t>
  </si>
  <si>
    <t>1 h</t>
  </si>
  <si>
    <t>2h</t>
  </si>
  <si>
    <t>3h</t>
  </si>
  <si>
    <t>4h</t>
  </si>
  <si>
    <t>8h</t>
  </si>
  <si>
    <t>Tang, Z.C., Sun, M. &amp; Peng, J. 2019. Influence of high temperature duration on physical, thermal and mechanical properties of a fine-grained marble. Applied Thermal Engineering, 156, 34-50, doi: https://doi.org/10.1016/j.applthermaleng.2019.04.039.</t>
  </si>
  <si>
    <t>heating time= 0,5 h</t>
  </si>
  <si>
    <t>Wei, Z. &amp; Sheng, J.J. 2022. Study of thermally-induced enhancement in nanopores, microcracks, porosity and permeability of rocks from different ultra-low permeability reservoirs. Journal of Petroleum Science and Engineering, 209, 109896, doi: https://doi.org/10.1016/j.petrol.2021.109896.</t>
  </si>
  <si>
    <t>Shale</t>
  </si>
  <si>
    <t>Mudstone</t>
  </si>
  <si>
    <t>Ma, J., Zhang, Y., Lv, J. &amp; Yu, K. 2023. Experimental Study on Permeability Characteristics of Mudstone under High Temperature Overburden Condition. Processes, 11, 2828.</t>
  </si>
  <si>
    <t>Ding, K., Wang, L., Ren, B., Li, Z., Wang, S. &amp; Jiang, C. 2021. Experimental Study on Relative Permeability Characteristics for CO2 in Sandstone under High Temperature and Overburden Pressure. Minerals, 11, 956.</t>
  </si>
  <si>
    <t>Zhao, Z., Jing, H., Fu, G., Yin, Q., Shi, X. &amp; Gao, Y. 2021. Experimental and Numerical Studies on Permeability Properties of Thermal Damaged Red Sandstone under Different Confining Pressures. Geofluids, 2021, 6693768, doi: https://doi.org/10.1155/2021/6693768.</t>
  </si>
  <si>
    <t>Zhao, Y., Sun, Q., Zhao, F. &amp; Cai, Y. 2023. Pore characteristics and permeability changes of high-temperature sandstone after rapid dry ice cooling. Bulletin of Engineering Geology and the Environment, 82, 280, doi: 10.1007/s10064-023-03318-w.</t>
  </si>
  <si>
    <t>Vidana Pathiranagei, S., Gratchev, I. &amp; Kong, R. 2021. Engineering properties of four different rocks after heat treatment. Geomechanics and Geophysics for Geo-Energy and Geo-Resources, 7, 1-21.</t>
  </si>
  <si>
    <t>Argillite</t>
  </si>
  <si>
    <t>Ram, B.K. &amp; Gupta, V. 2024. Physico-mechanical characterization of Higher Himalayan granite under the thermal treatments of different heating–cooling conditions. Acta Geotechnica, 19, 2841-2854, doi: 10.1007/s11440-023-02224-5.</t>
  </si>
  <si>
    <t>AC</t>
  </si>
  <si>
    <t>WC</t>
  </si>
  <si>
    <t>Jha, M.K., Verma, A.K., Gautam, P.K. &amp; Negi, A. 2017. Study of mechanical properties of Vindhayan shaly rocks at elevated temperature. Journal of the Geological Society of India, 90, 267-272, doi: 10.1007/s12594-017-0714-8.</t>
  </si>
  <si>
    <t>Kahraman, E. 2022. Investigation of the effects of two different cooling treatments on the physico-mechanical and microstructural properties of granite after high temperatures. Geomechanics and Geophysics for Geo-Energy and Geo-Resources, 8, 142, doi: 10.1007/s40948-022-00454-7.</t>
  </si>
  <si>
    <t>AL</t>
  </si>
  <si>
    <t>HR</t>
  </si>
  <si>
    <t>MA</t>
  </si>
  <si>
    <t>Ahmadi, l., Ghobadi, M., Sepahi Garoo, A.a., Izadikian, L. &amp; Jafari, S.r. 2023. Evaluating the Effect of Thermal Shock on the Development of Micro-cracks in Granitoids Using Capillary Water Absorption Test and P-wave velocity Test. Geopersia, 13, 103-121, doi: 10.22059/geope.2022.347814.648671.</t>
  </si>
  <si>
    <t>Effective porosity</t>
  </si>
  <si>
    <t>Piroxene granite</t>
  </si>
  <si>
    <t>Shang, X., Zhang, Z., Xu, X., Liu, T. &amp; Xing, Y. 2019. Mineral Composition, Pore Structure, and Mechanical Characteristics of Pyroxene Granite Exposed to Heat Treatments. Minerals, 9, 553.</t>
  </si>
  <si>
    <t>K</t>
  </si>
  <si>
    <t>A</t>
  </si>
  <si>
    <t>Kompaníková, Z., Gomez-Heras, M., Michňová, J., Durmeková, T. &amp; Vlčko, J. 2014. Sandstone alterations triggered by fire-related temperatures. Environmental Earth Sciences, 72, 2569-2581, doi: 10.1007/s12665-014-3164-2.</t>
  </si>
  <si>
    <t>Open porosity</t>
  </si>
  <si>
    <t xml:space="preserve">Open porosity
</t>
  </si>
  <si>
    <t xml:space="preserve">Total porosity
</t>
  </si>
  <si>
    <t xml:space="preserve">Total
 porosity
</t>
  </si>
  <si>
    <t>M1</t>
  </si>
  <si>
    <t>M2</t>
  </si>
  <si>
    <t>Liu, X., Zhang, C., Yuan, S., Fityus, S., Sloan, S.W. &amp; Buzzi, O. 2016. Effect of high temperature on mineralogy, microstructure, shear stiffness and tensile strength of two Australian mudstones. Rock Mechanics and Rock Engineering, 49, 3513-3524.</t>
  </si>
  <si>
    <t>AFG</t>
  </si>
  <si>
    <t>UG</t>
  </si>
  <si>
    <t>MG</t>
  </si>
  <si>
    <t>Khan, H. &amp; Sajid, M. 2023. Investigating the textural and physico-mechanical response of granites to heat treatment. International Journal of Rock Mechanics and Mining Sciences, 161, 105281, doi: https://doi.org/10.1016/j.ijrmms.2022.105281.</t>
  </si>
  <si>
    <t> 20</t>
  </si>
  <si>
    <t> 200</t>
  </si>
  <si>
    <t> 400</t>
  </si>
  <si>
    <t> 600</t>
  </si>
  <si>
    <t>Dry</t>
  </si>
  <si>
    <t>Saturated</t>
  </si>
  <si>
    <r>
      <t xml:space="preserve">Heidari, M., Torabi-Kaveh, M. &amp; Mohseni, H. Artificial weathering assessment of Persepolis stone due to heating to elucidate the effects of the burning of Persepolis. </t>
    </r>
    <r>
      <rPr>
        <i/>
        <sz val="11"/>
        <color theme="1"/>
        <rFont val="Calibri"/>
        <family val="2"/>
        <scheme val="minor"/>
      </rPr>
      <t>Bull Eng Geol Environ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75</t>
    </r>
    <r>
      <rPr>
        <sz val="11"/>
        <color theme="1"/>
        <rFont val="Calibri"/>
        <family val="2"/>
        <scheme val="minor"/>
      </rPr>
      <t>, 979–992 (2016). https://doi.org/10.1007/s10064-016-0887-1</t>
    </r>
  </si>
  <si>
    <t>Řimnáčová, D., Natherová, V., Lokajíček, T., Petružálek, M., Aminzadeh, A., Racek, M. &amp; Přikryl, R. 2024. Thermally induced degradation of Westerly granite microstructure documented by dynamic elastic properties and pore space and damage characteristics. Bulletin of Engineering Geology and the Environment, 83, 518, doi: 10.1007/s10064-024-04011-2.</t>
  </si>
  <si>
    <t>Zhao, X.G., Zhao, Z., Guo, Z., Cai, M., Li, X., Li, P.F., Chen, L. &amp; Wang, J. 2018. Influence of Thermal Treatment on the Thermal Conductivity of Beishan Granite. Rock Mechanics and Rock Engineering, 51, 2055-2074, doi: 10.1007/s00603-018-1479-0.</t>
  </si>
  <si>
    <t xml:space="preserve"> 0,5882352941176476</t>
  </si>
  <si>
    <t xml:space="preserve"> 0,6050420168067232</t>
  </si>
  <si>
    <t xml:space="preserve"> 0,5210084033613454</t>
  </si>
  <si>
    <t xml:space="preserve"> 0,5714285714285721</t>
  </si>
  <si>
    <t xml:space="preserve"> 0,7058823529411775</t>
  </si>
  <si>
    <t xml:space="preserve"> 0,6218487394957997</t>
  </si>
  <si>
    <t xml:space="preserve"> 0,9411764705882364</t>
  </si>
  <si>
    <t xml:space="preserve"> 1,7310924369747909</t>
  </si>
  <si>
    <t xml:space="preserve"> 1,3277310924369754</t>
  </si>
  <si>
    <t xml:space="preserve"> 2,1008403361344543</t>
  </si>
  <si>
    <t xml:space="preserve"> 1,4453781512605044</t>
  </si>
  <si>
    <t xml:space="preserve"> 2,890756302521009</t>
  </si>
  <si>
    <t xml:space="preserve"> 2,4705882352941178</t>
  </si>
  <si>
    <t xml:space="preserve"> 7,193277310924371</t>
  </si>
  <si>
    <t xml:space="preserve"> 6,689075630252102</t>
  </si>
  <si>
    <t>Wu, X., Guo, Q., Zhu, Y., Ren, F., Zhang, J., Wu, X. and Cai, M., 2021. Pore structure and crack characteristics in high-temperature granite under water-cooling. Case Studies in Thermal Engineering, 28: 101646.</t>
  </si>
  <si>
    <t>KP</t>
  </si>
  <si>
    <t>Dlm</t>
  </si>
  <si>
    <t>TrS</t>
  </si>
  <si>
    <t>KKB</t>
  </si>
  <si>
    <t>LS</t>
  </si>
  <si>
    <t>BT</t>
  </si>
  <si>
    <t>Travertine</t>
  </si>
  <si>
    <t>Ersoy, H., Karahan, M., Kolaylı, H. and Sünnetci, M.O., 2021. Influence of Mineralogical and Micro-Structural Changes on the Physical and Strength Properties of Post-thermal-Treatment Clayey Rocks. Rock Mechanics and Rock Engineering, 54(2): 679-694.</t>
  </si>
  <si>
    <t>Wang, F., Konietzky, H., Frühwirt, T. &amp; Dai, Y. 2020. Laboratory testing and numerical simulation of properties and thermal-induced cracking of Eibenstock granite at elevated temperatures. Acta Geotechnica, 15, 2259-2275, doi: 10.1007/s11440-020-00926-8.</t>
  </si>
  <si>
    <t>Sirdesai, N.N., Mahanta, B., Ranjith, P.G. &amp; Singh, T.N. 2019. Effects of thermal treatment on physico-morphological properties of Indian fine-grained sandstone. Bulletin of Engineering Geology and the Environment, 78, 883-897, doi: 10.1007/s10064-017-1149-6.</t>
  </si>
  <si>
    <t>Qiao, J., Wang, G., Song, L., Liu, X., Zhou, C., Niu, Y. &amp; Liu, B. 2024. Mechanical properties and the mechanism of microscopic thermal damage of basalt subjected to high-temperature treatment. Natural Hazards, 120, 41-61, doi: 10.1007/s11069-023-06191-8.</t>
  </si>
  <si>
    <t>Xiao, W., Zhang, D., Li, S. &amp; Wu, M. 2024. Microstructural and thermal properties of coal measure sandstone subjected to high temperatures. Journal of Rock Mechanics and Geotechnical Engineering, 16, 2909-2921, doi: https://doi.org/10.1016/j.jrmge.2023.11.007.</t>
  </si>
  <si>
    <t>Martinez-Ibanez V,, Garrido M,E,, Hidalgo Signes C,, Tomas R, Micro and macro-structural effects of high temperatures in Prada limestone: Key factors for future fire-intervention protocols in Tres Ponts Tunnel (Spain),Construction and Building Materials (2021) 286, https://dx,doi,org/10,1016/j,conbuildmat,2021,122960</t>
  </si>
  <si>
    <t>Fan, L. F., Gao, J. W., Wu, Z. J., Yang, S. Q., &amp; Ma, G. W. (2018). An investigation of thermal effects on micro-properties of granite by X-ray CT technique. Applied Thermal Engineering, 140, 505-519.</t>
  </si>
  <si>
    <t>Total porosity (MIP)</t>
  </si>
  <si>
    <t>Zhang, W., Sun, Q., Zhu, Y. et al. Experimental study on response characteristics of micro–macroscopic performance of red sandstone after high-temperature treatment. J Therm Anal Calorim 136, 1935–1945 (2019). https://doi.org/10.1007/s10973-018-7880-9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</si>
</sst>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505050"/>
      <name val="Arial"/>
      <family val="2"/>
    </font>
    <font>
      <b/>
      <vertAlign val="sub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rgb="FF505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EBEBEB"/>
      </top>
      <bottom/>
      <diagonal/>
    </border>
    <border>
      <left/>
      <right/>
      <top/>
      <bottom style="medium">
        <color rgb="FFEBEB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2" fontId="0" fillId="0" borderId="3" xfId="0" applyNumberFormat="1" applyFont="1" applyBorder="1" applyAlignment="1">
      <alignment horizontal="center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/>
    <xf numFmtId="2" fontId="0" fillId="0" borderId="3" xfId="0" applyNumberFormat="1" applyFont="1" applyBorder="1"/>
    <xf numFmtId="0" fontId="0" fillId="0" borderId="3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2" fontId="0" fillId="0" borderId="3" xfId="0" applyNumberFormat="1" applyFont="1" applyBorder="1" applyAlignment="1">
      <alignment vertical="center" wrapText="1"/>
    </xf>
    <xf numFmtId="0" fontId="0" fillId="0" borderId="3" xfId="0" applyFont="1" applyFill="1" applyBorder="1"/>
    <xf numFmtId="0" fontId="0" fillId="0" borderId="3" xfId="0" quotePrefix="1" applyFont="1" applyFill="1" applyBorder="1"/>
    <xf numFmtId="2" fontId="6" fillId="0" borderId="3" xfId="0" applyNumberFormat="1" applyFont="1" applyFill="1" applyBorder="1"/>
    <xf numFmtId="0" fontId="6" fillId="0" borderId="3" xfId="0" applyFont="1" applyFill="1" applyBorder="1"/>
    <xf numFmtId="3" fontId="0" fillId="0" borderId="3" xfId="0" applyNumberFormat="1" applyFont="1" applyBorder="1" applyAlignment="1">
      <alignment vertical="center" wrapText="1"/>
    </xf>
    <xf numFmtId="164" fontId="0" fillId="0" borderId="3" xfId="0" applyNumberFormat="1" applyFont="1" applyBorder="1" applyAlignment="1">
      <alignment vertical="center" wrapText="1"/>
    </xf>
    <xf numFmtId="0" fontId="0" fillId="0" borderId="3" xfId="0" applyFont="1" applyBorder="1" applyAlignment="1">
      <alignment wrapText="1"/>
    </xf>
    <xf numFmtId="0" fontId="7" fillId="0" borderId="3" xfId="0" applyFont="1" applyFill="1" applyBorder="1"/>
    <xf numFmtId="2" fontId="7" fillId="0" borderId="3" xfId="0" applyNumberFormat="1" applyFont="1" applyFill="1" applyBorder="1"/>
    <xf numFmtId="165" fontId="7" fillId="0" borderId="3" xfId="0" applyNumberFormat="1" applyFont="1" applyFill="1" applyBorder="1"/>
    <xf numFmtId="0" fontId="0" fillId="0" borderId="3" xfId="0" applyBorder="1"/>
    <xf numFmtId="0" fontId="0" fillId="0" borderId="3" xfId="0" applyFill="1" applyBorder="1"/>
    <xf numFmtId="0" fontId="5" fillId="0" borderId="3" xfId="0" applyFont="1" applyFill="1" applyBorder="1"/>
    <xf numFmtId="0" fontId="7" fillId="0" borderId="3" xfId="0" applyFont="1" applyBorder="1"/>
    <xf numFmtId="0" fontId="8" fillId="0" borderId="3" xfId="0" applyFont="1" applyBorder="1"/>
    <xf numFmtId="0" fontId="0" fillId="0" borderId="3" xfId="0" applyBorder="1" applyAlignment="1">
      <alignment horizontal="center" vertical="center" wrapText="1"/>
    </xf>
    <xf numFmtId="0" fontId="5" fillId="0" borderId="3" xfId="0" applyFont="1" applyBorder="1"/>
    <xf numFmtId="0" fontId="0" fillId="2" borderId="3" xfId="0" applyFill="1" applyBorder="1" applyAlignment="1">
      <alignment vertical="justify"/>
    </xf>
    <xf numFmtId="0" fontId="0" fillId="0" borderId="3" xfId="0" applyBorder="1" applyAlignment="1">
      <alignment vertical="justify"/>
    </xf>
    <xf numFmtId="0" fontId="0" fillId="2" borderId="3" xfId="0" applyFill="1" applyBorder="1" applyAlignment="1">
      <alignment wrapText="1"/>
    </xf>
    <xf numFmtId="0" fontId="0" fillId="0" borderId="3" xfId="0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5" fillId="2" borderId="3" xfId="0" applyFont="1" applyFill="1" applyBorder="1" applyAlignment="1">
      <alignment vertical="justify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C7DA8-E316-4935-9125-DC154F95B4E6}">
  <sheetPr>
    <pageSetUpPr fitToPage="1"/>
  </sheetPr>
  <dimension ref="A1:KF28"/>
  <sheetViews>
    <sheetView tabSelected="1" zoomScale="70" zoomScaleNormal="70" workbookViewId="0">
      <selection sqref="A1:KE17"/>
    </sheetView>
  </sheetViews>
  <sheetFormatPr baseColWidth="10" defaultRowHeight="15" x14ac:dyDescent="0.25"/>
  <cols>
    <col min="2" max="2" width="18.7109375" bestFit="1" customWidth="1"/>
    <col min="3" max="3" width="8.28515625" customWidth="1"/>
  </cols>
  <sheetData>
    <row r="1" spans="1:292" s="4" customFormat="1" ht="18" x14ac:dyDescent="0.25">
      <c r="A1" s="8" t="s">
        <v>29</v>
      </c>
      <c r="B1" s="8" t="s">
        <v>30</v>
      </c>
      <c r="C1" s="8" t="s">
        <v>31</v>
      </c>
      <c r="D1" s="8" t="s">
        <v>29</v>
      </c>
      <c r="E1" s="8" t="s">
        <v>30</v>
      </c>
      <c r="F1" s="8" t="s">
        <v>31</v>
      </c>
      <c r="G1" s="8" t="s">
        <v>29</v>
      </c>
      <c r="H1" s="8" t="s">
        <v>30</v>
      </c>
      <c r="I1" s="8" t="s">
        <v>31</v>
      </c>
      <c r="J1" s="8" t="s">
        <v>29</v>
      </c>
      <c r="K1" s="8" t="s">
        <v>30</v>
      </c>
      <c r="L1" s="8" t="s">
        <v>31</v>
      </c>
      <c r="M1" s="8" t="s">
        <v>29</v>
      </c>
      <c r="N1" s="8" t="s">
        <v>30</v>
      </c>
      <c r="O1" s="8" t="s">
        <v>31</v>
      </c>
      <c r="P1" s="8" t="s">
        <v>29</v>
      </c>
      <c r="Q1" s="8" t="s">
        <v>30</v>
      </c>
      <c r="R1" s="8" t="s">
        <v>31</v>
      </c>
      <c r="S1" s="8" t="s">
        <v>29</v>
      </c>
      <c r="T1" s="8" t="s">
        <v>30</v>
      </c>
      <c r="U1" s="8" t="s">
        <v>31</v>
      </c>
      <c r="V1" s="8" t="s">
        <v>29</v>
      </c>
      <c r="W1" s="8" t="s">
        <v>30</v>
      </c>
      <c r="X1" s="8" t="s">
        <v>31</v>
      </c>
      <c r="Y1" s="8" t="s">
        <v>29</v>
      </c>
      <c r="Z1" s="8" t="s">
        <v>30</v>
      </c>
      <c r="AA1" s="8" t="s">
        <v>31</v>
      </c>
      <c r="AB1" s="8" t="s">
        <v>29</v>
      </c>
      <c r="AC1" s="8" t="s">
        <v>30</v>
      </c>
      <c r="AD1" s="8" t="s">
        <v>31</v>
      </c>
      <c r="AE1" s="8" t="s">
        <v>29</v>
      </c>
      <c r="AF1" s="8" t="s">
        <v>30</v>
      </c>
      <c r="AG1" s="8" t="s">
        <v>31</v>
      </c>
      <c r="AH1" s="8" t="s">
        <v>29</v>
      </c>
      <c r="AI1" s="8" t="s">
        <v>30</v>
      </c>
      <c r="AJ1" s="8" t="s">
        <v>31</v>
      </c>
      <c r="AK1" s="8" t="s">
        <v>29</v>
      </c>
      <c r="AL1" s="8" t="s">
        <v>30</v>
      </c>
      <c r="AM1" s="8" t="s">
        <v>31</v>
      </c>
      <c r="AN1" s="8" t="s">
        <v>29</v>
      </c>
      <c r="AO1" s="8" t="s">
        <v>30</v>
      </c>
      <c r="AP1" s="8" t="s">
        <v>31</v>
      </c>
      <c r="AQ1" s="8" t="s">
        <v>29</v>
      </c>
      <c r="AR1" s="8" t="s">
        <v>30</v>
      </c>
      <c r="AS1" s="8" t="s">
        <v>31</v>
      </c>
      <c r="AT1" s="8" t="s">
        <v>29</v>
      </c>
      <c r="AU1" s="8" t="s">
        <v>30</v>
      </c>
      <c r="AV1" s="8" t="s">
        <v>31</v>
      </c>
      <c r="AW1" s="8" t="s">
        <v>29</v>
      </c>
      <c r="AX1" s="8" t="s">
        <v>30</v>
      </c>
      <c r="AY1" s="8" t="s">
        <v>31</v>
      </c>
      <c r="AZ1" s="8" t="s">
        <v>29</v>
      </c>
      <c r="BA1" s="8" t="s">
        <v>30</v>
      </c>
      <c r="BB1" s="8" t="s">
        <v>31</v>
      </c>
      <c r="BC1" s="8" t="s">
        <v>29</v>
      </c>
      <c r="BD1" s="8" t="s">
        <v>30</v>
      </c>
      <c r="BE1" s="8" t="s">
        <v>34</v>
      </c>
      <c r="BF1" s="8" t="s">
        <v>29</v>
      </c>
      <c r="BG1" s="8" t="s">
        <v>30</v>
      </c>
      <c r="BH1" s="8" t="s">
        <v>34</v>
      </c>
      <c r="BI1" s="8" t="s">
        <v>29</v>
      </c>
      <c r="BJ1" s="8" t="s">
        <v>30</v>
      </c>
      <c r="BK1" s="8" t="s">
        <v>34</v>
      </c>
      <c r="BL1" s="8" t="s">
        <v>29</v>
      </c>
      <c r="BM1" s="8" t="s">
        <v>30</v>
      </c>
      <c r="BN1" s="8" t="s">
        <v>34</v>
      </c>
      <c r="BO1" s="8" t="s">
        <v>29</v>
      </c>
      <c r="BP1" s="8" t="s">
        <v>30</v>
      </c>
      <c r="BQ1" s="8" t="s">
        <v>34</v>
      </c>
      <c r="BR1" s="8" t="s">
        <v>29</v>
      </c>
      <c r="BS1" s="8" t="s">
        <v>30</v>
      </c>
      <c r="BT1" s="8" t="s">
        <v>34</v>
      </c>
      <c r="BU1" s="8" t="s">
        <v>29</v>
      </c>
      <c r="BV1" s="8" t="s">
        <v>30</v>
      </c>
      <c r="BW1" s="8" t="s">
        <v>34</v>
      </c>
      <c r="BX1" s="8" t="s">
        <v>29</v>
      </c>
      <c r="BY1" s="8" t="s">
        <v>30</v>
      </c>
      <c r="BZ1" s="8" t="s">
        <v>34</v>
      </c>
      <c r="CA1" s="8" t="s">
        <v>29</v>
      </c>
      <c r="CB1" s="8" t="s">
        <v>30</v>
      </c>
      <c r="CC1" s="8" t="s">
        <v>34</v>
      </c>
      <c r="CD1" s="8" t="s">
        <v>29</v>
      </c>
      <c r="CE1" s="8" t="s">
        <v>30</v>
      </c>
      <c r="CF1" s="8" t="s">
        <v>34</v>
      </c>
      <c r="CG1" s="8" t="s">
        <v>29</v>
      </c>
      <c r="CH1" s="8" t="s">
        <v>30</v>
      </c>
      <c r="CI1" s="8" t="s">
        <v>34</v>
      </c>
      <c r="CJ1" s="8" t="s">
        <v>29</v>
      </c>
      <c r="CK1" s="8" t="s">
        <v>30</v>
      </c>
      <c r="CL1" s="8" t="s">
        <v>34</v>
      </c>
      <c r="CM1" s="8" t="s">
        <v>29</v>
      </c>
      <c r="CN1" s="8" t="s">
        <v>30</v>
      </c>
      <c r="CO1" s="8" t="s">
        <v>34</v>
      </c>
      <c r="CP1" s="8" t="s">
        <v>29</v>
      </c>
      <c r="CQ1" s="8" t="s">
        <v>30</v>
      </c>
      <c r="CR1" s="8" t="s">
        <v>34</v>
      </c>
      <c r="CS1" s="8" t="s">
        <v>29</v>
      </c>
      <c r="CT1" s="8" t="s">
        <v>30</v>
      </c>
      <c r="CU1" s="8" t="s">
        <v>34</v>
      </c>
      <c r="CV1" s="8" t="s">
        <v>29</v>
      </c>
      <c r="CW1" s="8" t="s">
        <v>30</v>
      </c>
      <c r="CX1" s="8" t="s">
        <v>34</v>
      </c>
      <c r="CY1" s="8" t="s">
        <v>29</v>
      </c>
      <c r="CZ1" s="8" t="s">
        <v>30</v>
      </c>
      <c r="DA1" s="8" t="s">
        <v>34</v>
      </c>
      <c r="DB1" s="8" t="s">
        <v>29</v>
      </c>
      <c r="DC1" s="8" t="s">
        <v>30</v>
      </c>
      <c r="DD1" s="8" t="s">
        <v>34</v>
      </c>
      <c r="DE1" s="8" t="s">
        <v>29</v>
      </c>
      <c r="DF1" s="8" t="s">
        <v>30</v>
      </c>
      <c r="DG1" s="8" t="s">
        <v>34</v>
      </c>
      <c r="DH1" s="8" t="s">
        <v>29</v>
      </c>
      <c r="DI1" s="8" t="s">
        <v>30</v>
      </c>
      <c r="DJ1" s="8" t="s">
        <v>34</v>
      </c>
      <c r="DK1" s="8" t="s">
        <v>29</v>
      </c>
      <c r="DL1" s="8" t="s">
        <v>30</v>
      </c>
      <c r="DM1" s="8" t="s">
        <v>34</v>
      </c>
      <c r="DN1" s="8" t="s">
        <v>29</v>
      </c>
      <c r="DO1" s="8" t="s">
        <v>30</v>
      </c>
      <c r="DP1" s="8" t="s">
        <v>34</v>
      </c>
      <c r="DQ1" s="8" t="s">
        <v>29</v>
      </c>
      <c r="DR1" s="8" t="s">
        <v>30</v>
      </c>
      <c r="DS1" s="8" t="s">
        <v>34</v>
      </c>
      <c r="DT1" s="8" t="s">
        <v>29</v>
      </c>
      <c r="DU1" s="8" t="s">
        <v>30</v>
      </c>
      <c r="DV1" s="8" t="s">
        <v>34</v>
      </c>
      <c r="DW1" s="8" t="s">
        <v>29</v>
      </c>
      <c r="DX1" s="8" t="s">
        <v>30</v>
      </c>
      <c r="DY1" s="8" t="s">
        <v>34</v>
      </c>
      <c r="DZ1" s="8" t="s">
        <v>29</v>
      </c>
      <c r="EA1" s="8" t="s">
        <v>30</v>
      </c>
      <c r="EB1" s="8" t="s">
        <v>34</v>
      </c>
      <c r="EC1" s="8" t="s">
        <v>29</v>
      </c>
      <c r="ED1" s="8" t="s">
        <v>30</v>
      </c>
      <c r="EE1" s="8" t="s">
        <v>34</v>
      </c>
      <c r="EF1" s="8" t="s">
        <v>29</v>
      </c>
      <c r="EG1" s="8" t="s">
        <v>30</v>
      </c>
      <c r="EH1" s="8" t="s">
        <v>34</v>
      </c>
      <c r="EI1" s="8" t="s">
        <v>29</v>
      </c>
      <c r="EJ1" s="8" t="s">
        <v>30</v>
      </c>
      <c r="EK1" s="8" t="s">
        <v>34</v>
      </c>
      <c r="EL1" s="8" t="s">
        <v>29</v>
      </c>
      <c r="EM1" s="8" t="s">
        <v>30</v>
      </c>
      <c r="EN1" s="8" t="s">
        <v>34</v>
      </c>
      <c r="EO1" s="8" t="s">
        <v>29</v>
      </c>
      <c r="EP1" s="8" t="s">
        <v>30</v>
      </c>
      <c r="EQ1" s="8" t="s">
        <v>34</v>
      </c>
      <c r="ER1" s="8" t="s">
        <v>29</v>
      </c>
      <c r="ES1" s="8" t="s">
        <v>30</v>
      </c>
      <c r="ET1" s="8" t="s">
        <v>34</v>
      </c>
      <c r="EU1" s="8" t="s">
        <v>29</v>
      </c>
      <c r="EV1" s="8" t="s">
        <v>30</v>
      </c>
      <c r="EW1" s="8" t="s">
        <v>34</v>
      </c>
      <c r="EX1" s="8" t="s">
        <v>29</v>
      </c>
      <c r="EY1" s="8" t="s">
        <v>30</v>
      </c>
      <c r="EZ1" s="8" t="s">
        <v>34</v>
      </c>
      <c r="FA1" s="8" t="s">
        <v>29</v>
      </c>
      <c r="FB1" s="8" t="s">
        <v>30</v>
      </c>
      <c r="FC1" s="8" t="s">
        <v>34</v>
      </c>
      <c r="FD1" s="8" t="s">
        <v>29</v>
      </c>
      <c r="FE1" s="8" t="s">
        <v>30</v>
      </c>
      <c r="FF1" s="8" t="s">
        <v>34</v>
      </c>
      <c r="FG1" s="8" t="s">
        <v>29</v>
      </c>
      <c r="FH1" s="8" t="s">
        <v>30</v>
      </c>
      <c r="FI1" s="8" t="s">
        <v>34</v>
      </c>
      <c r="FJ1" s="8" t="s">
        <v>29</v>
      </c>
      <c r="FK1" s="8" t="s">
        <v>30</v>
      </c>
      <c r="FL1" s="8" t="s">
        <v>34</v>
      </c>
      <c r="FM1" s="8" t="s">
        <v>29</v>
      </c>
      <c r="FN1" s="8" t="s">
        <v>30</v>
      </c>
      <c r="FO1" s="8" t="s">
        <v>34</v>
      </c>
      <c r="FP1" s="8" t="s">
        <v>29</v>
      </c>
      <c r="FQ1" s="8" t="s">
        <v>30</v>
      </c>
      <c r="FR1" s="8" t="s">
        <v>34</v>
      </c>
      <c r="FS1" s="8" t="s">
        <v>29</v>
      </c>
      <c r="FT1" s="8" t="s">
        <v>30</v>
      </c>
      <c r="FU1" s="8" t="s">
        <v>34</v>
      </c>
      <c r="FV1" s="8" t="s">
        <v>29</v>
      </c>
      <c r="FW1" s="8" t="s">
        <v>30</v>
      </c>
      <c r="FX1" s="8" t="s">
        <v>34</v>
      </c>
      <c r="FY1" s="8" t="s">
        <v>29</v>
      </c>
      <c r="FZ1" s="8" t="s">
        <v>30</v>
      </c>
      <c r="GA1" s="8" t="s">
        <v>34</v>
      </c>
      <c r="GB1" s="8" t="s">
        <v>29</v>
      </c>
      <c r="GC1" s="8" t="s">
        <v>30</v>
      </c>
      <c r="GD1" s="8" t="s">
        <v>34</v>
      </c>
      <c r="GE1" s="8" t="s">
        <v>29</v>
      </c>
      <c r="GF1" s="8" t="s">
        <v>30</v>
      </c>
      <c r="GG1" s="8" t="s">
        <v>34</v>
      </c>
      <c r="GH1" s="8" t="s">
        <v>29</v>
      </c>
      <c r="GI1" s="8" t="s">
        <v>30</v>
      </c>
      <c r="GJ1" s="8" t="s">
        <v>34</v>
      </c>
      <c r="GK1" s="8" t="s">
        <v>29</v>
      </c>
      <c r="GL1" s="8" t="s">
        <v>30</v>
      </c>
      <c r="GM1" s="8" t="s">
        <v>34</v>
      </c>
      <c r="GN1" s="8" t="s">
        <v>29</v>
      </c>
      <c r="GO1" s="8" t="s">
        <v>30</v>
      </c>
      <c r="GP1" s="8" t="s">
        <v>34</v>
      </c>
      <c r="GQ1" s="8" t="s">
        <v>29</v>
      </c>
      <c r="GR1" s="8" t="s">
        <v>30</v>
      </c>
      <c r="GS1" s="8" t="s">
        <v>34</v>
      </c>
      <c r="GT1" s="8" t="s">
        <v>29</v>
      </c>
      <c r="GU1" s="8" t="s">
        <v>30</v>
      </c>
      <c r="GV1" s="8" t="s">
        <v>34</v>
      </c>
      <c r="GW1" s="8" t="s">
        <v>29</v>
      </c>
      <c r="GX1" s="8" t="s">
        <v>30</v>
      </c>
      <c r="GY1" s="8" t="s">
        <v>34</v>
      </c>
      <c r="GZ1" s="8" t="s">
        <v>29</v>
      </c>
      <c r="HA1" s="8" t="s">
        <v>30</v>
      </c>
      <c r="HB1" s="8" t="s">
        <v>34</v>
      </c>
      <c r="HC1" s="8" t="s">
        <v>29</v>
      </c>
      <c r="HD1" s="8" t="s">
        <v>30</v>
      </c>
      <c r="HE1" s="8" t="s">
        <v>34</v>
      </c>
      <c r="HF1" s="8" t="s">
        <v>29</v>
      </c>
      <c r="HG1" s="8" t="s">
        <v>30</v>
      </c>
      <c r="HH1" s="8" t="s">
        <v>34</v>
      </c>
      <c r="HI1" s="8" t="s">
        <v>29</v>
      </c>
      <c r="HJ1" s="8" t="s">
        <v>30</v>
      </c>
      <c r="HK1" s="8" t="s">
        <v>34</v>
      </c>
      <c r="HL1" s="8" t="s">
        <v>29</v>
      </c>
      <c r="HM1" s="8" t="s">
        <v>30</v>
      </c>
      <c r="HN1" s="8" t="s">
        <v>34</v>
      </c>
      <c r="HO1" s="8" t="s">
        <v>29</v>
      </c>
      <c r="HP1" s="8" t="s">
        <v>30</v>
      </c>
      <c r="HQ1" s="9" t="s">
        <v>34</v>
      </c>
      <c r="HR1" s="9" t="s">
        <v>29</v>
      </c>
      <c r="HS1" s="9" t="s">
        <v>30</v>
      </c>
      <c r="HT1" s="9" t="s">
        <v>34</v>
      </c>
      <c r="HU1" s="9" t="s">
        <v>29</v>
      </c>
      <c r="HV1" s="9" t="s">
        <v>30</v>
      </c>
      <c r="HW1" s="9" t="s">
        <v>34</v>
      </c>
      <c r="HX1" s="9" t="s">
        <v>29</v>
      </c>
      <c r="HY1" s="9" t="s">
        <v>30</v>
      </c>
      <c r="HZ1" s="9" t="s">
        <v>34</v>
      </c>
      <c r="IA1" s="9" t="s">
        <v>29</v>
      </c>
      <c r="IB1" s="9" t="s">
        <v>30</v>
      </c>
      <c r="IC1" s="9" t="s">
        <v>34</v>
      </c>
      <c r="ID1" s="9" t="s">
        <v>29</v>
      </c>
      <c r="IE1" s="9" t="s">
        <v>30</v>
      </c>
      <c r="IF1" s="9" t="s">
        <v>34</v>
      </c>
      <c r="IG1" s="9" t="s">
        <v>29</v>
      </c>
      <c r="IH1" s="9" t="s">
        <v>30</v>
      </c>
      <c r="II1" s="9" t="s">
        <v>34</v>
      </c>
      <c r="IJ1" s="9" t="s">
        <v>29</v>
      </c>
      <c r="IK1" s="9" t="s">
        <v>30</v>
      </c>
      <c r="IL1" s="9" t="s">
        <v>34</v>
      </c>
      <c r="IM1" s="9" t="s">
        <v>29</v>
      </c>
      <c r="IN1" s="9" t="s">
        <v>30</v>
      </c>
      <c r="IO1" s="9" t="s">
        <v>34</v>
      </c>
      <c r="IP1" s="9" t="s">
        <v>29</v>
      </c>
      <c r="IQ1" s="9" t="s">
        <v>30</v>
      </c>
      <c r="IR1" s="9" t="s">
        <v>34</v>
      </c>
      <c r="IS1" s="9" t="s">
        <v>29</v>
      </c>
      <c r="IT1" s="9" t="s">
        <v>30</v>
      </c>
      <c r="IU1" s="9" t="s">
        <v>34</v>
      </c>
      <c r="IV1" s="9" t="s">
        <v>29</v>
      </c>
      <c r="IW1" s="9" t="s">
        <v>30</v>
      </c>
      <c r="IX1" s="9" t="s">
        <v>34</v>
      </c>
      <c r="IY1" s="9" t="s">
        <v>29</v>
      </c>
      <c r="IZ1" s="9" t="s">
        <v>30</v>
      </c>
      <c r="JA1" s="9" t="s">
        <v>34</v>
      </c>
      <c r="JB1" s="9" t="s">
        <v>29</v>
      </c>
      <c r="JC1" s="9" t="s">
        <v>30</v>
      </c>
      <c r="JD1" s="9" t="s">
        <v>34</v>
      </c>
      <c r="JE1" s="9" t="s">
        <v>29</v>
      </c>
      <c r="JF1" s="9" t="s">
        <v>30</v>
      </c>
      <c r="JG1" s="9" t="s">
        <v>34</v>
      </c>
      <c r="JH1" s="9" t="s">
        <v>29</v>
      </c>
      <c r="JI1" s="9" t="s">
        <v>30</v>
      </c>
      <c r="JJ1" s="9" t="s">
        <v>34</v>
      </c>
      <c r="JK1" s="9" t="s">
        <v>29</v>
      </c>
      <c r="JL1" s="9" t="s">
        <v>30</v>
      </c>
      <c r="JM1" s="9" t="s">
        <v>34</v>
      </c>
      <c r="JN1" s="9" t="s">
        <v>29</v>
      </c>
      <c r="JO1" s="9" t="s">
        <v>30</v>
      </c>
      <c r="JP1" s="9" t="s">
        <v>34</v>
      </c>
      <c r="JQ1" s="9" t="s">
        <v>29</v>
      </c>
      <c r="JR1" s="9" t="s">
        <v>30</v>
      </c>
      <c r="JS1" s="9" t="s">
        <v>34</v>
      </c>
      <c r="JT1" s="8" t="s">
        <v>29</v>
      </c>
      <c r="JU1" s="8" t="s">
        <v>30</v>
      </c>
      <c r="JV1" s="8" t="s">
        <v>34</v>
      </c>
      <c r="JW1" s="9" t="s">
        <v>29</v>
      </c>
      <c r="JX1" s="9" t="s">
        <v>30</v>
      </c>
      <c r="JY1" s="9" t="s">
        <v>34</v>
      </c>
      <c r="JZ1" s="9"/>
      <c r="KA1" s="9"/>
      <c r="KB1" s="9"/>
      <c r="KC1" s="9" t="s">
        <v>29</v>
      </c>
      <c r="KD1" s="9" t="s">
        <v>30</v>
      </c>
      <c r="KE1" s="9" t="s">
        <v>34</v>
      </c>
      <c r="KF1" s="5"/>
    </row>
    <row r="2" spans="1:292" s="6" customFormat="1" x14ac:dyDescent="0.25">
      <c r="A2" s="10">
        <v>100</v>
      </c>
      <c r="B2" s="11">
        <v>3.64</v>
      </c>
      <c r="C2" s="11">
        <f>B2/3.64</f>
        <v>1</v>
      </c>
      <c r="D2" s="10">
        <v>100</v>
      </c>
      <c r="E2" s="11">
        <v>3.64</v>
      </c>
      <c r="F2" s="11">
        <f>E2/3.64</f>
        <v>1</v>
      </c>
      <c r="G2" s="10">
        <v>100</v>
      </c>
      <c r="H2" s="12">
        <v>5.4279999999999999</v>
      </c>
      <c r="I2" s="13">
        <f>H2/5.428</f>
        <v>1</v>
      </c>
      <c r="J2" s="10">
        <v>100</v>
      </c>
      <c r="K2" s="12">
        <v>5.4279999999999999</v>
      </c>
      <c r="L2" s="12">
        <f>K2/5.428</f>
        <v>1</v>
      </c>
      <c r="M2" s="13">
        <v>105</v>
      </c>
      <c r="N2" s="12">
        <v>0.65</v>
      </c>
      <c r="O2" s="12">
        <f t="shared" ref="O2:O8" si="0">N2/0.65</f>
        <v>1</v>
      </c>
      <c r="P2" s="12">
        <v>105</v>
      </c>
      <c r="Q2" s="12">
        <v>0.68</v>
      </c>
      <c r="R2" s="13">
        <f>Q2/0.68</f>
        <v>1</v>
      </c>
      <c r="S2" s="13">
        <v>25</v>
      </c>
      <c r="T2" s="12">
        <v>0.82799999999999996</v>
      </c>
      <c r="U2" s="13">
        <f>T2/0.828</f>
        <v>1</v>
      </c>
      <c r="V2" s="13">
        <v>25</v>
      </c>
      <c r="W2" s="13">
        <v>1.19</v>
      </c>
      <c r="X2" s="13">
        <f>W2/1.19</f>
        <v>1</v>
      </c>
      <c r="Y2" s="13">
        <v>25</v>
      </c>
      <c r="Z2" s="13">
        <v>0.67</v>
      </c>
      <c r="AA2" s="13">
        <f>Z2/0.67</f>
        <v>1</v>
      </c>
      <c r="AB2" s="13">
        <v>25</v>
      </c>
      <c r="AC2" s="13">
        <v>0.23</v>
      </c>
      <c r="AD2" s="13">
        <f>AC2/0.23</f>
        <v>1</v>
      </c>
      <c r="AE2" s="13">
        <v>25</v>
      </c>
      <c r="AF2" s="13">
        <v>0.23</v>
      </c>
      <c r="AG2" s="13">
        <f>AF2/0.23</f>
        <v>1</v>
      </c>
      <c r="AH2" s="13">
        <v>25</v>
      </c>
      <c r="AI2" s="13">
        <v>0.2</v>
      </c>
      <c r="AJ2" s="13">
        <f>AI2/0.2</f>
        <v>1</v>
      </c>
      <c r="AK2" s="13">
        <v>100</v>
      </c>
      <c r="AL2" s="13">
        <v>0.63</v>
      </c>
      <c r="AM2" s="13">
        <f>AL2/0.63</f>
        <v>1</v>
      </c>
      <c r="AN2" s="13">
        <v>20</v>
      </c>
      <c r="AO2" s="13">
        <v>0.85299999999999998</v>
      </c>
      <c r="AP2" s="14">
        <f>AO2/0.853</f>
        <v>1</v>
      </c>
      <c r="AQ2" s="13">
        <v>100</v>
      </c>
      <c r="AR2" s="13">
        <v>0.98</v>
      </c>
      <c r="AS2" s="13">
        <f>AR2/0.98</f>
        <v>1</v>
      </c>
      <c r="AT2" s="15">
        <v>25</v>
      </c>
      <c r="AU2" s="15">
        <v>7.14</v>
      </c>
      <c r="AV2" s="13">
        <f>AU2/7.14</f>
        <v>1</v>
      </c>
      <c r="AW2" s="13">
        <v>25</v>
      </c>
      <c r="AX2" s="13">
        <v>0.46</v>
      </c>
      <c r="AY2" s="13">
        <v>1</v>
      </c>
      <c r="AZ2" s="16">
        <v>100</v>
      </c>
      <c r="BA2" s="17">
        <v>0.24</v>
      </c>
      <c r="BB2" s="13">
        <v>1</v>
      </c>
      <c r="BC2" s="13">
        <v>25</v>
      </c>
      <c r="BD2" s="13">
        <v>0.88</v>
      </c>
      <c r="BE2" s="13">
        <v>1</v>
      </c>
      <c r="BF2" s="13">
        <v>25</v>
      </c>
      <c r="BG2" s="13">
        <v>1.4690000000000001</v>
      </c>
      <c r="BH2" s="13">
        <v>1</v>
      </c>
      <c r="BI2" s="13">
        <v>25</v>
      </c>
      <c r="BJ2" s="13">
        <v>14.37</v>
      </c>
      <c r="BK2" s="13">
        <f>BJ2/14.37</f>
        <v>1</v>
      </c>
      <c r="BL2" s="13">
        <v>25</v>
      </c>
      <c r="BM2" s="13">
        <v>14.122</v>
      </c>
      <c r="BN2" s="13">
        <f>BM2/14.122</f>
        <v>1</v>
      </c>
      <c r="BO2" s="13">
        <v>25</v>
      </c>
      <c r="BP2" s="13">
        <v>0.247</v>
      </c>
      <c r="BQ2" s="13">
        <f>BP2/0.247</f>
        <v>1</v>
      </c>
      <c r="BR2" s="13">
        <v>100</v>
      </c>
      <c r="BS2" s="13">
        <v>0.82</v>
      </c>
      <c r="BT2" s="13">
        <v>1</v>
      </c>
      <c r="BU2" s="13">
        <v>100</v>
      </c>
      <c r="BV2" s="13">
        <v>0.85</v>
      </c>
      <c r="BW2" s="13">
        <v>1</v>
      </c>
      <c r="BX2" s="13">
        <v>25</v>
      </c>
      <c r="BY2" s="13">
        <v>0.69</v>
      </c>
      <c r="BZ2" s="13">
        <v>1</v>
      </c>
      <c r="CA2" s="15">
        <v>25</v>
      </c>
      <c r="CB2" s="13">
        <v>6.19</v>
      </c>
      <c r="CC2" s="13">
        <f>CB2/6.19</f>
        <v>1</v>
      </c>
      <c r="CD2" s="13">
        <v>23</v>
      </c>
      <c r="CE2" s="13">
        <v>0.46600000000000003</v>
      </c>
      <c r="CF2" s="13">
        <v>1</v>
      </c>
      <c r="CG2" s="13">
        <v>23</v>
      </c>
      <c r="CH2" s="13">
        <v>0.42199999999999999</v>
      </c>
      <c r="CI2" s="13">
        <v>1</v>
      </c>
      <c r="CJ2" s="13">
        <v>23</v>
      </c>
      <c r="CK2" s="13">
        <v>0.42299999999999999</v>
      </c>
      <c r="CL2" s="13">
        <v>1</v>
      </c>
      <c r="CM2" s="13">
        <v>23</v>
      </c>
      <c r="CN2" s="13">
        <v>0.58899999999999997</v>
      </c>
      <c r="CO2" s="13">
        <v>1</v>
      </c>
      <c r="CP2" s="13">
        <v>23</v>
      </c>
      <c r="CQ2" s="13">
        <v>0.65200000000000002</v>
      </c>
      <c r="CR2" s="13">
        <v>1</v>
      </c>
      <c r="CS2" s="13">
        <v>20</v>
      </c>
      <c r="CT2" s="13">
        <v>6.44</v>
      </c>
      <c r="CU2" s="13">
        <f>CT2/6.44</f>
        <v>1</v>
      </c>
      <c r="CV2" s="13">
        <v>25</v>
      </c>
      <c r="CW2" s="13">
        <v>0.82799999999999996</v>
      </c>
      <c r="CX2" s="13">
        <f>CW2/0.828</f>
        <v>1</v>
      </c>
      <c r="CY2" s="13">
        <v>20</v>
      </c>
      <c r="CZ2" s="13">
        <v>0.85299999999999998</v>
      </c>
      <c r="DA2" s="13">
        <v>1</v>
      </c>
      <c r="DB2" s="13">
        <v>20</v>
      </c>
      <c r="DC2" s="13">
        <v>0.85299999999999998</v>
      </c>
      <c r="DD2" s="13">
        <v>1</v>
      </c>
      <c r="DE2" s="13">
        <v>20</v>
      </c>
      <c r="DF2" s="13">
        <v>0.85299999999999998</v>
      </c>
      <c r="DG2" s="13">
        <v>1</v>
      </c>
      <c r="DH2" s="13">
        <v>20</v>
      </c>
      <c r="DI2" s="13">
        <v>0.85299999999999998</v>
      </c>
      <c r="DJ2" s="13">
        <v>1</v>
      </c>
      <c r="DK2" s="13">
        <v>20</v>
      </c>
      <c r="DL2" s="13">
        <v>0.85299999999999998</v>
      </c>
      <c r="DM2" s="13">
        <v>1</v>
      </c>
      <c r="DN2" s="13">
        <v>20</v>
      </c>
      <c r="DO2" s="13">
        <v>0.85299999999999998</v>
      </c>
      <c r="DP2" s="13">
        <v>1</v>
      </c>
      <c r="DQ2" s="13">
        <v>100</v>
      </c>
      <c r="DR2" s="13">
        <v>3.55023923444976</v>
      </c>
      <c r="DS2" s="13">
        <v>1</v>
      </c>
      <c r="DT2" s="13">
        <v>100</v>
      </c>
      <c r="DU2" s="13">
        <v>2.6124401913875501</v>
      </c>
      <c r="DV2" s="13">
        <v>1</v>
      </c>
      <c r="DW2" s="13">
        <v>100</v>
      </c>
      <c r="DX2" s="13">
        <v>1.78628389154704</v>
      </c>
      <c r="DY2" s="13">
        <v>1</v>
      </c>
      <c r="DZ2" s="13">
        <v>25</v>
      </c>
      <c r="EA2" s="13">
        <v>2.8200000000000003</v>
      </c>
      <c r="EB2" s="13">
        <v>1.0000000000000002</v>
      </c>
      <c r="EC2" s="13">
        <v>20</v>
      </c>
      <c r="ED2" s="13">
        <v>3.1433330000000002</v>
      </c>
      <c r="EE2" s="13">
        <f>ED2/3.143333</f>
        <v>1</v>
      </c>
      <c r="EF2" s="13">
        <v>200</v>
      </c>
      <c r="EG2" s="13">
        <v>3.17</v>
      </c>
      <c r="EH2" s="13">
        <v>1</v>
      </c>
      <c r="EI2" s="13">
        <v>25</v>
      </c>
      <c r="EJ2" s="13">
        <v>6.5003000000000002</v>
      </c>
      <c r="EK2" s="13">
        <v>1</v>
      </c>
      <c r="EL2" s="13">
        <v>20</v>
      </c>
      <c r="EM2" s="13">
        <v>1.90521327014218</v>
      </c>
      <c r="EN2" s="13">
        <f>EM2/5.687</f>
        <v>0.33501200459683134</v>
      </c>
      <c r="EO2" s="13">
        <v>20</v>
      </c>
      <c r="EP2" s="13">
        <v>5.6870000000000003</v>
      </c>
      <c r="EQ2" s="13">
        <f>EP2/5.687</f>
        <v>1</v>
      </c>
      <c r="ER2" s="13">
        <v>20</v>
      </c>
      <c r="ES2" s="13">
        <v>7.7590000000000003</v>
      </c>
      <c r="ET2" s="13">
        <f>ES2/7.759</f>
        <v>1</v>
      </c>
      <c r="EU2" s="13">
        <v>20</v>
      </c>
      <c r="EV2" s="13">
        <v>2.879</v>
      </c>
      <c r="EW2" s="13">
        <f>EV2/2.879</f>
        <v>1</v>
      </c>
      <c r="EX2" s="13">
        <v>25</v>
      </c>
      <c r="EY2" s="13">
        <v>1.423</v>
      </c>
      <c r="EZ2" s="13">
        <f>EY2/1.423</f>
        <v>1</v>
      </c>
      <c r="FA2" s="13">
        <v>24.935714285714202</v>
      </c>
      <c r="FB2" s="13">
        <v>1.4390000000000001</v>
      </c>
      <c r="FC2" s="13">
        <f>FB2/1.439</f>
        <v>1</v>
      </c>
      <c r="FD2" s="13">
        <v>25</v>
      </c>
      <c r="FE2" s="13">
        <v>0.8</v>
      </c>
      <c r="FF2" s="13">
        <f>FE2/0.8</f>
        <v>1</v>
      </c>
      <c r="FG2" s="13">
        <v>25</v>
      </c>
      <c r="FH2" s="13">
        <v>3.7</v>
      </c>
      <c r="FI2" s="13">
        <f>FH2/3.7</f>
        <v>1</v>
      </c>
      <c r="FJ2" s="13">
        <v>20</v>
      </c>
      <c r="FK2" s="13">
        <v>0.76</v>
      </c>
      <c r="FL2" s="13">
        <f>FK2/0.76</f>
        <v>1</v>
      </c>
      <c r="FM2" s="13">
        <v>20</v>
      </c>
      <c r="FN2" s="13">
        <v>0.76</v>
      </c>
      <c r="FO2" s="13">
        <f>FN2/0.76</f>
        <v>1</v>
      </c>
      <c r="FP2" s="13">
        <v>50</v>
      </c>
      <c r="FQ2" s="13"/>
      <c r="FR2" s="13">
        <v>1</v>
      </c>
      <c r="FS2" s="13">
        <v>50</v>
      </c>
      <c r="FT2" s="13"/>
      <c r="FU2" s="13">
        <v>1</v>
      </c>
      <c r="FV2" s="13">
        <v>50</v>
      </c>
      <c r="FW2" s="13"/>
      <c r="FX2" s="13">
        <v>1</v>
      </c>
      <c r="FY2" s="13">
        <v>50</v>
      </c>
      <c r="FZ2" s="13"/>
      <c r="GA2" s="13">
        <v>1</v>
      </c>
      <c r="GB2" s="13">
        <v>50</v>
      </c>
      <c r="GC2" s="13"/>
      <c r="GD2" s="13">
        <v>1</v>
      </c>
      <c r="GE2" s="13">
        <v>50</v>
      </c>
      <c r="GF2" s="13"/>
      <c r="GG2" s="13">
        <v>1</v>
      </c>
      <c r="GH2" s="13">
        <v>20</v>
      </c>
      <c r="GI2" s="13">
        <v>0.87037037037037002</v>
      </c>
      <c r="GJ2" s="13">
        <v>1</v>
      </c>
      <c r="GK2" s="15">
        <v>60</v>
      </c>
      <c r="GL2" s="13">
        <v>16.96</v>
      </c>
      <c r="GM2" s="13">
        <f>GL2/16.96</f>
        <v>1</v>
      </c>
      <c r="GN2" s="15">
        <v>60</v>
      </c>
      <c r="GO2" s="13">
        <v>3.11</v>
      </c>
      <c r="GP2" s="13">
        <f>GO2/3.11</f>
        <v>1</v>
      </c>
      <c r="GQ2" s="13">
        <v>60</v>
      </c>
      <c r="GR2" s="13">
        <v>17.13</v>
      </c>
      <c r="GS2" s="13">
        <v>1</v>
      </c>
      <c r="GT2" s="13">
        <v>60</v>
      </c>
      <c r="GU2" s="13">
        <v>3.31</v>
      </c>
      <c r="GV2" s="13">
        <v>1</v>
      </c>
      <c r="GW2" s="13">
        <v>100</v>
      </c>
      <c r="GX2" s="13">
        <v>0.113506493506493</v>
      </c>
      <c r="GY2" s="13">
        <v>1.0000000044622381</v>
      </c>
      <c r="GZ2" s="13">
        <v>100</v>
      </c>
      <c r="HA2" s="13">
        <v>0.11038961038961</v>
      </c>
      <c r="HB2" s="13">
        <v>1.0000000035294083</v>
      </c>
      <c r="HC2" s="15">
        <v>25</v>
      </c>
      <c r="HD2" s="15">
        <v>0.76800000000000002</v>
      </c>
      <c r="HE2" s="13">
        <f>HD2/0.768</f>
        <v>1</v>
      </c>
      <c r="HF2" s="15">
        <v>25</v>
      </c>
      <c r="HG2" s="15">
        <v>1.17</v>
      </c>
      <c r="HH2" s="13">
        <f>HG2/1.17</f>
        <v>1</v>
      </c>
      <c r="HI2" s="15">
        <v>25</v>
      </c>
      <c r="HJ2" s="15">
        <v>1.31</v>
      </c>
      <c r="HK2" s="13">
        <f>HJ2/1.31</f>
        <v>1</v>
      </c>
      <c r="HL2" s="15" t="s">
        <v>100</v>
      </c>
      <c r="HM2" s="15">
        <v>0.56000000000000005</v>
      </c>
      <c r="HN2" s="15">
        <f>HM2/0.56</f>
        <v>1</v>
      </c>
      <c r="HO2" s="15" t="s">
        <v>100</v>
      </c>
      <c r="HP2" s="15">
        <v>0.73</v>
      </c>
      <c r="HQ2" s="18">
        <f>HP2/0.73</f>
        <v>1</v>
      </c>
      <c r="HR2" s="18">
        <v>105</v>
      </c>
      <c r="HS2" s="18">
        <v>0.65</v>
      </c>
      <c r="HT2" s="18">
        <f>HS2/0.65</f>
        <v>1</v>
      </c>
      <c r="HU2" s="19">
        <v>25</v>
      </c>
      <c r="HV2" s="19" t="s">
        <v>109</v>
      </c>
      <c r="HW2" s="18">
        <f>HV2/0.588235294117647</f>
        <v>1</v>
      </c>
      <c r="HX2" s="19">
        <v>25</v>
      </c>
      <c r="HY2" s="19" t="s">
        <v>110</v>
      </c>
      <c r="HZ2" s="18">
        <f>HY2/0.605042016806723</f>
        <v>1</v>
      </c>
      <c r="IA2" s="18">
        <v>105</v>
      </c>
      <c r="IB2" s="18">
        <v>0.24</v>
      </c>
      <c r="IC2" s="18">
        <v>1</v>
      </c>
      <c r="ID2" s="18">
        <v>105</v>
      </c>
      <c r="IE2" s="18">
        <v>0.62</v>
      </c>
      <c r="IF2" s="18">
        <v>1</v>
      </c>
      <c r="IG2" s="18">
        <v>105</v>
      </c>
      <c r="IH2" s="18">
        <v>0.32</v>
      </c>
      <c r="II2" s="18">
        <v>1</v>
      </c>
      <c r="IJ2" s="18">
        <v>105</v>
      </c>
      <c r="IK2" s="18">
        <v>0.41</v>
      </c>
      <c r="IL2" s="18">
        <v>1</v>
      </c>
      <c r="IM2" s="18">
        <v>105</v>
      </c>
      <c r="IN2" s="18">
        <v>8.8800000000000008</v>
      </c>
      <c r="IO2" s="18">
        <v>1</v>
      </c>
      <c r="IP2" s="18">
        <v>105</v>
      </c>
      <c r="IQ2" s="18">
        <v>2.71</v>
      </c>
      <c r="IR2" s="18">
        <v>1</v>
      </c>
      <c r="IS2" s="18">
        <v>20</v>
      </c>
      <c r="IT2" s="18">
        <v>0.45482388973966298</v>
      </c>
      <c r="IU2" s="18">
        <f>IT2/0.454823889739663</f>
        <v>1</v>
      </c>
      <c r="IV2" s="18">
        <v>25</v>
      </c>
      <c r="IW2" s="18">
        <v>10.223333333333301</v>
      </c>
      <c r="IX2" s="18">
        <v>1</v>
      </c>
      <c r="IY2" s="18">
        <v>25</v>
      </c>
      <c r="IZ2" s="18">
        <v>10.1999999999999</v>
      </c>
      <c r="JA2" s="18">
        <v>1</v>
      </c>
      <c r="JB2" s="18">
        <v>25</v>
      </c>
      <c r="JC2" s="18">
        <v>6.86</v>
      </c>
      <c r="JD2" s="18">
        <f>JC2/6.86</f>
        <v>1</v>
      </c>
      <c r="JE2" s="18">
        <v>25</v>
      </c>
      <c r="JF2" s="18">
        <v>6.7850467289719596</v>
      </c>
      <c r="JG2" s="18">
        <f>JF2/6.78504672897196</f>
        <v>1</v>
      </c>
      <c r="JH2" s="18">
        <v>25</v>
      </c>
      <c r="JI2" s="18">
        <v>28.200000000000003</v>
      </c>
      <c r="JJ2" s="18">
        <v>1.0000000000000002</v>
      </c>
      <c r="JK2" s="18">
        <v>20</v>
      </c>
      <c r="JL2" s="18">
        <v>0.86434108527131703</v>
      </c>
      <c r="JM2" s="18">
        <f>JL2/0.864341085271317</f>
        <v>1</v>
      </c>
      <c r="JN2" s="18">
        <v>100</v>
      </c>
      <c r="JO2" s="20">
        <v>1.21</v>
      </c>
      <c r="JP2" s="21">
        <v>1</v>
      </c>
      <c r="JQ2" s="18">
        <v>100</v>
      </c>
      <c r="JR2" s="21">
        <v>1.21</v>
      </c>
      <c r="JS2" s="21">
        <v>1</v>
      </c>
      <c r="JT2" s="13">
        <v>100</v>
      </c>
      <c r="JU2" s="13">
        <v>1.22</v>
      </c>
      <c r="JV2" s="13">
        <v>1</v>
      </c>
      <c r="JW2" s="18">
        <v>25</v>
      </c>
      <c r="JX2" s="18">
        <v>0.14000000000000001</v>
      </c>
      <c r="JY2" s="18">
        <f>JX2/0.14</f>
        <v>1</v>
      </c>
      <c r="JZ2" s="18"/>
      <c r="KA2" s="18"/>
      <c r="KB2" s="18"/>
      <c r="KC2" s="18">
        <v>25</v>
      </c>
      <c r="KD2" s="18">
        <v>7.8711048158640198</v>
      </c>
      <c r="KE2" s="18">
        <v>0.769015987756834</v>
      </c>
      <c r="KF2" s="7"/>
    </row>
    <row r="3" spans="1:292" s="6" customFormat="1" x14ac:dyDescent="0.25">
      <c r="A3" s="10">
        <v>300</v>
      </c>
      <c r="B3" s="11">
        <v>4.4363564603846788</v>
      </c>
      <c r="C3" s="11">
        <f t="shared" ref="C3:F6" si="1">B3/3.64</f>
        <v>1.2187792473584282</v>
      </c>
      <c r="D3" s="10">
        <v>300</v>
      </c>
      <c r="E3" s="11">
        <v>3.8186352536410517</v>
      </c>
      <c r="F3" s="11">
        <f t="shared" si="1"/>
        <v>1.0490756191321571</v>
      </c>
      <c r="G3" s="10">
        <v>300</v>
      </c>
      <c r="H3" s="12">
        <v>5.3745994925202751</v>
      </c>
      <c r="I3" s="13">
        <f t="shared" ref="I3:I6" si="2">H3/5.428</f>
        <v>0.99016202883571758</v>
      </c>
      <c r="J3" s="10">
        <v>300</v>
      </c>
      <c r="K3" s="12">
        <v>4.6659502832623678</v>
      </c>
      <c r="L3" s="12">
        <f t="shared" ref="L3:L6" si="3">K3/5.428</f>
        <v>0.85960764245806331</v>
      </c>
      <c r="M3" s="13">
        <v>200</v>
      </c>
      <c r="N3" s="12">
        <v>0.66</v>
      </c>
      <c r="O3" s="12">
        <f t="shared" si="0"/>
        <v>1.0153846153846153</v>
      </c>
      <c r="P3" s="12">
        <v>200</v>
      </c>
      <c r="Q3" s="12">
        <v>0.71</v>
      </c>
      <c r="R3" s="13">
        <f t="shared" ref="R3:R7" si="4">Q3/0.68</f>
        <v>1.0441176470588234</v>
      </c>
      <c r="S3" s="13">
        <v>300</v>
      </c>
      <c r="T3" s="12">
        <v>0.68500000000000005</v>
      </c>
      <c r="U3" s="13">
        <f t="shared" ref="U3:U6" si="5">T3/0.828</f>
        <v>0.82729468599033829</v>
      </c>
      <c r="V3" s="13">
        <v>200</v>
      </c>
      <c r="W3" s="13">
        <v>1.26</v>
      </c>
      <c r="X3" s="13">
        <f t="shared" ref="X3:X8" si="6">W3/1.19</f>
        <v>1.0588235294117647</v>
      </c>
      <c r="Y3" s="13">
        <v>250</v>
      </c>
      <c r="Z3" s="13">
        <v>0.76</v>
      </c>
      <c r="AA3" s="13">
        <f t="shared" ref="AA3:AA6" si="7">Z3/0.67</f>
        <v>1.1343283582089552</v>
      </c>
      <c r="AB3" s="13">
        <v>250</v>
      </c>
      <c r="AC3" s="13">
        <v>0.44</v>
      </c>
      <c r="AD3" s="13">
        <f t="shared" ref="AD3:AD6" si="8">AC3/0.23</f>
        <v>1.9130434782608694</v>
      </c>
      <c r="AE3" s="13">
        <v>250</v>
      </c>
      <c r="AF3" s="13">
        <v>0.33</v>
      </c>
      <c r="AG3" s="13">
        <f t="shared" ref="AG3:AG6" si="9">AF3/0.23</f>
        <v>1.4347826086956521</v>
      </c>
      <c r="AH3" s="13">
        <v>250</v>
      </c>
      <c r="AI3" s="13">
        <v>0.21</v>
      </c>
      <c r="AJ3" s="13">
        <f t="shared" ref="AJ3:AJ6" si="10">AI3/0.2</f>
        <v>1.0499999999999998</v>
      </c>
      <c r="AK3" s="13">
        <v>200</v>
      </c>
      <c r="AL3" s="13">
        <v>0.82</v>
      </c>
      <c r="AM3" s="13">
        <f t="shared" ref="AM3:AM8" si="11">AL3/0.63</f>
        <v>1.3015873015873014</v>
      </c>
      <c r="AN3" s="13">
        <v>200</v>
      </c>
      <c r="AO3" s="13">
        <v>1.07</v>
      </c>
      <c r="AP3" s="14">
        <f t="shared" ref="AP3:AP7" si="12">AO3/0.853</f>
        <v>1.2543962485345839</v>
      </c>
      <c r="AQ3" s="13">
        <v>400</v>
      </c>
      <c r="AR3" s="13">
        <v>1.18</v>
      </c>
      <c r="AS3" s="13">
        <f t="shared" ref="AS3:AS5" si="13">AR3/0.98</f>
        <v>1.2040816326530612</v>
      </c>
      <c r="AT3" s="15">
        <v>100</v>
      </c>
      <c r="AU3" s="15">
        <v>7.19</v>
      </c>
      <c r="AV3" s="13">
        <f t="shared" ref="AV3:AV10" si="14">AU3/7.14</f>
        <v>1.0070028011204484</v>
      </c>
      <c r="AW3" s="13">
        <v>100</v>
      </c>
      <c r="AX3" s="13">
        <v>0.51</v>
      </c>
      <c r="AY3" s="13">
        <v>1.1086956521739131</v>
      </c>
      <c r="AZ3" s="16">
        <v>200</v>
      </c>
      <c r="BA3" s="17">
        <v>0.32</v>
      </c>
      <c r="BB3" s="13">
        <v>1.3333333333333335</v>
      </c>
      <c r="BC3" s="13">
        <v>50</v>
      </c>
      <c r="BD3" s="13">
        <v>0.75</v>
      </c>
      <c r="BE3" s="13">
        <v>0.85227272727272729</v>
      </c>
      <c r="BF3" s="13">
        <v>200</v>
      </c>
      <c r="BG3" s="13">
        <v>1.476</v>
      </c>
      <c r="BH3" s="13">
        <v>1.0047651463580667</v>
      </c>
      <c r="BI3" s="13">
        <v>200</v>
      </c>
      <c r="BJ3" s="13">
        <v>14.888999999999999</v>
      </c>
      <c r="BK3" s="13">
        <f t="shared" ref="BK3:BK6" si="15">BJ3/14.37</f>
        <v>1.036116910229645</v>
      </c>
      <c r="BL3" s="13">
        <v>200</v>
      </c>
      <c r="BM3" s="13">
        <v>14.381</v>
      </c>
      <c r="BN3" s="13">
        <f t="shared" ref="BN3:BN6" si="16">BM3/14.122</f>
        <v>1.0183401784449795</v>
      </c>
      <c r="BO3" s="13">
        <v>200</v>
      </c>
      <c r="BP3" s="13">
        <v>0.50800000000000001</v>
      </c>
      <c r="BQ3" s="13">
        <f t="shared" ref="BQ3:BQ6" si="17">BP3/0.247</f>
        <v>2.0566801619433197</v>
      </c>
      <c r="BR3" s="13">
        <v>200</v>
      </c>
      <c r="BS3" s="13">
        <v>0.88</v>
      </c>
      <c r="BT3" s="13">
        <v>1.0731707317073171</v>
      </c>
      <c r="BU3" s="13">
        <v>200</v>
      </c>
      <c r="BV3" s="13">
        <v>0.97</v>
      </c>
      <c r="BW3" s="13">
        <v>1.1411764705882352</v>
      </c>
      <c r="BX3" s="13">
        <v>100</v>
      </c>
      <c r="BY3" s="13">
        <v>0.91</v>
      </c>
      <c r="BZ3" s="13">
        <v>1.318840579710145</v>
      </c>
      <c r="CA3" s="15">
        <v>400</v>
      </c>
      <c r="CB3" s="13">
        <v>5.96</v>
      </c>
      <c r="CC3" s="13">
        <f t="shared" ref="CC3:CC6" si="18">CB3/6.19</f>
        <v>0.96284329563812598</v>
      </c>
      <c r="CD3" s="13">
        <v>200</v>
      </c>
      <c r="CE3" s="13">
        <v>0.47199999999999998</v>
      </c>
      <c r="CF3" s="13">
        <v>1.0128755364806865</v>
      </c>
      <c r="CG3" s="13">
        <v>200</v>
      </c>
      <c r="CH3" s="13">
        <v>0.45100000000000001</v>
      </c>
      <c r="CI3" s="13">
        <v>1.0687203791469195</v>
      </c>
      <c r="CJ3" s="13">
        <v>200</v>
      </c>
      <c r="CK3" s="13">
        <v>0.433</v>
      </c>
      <c r="CL3" s="13">
        <v>1.0236406619385343</v>
      </c>
      <c r="CM3" s="13">
        <v>200</v>
      </c>
      <c r="CN3" s="13">
        <v>0.60099999999999998</v>
      </c>
      <c r="CO3" s="13">
        <v>1.0203735144312394</v>
      </c>
      <c r="CP3" s="13">
        <v>200</v>
      </c>
      <c r="CQ3" s="13">
        <v>0.67200000000000004</v>
      </c>
      <c r="CR3" s="13">
        <v>1.0306748466257669</v>
      </c>
      <c r="CS3" s="13">
        <v>80</v>
      </c>
      <c r="CT3" s="13">
        <v>7.9831932773109298</v>
      </c>
      <c r="CU3" s="13">
        <f t="shared" ref="CU3:CU10" si="19">CT3/6.44</f>
        <v>1.2396262852967281</v>
      </c>
      <c r="CV3" s="13">
        <v>300</v>
      </c>
      <c r="CW3" s="13">
        <v>0.68500000000000005</v>
      </c>
      <c r="CX3" s="13">
        <f t="shared" ref="CX3:CX6" si="20">CW3/0.828</f>
        <v>0.82729468599033829</v>
      </c>
      <c r="CY3" s="13">
        <v>200</v>
      </c>
      <c r="CZ3" s="13">
        <v>0.84899999999999998</v>
      </c>
      <c r="DA3" s="13">
        <v>0.99531066822977721</v>
      </c>
      <c r="DB3" s="13">
        <v>200</v>
      </c>
      <c r="DC3" s="13">
        <v>0.85499999999999998</v>
      </c>
      <c r="DD3" s="13">
        <v>1.0023446658851114</v>
      </c>
      <c r="DE3" s="13">
        <v>200</v>
      </c>
      <c r="DF3" s="13">
        <v>0.86</v>
      </c>
      <c r="DG3" s="13">
        <v>1.0082063305978899</v>
      </c>
      <c r="DH3" s="13">
        <v>200</v>
      </c>
      <c r="DI3" s="13">
        <v>0.85099999999999998</v>
      </c>
      <c r="DJ3" s="13">
        <v>0.9976553341148886</v>
      </c>
      <c r="DK3" s="13">
        <v>200</v>
      </c>
      <c r="DL3" s="13">
        <v>0.85299999999999998</v>
      </c>
      <c r="DM3" s="13">
        <v>1</v>
      </c>
      <c r="DN3" s="13">
        <v>200</v>
      </c>
      <c r="DO3" s="13">
        <v>0.84699999999999998</v>
      </c>
      <c r="DP3" s="13">
        <v>0.99296600234466592</v>
      </c>
      <c r="DQ3" s="13">
        <v>200</v>
      </c>
      <c r="DR3" s="13">
        <v>3.39393939393939</v>
      </c>
      <c r="DS3" s="13">
        <v>0.95597484276729472</v>
      </c>
      <c r="DT3" s="13">
        <v>200</v>
      </c>
      <c r="DU3" s="13">
        <v>2.7687400318979201</v>
      </c>
      <c r="DV3" s="13">
        <v>1.0598290598290612</v>
      </c>
      <c r="DW3" s="13">
        <v>200</v>
      </c>
      <c r="DX3" s="13">
        <v>1.67464114832535</v>
      </c>
      <c r="DY3" s="13">
        <v>0.9375</v>
      </c>
      <c r="DZ3" s="13">
        <v>200</v>
      </c>
      <c r="EA3" s="13">
        <v>4.3566666666666665</v>
      </c>
      <c r="EB3" s="13">
        <v>1.5449172576832151</v>
      </c>
      <c r="EC3" s="13">
        <v>200</v>
      </c>
      <c r="ED3" s="13">
        <v>3.3933333333333331</v>
      </c>
      <c r="EE3" s="13">
        <f t="shared" ref="EE3:EE7" si="21">ED3/3.143333</f>
        <v>1.0795335185083264</v>
      </c>
      <c r="EF3" s="13">
        <v>300</v>
      </c>
      <c r="EG3" s="13">
        <v>6.83</v>
      </c>
      <c r="EH3" s="13">
        <v>2.1545741324921135</v>
      </c>
      <c r="EI3" s="13">
        <v>200</v>
      </c>
      <c r="EJ3" s="13">
        <v>7.0358999999999998</v>
      </c>
      <c r="EK3" s="13">
        <v>1.0823961970985954</v>
      </c>
      <c r="EL3" s="13">
        <v>100</v>
      </c>
      <c r="EM3" s="13">
        <v>1.7203791469194301</v>
      </c>
      <c r="EN3" s="13">
        <f t="shared" ref="EN3:EN10" si="22">EM3/5.687</f>
        <v>0.30251083997176542</v>
      </c>
      <c r="EO3" s="13">
        <v>100</v>
      </c>
      <c r="EP3" s="13">
        <v>5.1086474501108601</v>
      </c>
      <c r="EQ3" s="13">
        <f t="shared" ref="EQ3:EQ10" si="23">EP3/5.687</f>
        <v>0.8983026991578793</v>
      </c>
      <c r="ER3" s="13">
        <v>100</v>
      </c>
      <c r="ES3" s="13">
        <v>6.3609022556390897</v>
      </c>
      <c r="ET3" s="13">
        <f t="shared" ref="ET3:ET10" si="24">ES3/7.759</f>
        <v>0.81980954448241905</v>
      </c>
      <c r="EU3" s="13">
        <v>100</v>
      </c>
      <c r="EV3" s="13">
        <v>2.79720279720279</v>
      </c>
      <c r="EW3" s="13">
        <f t="shared" ref="EW3:EW10" si="25">EV3/2.879</f>
        <v>0.97158832830940955</v>
      </c>
      <c r="EX3" s="13">
        <v>100</v>
      </c>
      <c r="EY3" s="13">
        <v>1.5153061224489699</v>
      </c>
      <c r="EZ3" s="13">
        <f t="shared" ref="EZ3:EZ8" si="26">EY3/1.423</f>
        <v>1.0648672680597118</v>
      </c>
      <c r="FA3" s="13">
        <v>100</v>
      </c>
      <c r="FB3" s="13">
        <v>1.28571428571428</v>
      </c>
      <c r="FC3" s="13">
        <f t="shared" ref="FC3:FC8" si="27">FB3/1.439</f>
        <v>0.89347761342201526</v>
      </c>
      <c r="FD3" s="13">
        <v>100</v>
      </c>
      <c r="FE3" s="13">
        <v>1.1000000000000001</v>
      </c>
      <c r="FF3" s="13">
        <f t="shared" ref="FF3:FF11" si="28">FE3/0.8</f>
        <v>1.375</v>
      </c>
      <c r="FG3" s="13">
        <v>100</v>
      </c>
      <c r="FH3" s="13">
        <v>4</v>
      </c>
      <c r="FI3" s="13">
        <f t="shared" ref="FI3:FI11" si="29">FH3/3.7</f>
        <v>1.0810810810810809</v>
      </c>
      <c r="FJ3" s="13">
        <v>200</v>
      </c>
      <c r="FK3" s="13">
        <v>1.97</v>
      </c>
      <c r="FL3" s="13">
        <f t="shared" ref="FL3:FL7" si="30">FK3/0.76</f>
        <v>2.5921052631578947</v>
      </c>
      <c r="FM3" s="13">
        <v>200</v>
      </c>
      <c r="FN3" s="13">
        <v>2.15</v>
      </c>
      <c r="FO3" s="13">
        <f t="shared" ref="FO3:FO6" si="31">FN3/0.76</f>
        <v>2.8289473684210527</v>
      </c>
      <c r="FP3" s="13">
        <v>250</v>
      </c>
      <c r="FQ3" s="13"/>
      <c r="FR3" s="13">
        <v>1.3</v>
      </c>
      <c r="FS3" s="13">
        <v>250</v>
      </c>
      <c r="FT3" s="13"/>
      <c r="FU3" s="13">
        <v>1.2</v>
      </c>
      <c r="FV3" s="13">
        <v>250</v>
      </c>
      <c r="FW3" s="13"/>
      <c r="FX3" s="13">
        <v>1.1000000000000001</v>
      </c>
      <c r="FY3" s="13">
        <v>250</v>
      </c>
      <c r="FZ3" s="13"/>
      <c r="GA3" s="13">
        <v>1.5</v>
      </c>
      <c r="GB3" s="13">
        <v>250</v>
      </c>
      <c r="GC3" s="13"/>
      <c r="GD3" s="13">
        <v>1</v>
      </c>
      <c r="GE3" s="13">
        <v>250</v>
      </c>
      <c r="GF3" s="13"/>
      <c r="GG3" s="13">
        <v>1</v>
      </c>
      <c r="GH3" s="13">
        <v>100</v>
      </c>
      <c r="GI3" s="13">
        <v>0.73703703703703605</v>
      </c>
      <c r="GJ3" s="13">
        <v>0.8468085106382971</v>
      </c>
      <c r="GK3" s="15">
        <v>200</v>
      </c>
      <c r="GL3" s="13">
        <v>17.2</v>
      </c>
      <c r="GM3" s="13">
        <f t="shared" ref="GM3:GM5" si="32">GL3/16.96</f>
        <v>1.0141509433962264</v>
      </c>
      <c r="GN3" s="15">
        <v>200</v>
      </c>
      <c r="GO3" s="13">
        <v>3.14</v>
      </c>
      <c r="GP3" s="13">
        <f t="shared" ref="GP3:GP5" si="33">GO3/3.11</f>
        <v>1.009646302250804</v>
      </c>
      <c r="GQ3" s="13">
        <v>200</v>
      </c>
      <c r="GR3" s="13">
        <v>17.36</v>
      </c>
      <c r="GS3" s="13">
        <v>1.013426736719206</v>
      </c>
      <c r="GT3" s="13">
        <v>200</v>
      </c>
      <c r="GU3" s="13">
        <v>3.33</v>
      </c>
      <c r="GV3" s="13">
        <v>1.0060422960725075</v>
      </c>
      <c r="GW3" s="13">
        <v>300</v>
      </c>
      <c r="GX3" s="13">
        <v>0.117662337662337</v>
      </c>
      <c r="GY3" s="13">
        <v>1.0366132769368268</v>
      </c>
      <c r="GZ3" s="13">
        <v>300</v>
      </c>
      <c r="HA3" s="13">
        <v>0.122337662337662</v>
      </c>
      <c r="HB3" s="13">
        <v>1.1082352980290626</v>
      </c>
      <c r="HC3" s="15">
        <v>100</v>
      </c>
      <c r="HD3" s="15">
        <v>0.65</v>
      </c>
      <c r="HE3" s="13">
        <f t="shared" ref="HE3:HE7" si="34">HD3/0.768</f>
        <v>0.84635416666666663</v>
      </c>
      <c r="HF3" s="15">
        <v>100</v>
      </c>
      <c r="HG3" s="15">
        <v>1.21</v>
      </c>
      <c r="HH3" s="13">
        <f t="shared" ref="HH3:HH7" si="35">HG3/1.17</f>
        <v>1.0341880341880343</v>
      </c>
      <c r="HI3" s="15">
        <v>100</v>
      </c>
      <c r="HJ3" s="22">
        <v>1.3129999999999999</v>
      </c>
      <c r="HK3" s="13">
        <f t="shared" ref="HK3:HK7" si="36">HJ3/1.31</f>
        <v>1.0022900763358777</v>
      </c>
      <c r="HL3" s="15" t="s">
        <v>101</v>
      </c>
      <c r="HM3" s="15">
        <v>0.59</v>
      </c>
      <c r="HN3" s="15">
        <f t="shared" ref="HN3:HN5" si="37">HM3/0.56</f>
        <v>1.0535714285714284</v>
      </c>
      <c r="HO3" s="15" t="s">
        <v>101</v>
      </c>
      <c r="HP3" s="15">
        <v>0.9</v>
      </c>
      <c r="HQ3" s="18">
        <f t="shared" ref="HQ3:HQ5" si="38">HP3/0.73</f>
        <v>1.2328767123287672</v>
      </c>
      <c r="HR3" s="18">
        <v>200</v>
      </c>
      <c r="HS3" s="18">
        <v>0.66</v>
      </c>
      <c r="HT3" s="18">
        <f t="shared" ref="HT3:HT8" si="39">HS3/0.65</f>
        <v>1.0153846153846153</v>
      </c>
      <c r="HU3" s="19">
        <v>150</v>
      </c>
      <c r="HV3" s="19" t="s">
        <v>111</v>
      </c>
      <c r="HW3" s="18">
        <f t="shared" ref="HW3:HW9" si="40">HV3/0.588235294117647</f>
        <v>0.88571428571428668</v>
      </c>
      <c r="HX3" s="19">
        <v>150</v>
      </c>
      <c r="HY3" s="19" t="s">
        <v>112</v>
      </c>
      <c r="HZ3" s="18">
        <f t="shared" ref="HZ3:HZ9" si="41">HY3/0.605042016806723</f>
        <v>0.94444444444444486</v>
      </c>
      <c r="IA3" s="18">
        <v>200</v>
      </c>
      <c r="IB3" s="18">
        <v>0.52</v>
      </c>
      <c r="IC3" s="18">
        <v>2.166666666666667</v>
      </c>
      <c r="ID3" s="18">
        <v>200</v>
      </c>
      <c r="IE3" s="18">
        <v>0.86</v>
      </c>
      <c r="IF3" s="18">
        <v>1.3870967741935483</v>
      </c>
      <c r="IG3" s="18">
        <v>200</v>
      </c>
      <c r="IH3" s="18">
        <v>0.47</v>
      </c>
      <c r="II3" s="18">
        <v>1.4687499999999998</v>
      </c>
      <c r="IJ3" s="18">
        <v>200</v>
      </c>
      <c r="IK3" s="18">
        <v>0.56999999999999995</v>
      </c>
      <c r="IL3" s="18">
        <v>1.3902439024390243</v>
      </c>
      <c r="IM3" s="18">
        <v>200</v>
      </c>
      <c r="IN3" s="18">
        <v>9.1</v>
      </c>
      <c r="IO3" s="18">
        <v>1.0247747747747746</v>
      </c>
      <c r="IP3" s="18">
        <v>200</v>
      </c>
      <c r="IQ3" s="18">
        <v>3.19</v>
      </c>
      <c r="IR3" s="18">
        <v>1.1771217712177122</v>
      </c>
      <c r="IS3" s="18">
        <v>400</v>
      </c>
      <c r="IT3" s="18">
        <v>0.57886676875957099</v>
      </c>
      <c r="IU3" s="18">
        <f t="shared" ref="IU3:IU5" si="42">IT3/0.454823889739663</f>
        <v>1.2727272727272725</v>
      </c>
      <c r="IV3" s="18">
        <v>100</v>
      </c>
      <c r="IW3" s="18">
        <v>11.203333333333299</v>
      </c>
      <c r="IX3" s="18">
        <v>1.095859145745028</v>
      </c>
      <c r="IY3" s="18">
        <v>100</v>
      </c>
      <c r="IZ3" s="18">
        <v>11.0866666666666</v>
      </c>
      <c r="JA3" s="18">
        <v>1.0869281045751675</v>
      </c>
      <c r="JB3" s="18">
        <v>400</v>
      </c>
      <c r="JC3" s="18">
        <v>6.98</v>
      </c>
      <c r="JD3" s="18">
        <f t="shared" ref="JD3:JD6" si="43">JC3/6.86</f>
        <v>1.0174927113702623</v>
      </c>
      <c r="JE3" s="18">
        <v>200</v>
      </c>
      <c r="JF3" s="18">
        <v>7.0766355140186903</v>
      </c>
      <c r="JG3" s="18">
        <f t="shared" ref="JG3:JG7" si="44">JF3/6.78504672897196</f>
        <v>1.0429752066115705</v>
      </c>
      <c r="JH3" s="18">
        <v>200</v>
      </c>
      <c r="JI3" s="18">
        <v>43.566666666666663</v>
      </c>
      <c r="JJ3" s="18">
        <v>1.5449172576832151</v>
      </c>
      <c r="JK3" s="18">
        <v>100</v>
      </c>
      <c r="JL3" s="18">
        <v>0.73255813953488302</v>
      </c>
      <c r="JM3" s="18">
        <f t="shared" ref="JM3:JM9" si="45">JL3/0.864341085271317</f>
        <v>0.84753363228699552</v>
      </c>
      <c r="JN3" s="18">
        <v>200</v>
      </c>
      <c r="JO3" s="20">
        <v>1.1374</v>
      </c>
      <c r="JP3" s="21">
        <v>0.94</v>
      </c>
      <c r="JQ3" s="18">
        <v>200</v>
      </c>
      <c r="JR3" s="20">
        <v>1.0285</v>
      </c>
      <c r="JS3" s="21">
        <v>0.85</v>
      </c>
      <c r="JT3" s="13">
        <v>300</v>
      </c>
      <c r="JU3" s="13">
        <v>1.1712</v>
      </c>
      <c r="JV3" s="13">
        <v>0.96</v>
      </c>
      <c r="JW3" s="18">
        <v>200</v>
      </c>
      <c r="JX3" s="18">
        <v>0.16</v>
      </c>
      <c r="JY3" s="18">
        <f t="shared" ref="JY3:JY8" si="46">JX3/0.14</f>
        <v>1.1428571428571428</v>
      </c>
      <c r="JZ3" s="18"/>
      <c r="KA3" s="18"/>
      <c r="KB3" s="18"/>
      <c r="KC3" s="18">
        <v>100</v>
      </c>
      <c r="KD3" s="18">
        <v>7.8909348441926301</v>
      </c>
      <c r="KE3" s="18">
        <v>0.77095340431767523</v>
      </c>
      <c r="KF3" s="7"/>
    </row>
    <row r="4" spans="1:292" s="6" customFormat="1" x14ac:dyDescent="0.25">
      <c r="A4" s="10">
        <v>500</v>
      </c>
      <c r="B4" s="11">
        <v>4.4889939008339796</v>
      </c>
      <c r="C4" s="11">
        <f t="shared" si="1"/>
        <v>1.2332400826466976</v>
      </c>
      <c r="D4" s="10">
        <v>500</v>
      </c>
      <c r="E4" s="11">
        <v>4.1371493057297757</v>
      </c>
      <c r="F4" s="11">
        <f t="shared" si="1"/>
        <v>1.1365794795960922</v>
      </c>
      <c r="G4" s="10">
        <v>500</v>
      </c>
      <c r="H4" s="12">
        <v>6.8432030820752354</v>
      </c>
      <c r="I4" s="13">
        <f t="shared" si="2"/>
        <v>1.2607227490927111</v>
      </c>
      <c r="J4" s="10">
        <v>500</v>
      </c>
      <c r="K4" s="12">
        <v>6.6059940215809965</v>
      </c>
      <c r="L4" s="12">
        <f t="shared" si="3"/>
        <v>1.2170217431063</v>
      </c>
      <c r="M4" s="13">
        <v>300</v>
      </c>
      <c r="N4" s="12">
        <v>0.76</v>
      </c>
      <c r="O4" s="12">
        <f t="shared" si="0"/>
        <v>1.1692307692307693</v>
      </c>
      <c r="P4" s="12">
        <v>300</v>
      </c>
      <c r="Q4" s="12">
        <v>0.81</v>
      </c>
      <c r="R4" s="13">
        <f t="shared" si="4"/>
        <v>1.1911764705882353</v>
      </c>
      <c r="S4" s="13">
        <v>400</v>
      </c>
      <c r="T4" s="12">
        <v>1.4379999999999999</v>
      </c>
      <c r="U4" s="13">
        <f t="shared" si="5"/>
        <v>1.7367149758454106</v>
      </c>
      <c r="V4" s="13">
        <v>300</v>
      </c>
      <c r="W4" s="13">
        <v>1.3</v>
      </c>
      <c r="X4" s="13">
        <f t="shared" si="6"/>
        <v>1.0924369747899161</v>
      </c>
      <c r="Y4" s="13">
        <v>450</v>
      </c>
      <c r="Z4" s="13">
        <v>0.95</v>
      </c>
      <c r="AA4" s="13">
        <f t="shared" si="7"/>
        <v>1.4179104477611939</v>
      </c>
      <c r="AB4" s="13">
        <v>450</v>
      </c>
      <c r="AC4" s="13">
        <v>0.59</v>
      </c>
      <c r="AD4" s="13">
        <f t="shared" si="8"/>
        <v>2.5652173913043477</v>
      </c>
      <c r="AE4" s="13">
        <v>450</v>
      </c>
      <c r="AF4" s="13">
        <v>0.47</v>
      </c>
      <c r="AG4" s="13">
        <f t="shared" si="9"/>
        <v>2.043478260869565</v>
      </c>
      <c r="AH4" s="13">
        <v>450</v>
      </c>
      <c r="AI4" s="13">
        <v>0.61</v>
      </c>
      <c r="AJ4" s="13">
        <f t="shared" si="10"/>
        <v>3.05</v>
      </c>
      <c r="AK4" s="13">
        <v>300</v>
      </c>
      <c r="AL4" s="13">
        <v>1.08</v>
      </c>
      <c r="AM4" s="13">
        <f t="shared" si="11"/>
        <v>1.7142857142857144</v>
      </c>
      <c r="AN4" s="13">
        <v>300</v>
      </c>
      <c r="AO4" s="13">
        <v>1.2450000000000001</v>
      </c>
      <c r="AP4" s="14">
        <f t="shared" si="12"/>
        <v>1.4595545134818291</v>
      </c>
      <c r="AQ4" s="13">
        <v>750</v>
      </c>
      <c r="AR4" s="13">
        <v>2.62</v>
      </c>
      <c r="AS4" s="13">
        <f t="shared" si="13"/>
        <v>2.6734693877551021</v>
      </c>
      <c r="AT4" s="15">
        <v>150</v>
      </c>
      <c r="AU4" s="15">
        <v>7.4</v>
      </c>
      <c r="AV4" s="13">
        <f t="shared" si="14"/>
        <v>1.0364145658263306</v>
      </c>
      <c r="AW4" s="13">
        <v>200</v>
      </c>
      <c r="AX4" s="13">
        <v>0.54</v>
      </c>
      <c r="AY4" s="13">
        <v>1.173913043478261</v>
      </c>
      <c r="AZ4" s="16">
        <v>350</v>
      </c>
      <c r="BA4" s="17">
        <v>0.42</v>
      </c>
      <c r="BB4" s="13">
        <v>1.75</v>
      </c>
      <c r="BC4" s="13">
        <v>100</v>
      </c>
      <c r="BD4" s="13">
        <v>0.74</v>
      </c>
      <c r="BE4" s="13">
        <v>0.84090909090909094</v>
      </c>
      <c r="BF4" s="13">
        <v>300</v>
      </c>
      <c r="BG4" s="13">
        <v>1.4830000000000001</v>
      </c>
      <c r="BH4" s="13">
        <v>1.0095302927161334</v>
      </c>
      <c r="BI4" s="13">
        <v>400</v>
      </c>
      <c r="BJ4" s="13">
        <v>16.611000000000001</v>
      </c>
      <c r="BK4" s="13">
        <f t="shared" si="15"/>
        <v>1.1559498956158665</v>
      </c>
      <c r="BL4" s="13">
        <v>400</v>
      </c>
      <c r="BM4" s="13">
        <v>15.930999999999999</v>
      </c>
      <c r="BN4" s="13">
        <f t="shared" si="16"/>
        <v>1.128098003115706</v>
      </c>
      <c r="BO4" s="13">
        <v>400</v>
      </c>
      <c r="BP4" s="13">
        <v>0.68</v>
      </c>
      <c r="BQ4" s="13">
        <f t="shared" si="17"/>
        <v>2.7530364372469638</v>
      </c>
      <c r="BR4" s="13">
        <v>300</v>
      </c>
      <c r="BS4" s="13">
        <v>0.91</v>
      </c>
      <c r="BT4" s="13">
        <v>1.1097560975609757</v>
      </c>
      <c r="BU4" s="13">
        <v>300</v>
      </c>
      <c r="BV4" s="13">
        <v>1.0900000000000001</v>
      </c>
      <c r="BW4" s="13">
        <v>1.2823529411764707</v>
      </c>
      <c r="BX4" s="13">
        <v>200</v>
      </c>
      <c r="BY4" s="13">
        <v>1.0900000000000001</v>
      </c>
      <c r="BZ4" s="13">
        <v>1.5797101449275364</v>
      </c>
      <c r="CA4" s="15">
        <v>600</v>
      </c>
      <c r="CB4" s="13">
        <v>6.83</v>
      </c>
      <c r="CC4" s="13">
        <f t="shared" si="18"/>
        <v>1.1033925686591275</v>
      </c>
      <c r="CD4" s="13">
        <v>400</v>
      </c>
      <c r="CE4" s="13">
        <v>1.702</v>
      </c>
      <c r="CF4" s="13">
        <v>3.6523605150214591</v>
      </c>
      <c r="CG4" s="13">
        <v>400</v>
      </c>
      <c r="CH4" s="13">
        <v>2.423</v>
      </c>
      <c r="CI4" s="13">
        <v>5.7417061611374409</v>
      </c>
      <c r="CJ4" s="13">
        <v>400</v>
      </c>
      <c r="CK4" s="13">
        <v>2.7770000000000001</v>
      </c>
      <c r="CL4" s="13">
        <v>6.5650118203309695</v>
      </c>
      <c r="CM4" s="13">
        <v>400</v>
      </c>
      <c r="CN4" s="13">
        <v>2.8839999999999999</v>
      </c>
      <c r="CO4" s="13">
        <v>4.8964346349745336</v>
      </c>
      <c r="CP4" s="13">
        <v>400</v>
      </c>
      <c r="CQ4" s="13">
        <v>3.12</v>
      </c>
      <c r="CR4" s="13">
        <v>4.7852760736196318</v>
      </c>
      <c r="CS4" s="13">
        <v>150</v>
      </c>
      <c r="CT4" s="13">
        <v>7.703081232493</v>
      </c>
      <c r="CU4" s="13">
        <f t="shared" si="19"/>
        <v>1.1961306261635092</v>
      </c>
      <c r="CV4" s="13">
        <v>400</v>
      </c>
      <c r="CW4" s="13">
        <v>1.4379999999999999</v>
      </c>
      <c r="CX4" s="13">
        <f t="shared" si="20"/>
        <v>1.7367149758454106</v>
      </c>
      <c r="CY4" s="13">
        <v>300</v>
      </c>
      <c r="CZ4" s="13">
        <v>0.86099999999999999</v>
      </c>
      <c r="DA4" s="13">
        <v>1.0093786635404456</v>
      </c>
      <c r="DB4" s="13">
        <v>300</v>
      </c>
      <c r="DC4" s="13">
        <v>0.85499999999999998</v>
      </c>
      <c r="DD4" s="13">
        <v>1.0023446658851114</v>
      </c>
      <c r="DE4" s="13">
        <v>300</v>
      </c>
      <c r="DF4" s="13">
        <v>0.85599999999999998</v>
      </c>
      <c r="DG4" s="13">
        <v>1.0035169988276671</v>
      </c>
      <c r="DH4" s="13">
        <v>300</v>
      </c>
      <c r="DI4" s="13">
        <v>0.84699999999999998</v>
      </c>
      <c r="DJ4" s="13">
        <v>0.99296600234466592</v>
      </c>
      <c r="DK4" s="13">
        <v>300</v>
      </c>
      <c r="DL4" s="13">
        <v>0.84399999999999997</v>
      </c>
      <c r="DM4" s="13">
        <v>0.98944900351699883</v>
      </c>
      <c r="DN4" s="13">
        <v>300</v>
      </c>
      <c r="DO4" s="13">
        <v>0.85</v>
      </c>
      <c r="DP4" s="13">
        <v>0.99648300117233291</v>
      </c>
      <c r="DQ4" s="13">
        <v>300</v>
      </c>
      <c r="DR4" s="13">
        <v>4.2200956937798999</v>
      </c>
      <c r="DS4" s="13">
        <v>1.1886792452830179</v>
      </c>
      <c r="DT4" s="13">
        <v>300</v>
      </c>
      <c r="DU4" s="13">
        <v>2.74641148325358</v>
      </c>
      <c r="DV4" s="13">
        <v>1.051282051282052</v>
      </c>
      <c r="DW4" s="13">
        <v>300</v>
      </c>
      <c r="DX4" s="13">
        <v>1.8086124401913799</v>
      </c>
      <c r="DY4" s="13">
        <v>1.0125000000000011</v>
      </c>
      <c r="DZ4" s="13">
        <v>400</v>
      </c>
      <c r="EA4" s="13">
        <v>6.5699999999999994</v>
      </c>
      <c r="EB4" s="13">
        <v>2.3297872340425529</v>
      </c>
      <c r="EC4" s="13">
        <v>400</v>
      </c>
      <c r="ED4" s="13">
        <v>4.5733333333333333</v>
      </c>
      <c r="EE4" s="13">
        <f t="shared" si="21"/>
        <v>1.4549312253373514</v>
      </c>
      <c r="EF4" s="13">
        <v>400</v>
      </c>
      <c r="EG4" s="13">
        <v>10.11</v>
      </c>
      <c r="EH4" s="13">
        <v>3.1892744479495265</v>
      </c>
      <c r="EI4" s="13">
        <v>400</v>
      </c>
      <c r="EJ4" s="13">
        <v>8.2433999999999994</v>
      </c>
      <c r="EK4" s="13">
        <v>1.2681568542990322</v>
      </c>
      <c r="EL4" s="13">
        <v>200</v>
      </c>
      <c r="EM4" s="13">
        <v>1.6492890995260601</v>
      </c>
      <c r="EN4" s="13">
        <f t="shared" si="22"/>
        <v>0.29001039203904694</v>
      </c>
      <c r="EO4" s="13">
        <v>200</v>
      </c>
      <c r="EP4" s="13">
        <v>4.9689578713968903</v>
      </c>
      <c r="EQ4" s="13">
        <f t="shared" si="23"/>
        <v>0.87373973472778088</v>
      </c>
      <c r="ER4" s="13">
        <v>200</v>
      </c>
      <c r="ES4" s="13">
        <v>5.9097744360902196</v>
      </c>
      <c r="ET4" s="13">
        <f t="shared" si="24"/>
        <v>0.76166702359714133</v>
      </c>
      <c r="EU4" s="13">
        <v>200</v>
      </c>
      <c r="EV4" s="13">
        <v>2.73892773892773</v>
      </c>
      <c r="EW4" s="13">
        <f t="shared" si="25"/>
        <v>0.9513469048029628</v>
      </c>
      <c r="EX4" s="13">
        <v>200</v>
      </c>
      <c r="EY4" s="13">
        <v>1.46938775510204</v>
      </c>
      <c r="EZ4" s="13">
        <f t="shared" si="26"/>
        <v>1.0325985629669994</v>
      </c>
      <c r="FA4" s="13">
        <v>217.98571428571401</v>
      </c>
      <c r="FB4" s="13">
        <v>1.3622448979591799</v>
      </c>
      <c r="FC4" s="13">
        <f t="shared" si="27"/>
        <v>0.94666080469713676</v>
      </c>
      <c r="FD4" s="13">
        <v>200</v>
      </c>
      <c r="FE4" s="13">
        <v>1.45</v>
      </c>
      <c r="FF4" s="13">
        <f t="shared" si="28"/>
        <v>1.8124999999999998</v>
      </c>
      <c r="FG4" s="13">
        <v>200</v>
      </c>
      <c r="FH4" s="13">
        <v>4.5999999999999996</v>
      </c>
      <c r="FI4" s="13">
        <f t="shared" si="29"/>
        <v>1.243243243243243</v>
      </c>
      <c r="FJ4" s="13">
        <v>400</v>
      </c>
      <c r="FK4" s="13">
        <v>3.17</v>
      </c>
      <c r="FL4" s="13">
        <f t="shared" si="30"/>
        <v>4.1710526315789469</v>
      </c>
      <c r="FM4" s="13">
        <v>400</v>
      </c>
      <c r="FN4" s="13">
        <v>3.3</v>
      </c>
      <c r="FO4" s="13">
        <f t="shared" si="31"/>
        <v>4.3421052631578947</v>
      </c>
      <c r="FP4" s="13">
        <v>450</v>
      </c>
      <c r="FQ4" s="13"/>
      <c r="FR4" s="13">
        <v>1.4</v>
      </c>
      <c r="FS4" s="13">
        <v>450</v>
      </c>
      <c r="FT4" s="13"/>
      <c r="FU4" s="13">
        <v>2.7</v>
      </c>
      <c r="FV4" s="13">
        <v>450</v>
      </c>
      <c r="FW4" s="13"/>
      <c r="FX4" s="13">
        <v>1.3</v>
      </c>
      <c r="FY4" s="13">
        <v>450</v>
      </c>
      <c r="FZ4" s="13"/>
      <c r="GA4" s="13">
        <v>2.5</v>
      </c>
      <c r="GB4" s="13">
        <v>450</v>
      </c>
      <c r="GC4" s="13"/>
      <c r="GD4" s="13">
        <v>2.4</v>
      </c>
      <c r="GE4" s="13">
        <v>450</v>
      </c>
      <c r="GF4" s="13"/>
      <c r="GG4" s="13">
        <v>1.6</v>
      </c>
      <c r="GH4" s="13">
        <v>200</v>
      </c>
      <c r="GI4" s="13">
        <v>1.01111111111111</v>
      </c>
      <c r="GJ4" s="13">
        <v>1.1617021276595736</v>
      </c>
      <c r="GK4" s="15">
        <v>400</v>
      </c>
      <c r="GL4" s="13">
        <v>17.11</v>
      </c>
      <c r="GM4" s="13">
        <f t="shared" si="32"/>
        <v>1.0088443396226414</v>
      </c>
      <c r="GN4" s="15">
        <v>400</v>
      </c>
      <c r="GO4" s="13">
        <v>3.32</v>
      </c>
      <c r="GP4" s="13">
        <f t="shared" si="33"/>
        <v>1.067524115755627</v>
      </c>
      <c r="GQ4" s="13">
        <v>400</v>
      </c>
      <c r="GR4" s="13">
        <v>17.28</v>
      </c>
      <c r="GS4" s="13">
        <v>1.0087565674255694</v>
      </c>
      <c r="GT4" s="13">
        <v>400</v>
      </c>
      <c r="GU4" s="13">
        <v>3.51</v>
      </c>
      <c r="GV4" s="13">
        <v>1.0604229607250755</v>
      </c>
      <c r="GW4" s="13">
        <v>450</v>
      </c>
      <c r="GX4" s="13">
        <v>0.151948051948052</v>
      </c>
      <c r="GY4" s="13">
        <v>1.3386727748522016</v>
      </c>
      <c r="GZ4" s="13">
        <v>450</v>
      </c>
      <c r="HA4" s="13">
        <v>0.13168831168831099</v>
      </c>
      <c r="HB4" s="13">
        <v>1.1929411806809627</v>
      </c>
      <c r="HC4" s="15">
        <v>200</v>
      </c>
      <c r="HD4" s="15">
        <v>0.71</v>
      </c>
      <c r="HE4" s="13">
        <f t="shared" si="34"/>
        <v>0.92447916666666663</v>
      </c>
      <c r="HF4" s="15">
        <v>200</v>
      </c>
      <c r="HG4" s="15">
        <v>1.1499999999999999</v>
      </c>
      <c r="HH4" s="13">
        <f t="shared" si="35"/>
        <v>0.98290598290598286</v>
      </c>
      <c r="HI4" s="15">
        <v>200</v>
      </c>
      <c r="HJ4" s="15">
        <v>1.4</v>
      </c>
      <c r="HK4" s="13">
        <f t="shared" si="36"/>
        <v>1.0687022900763357</v>
      </c>
      <c r="HL4" s="15" t="s">
        <v>102</v>
      </c>
      <c r="HM4" s="15">
        <v>0.82</v>
      </c>
      <c r="HN4" s="15">
        <f t="shared" si="37"/>
        <v>1.464285714285714</v>
      </c>
      <c r="HO4" s="15" t="s">
        <v>102</v>
      </c>
      <c r="HP4" s="15">
        <v>1.1200000000000001</v>
      </c>
      <c r="HQ4" s="18">
        <f t="shared" si="38"/>
        <v>1.5342465753424659</v>
      </c>
      <c r="HR4" s="18">
        <v>300</v>
      </c>
      <c r="HS4" s="18">
        <v>0.76</v>
      </c>
      <c r="HT4" s="18">
        <f t="shared" si="39"/>
        <v>1.1692307692307693</v>
      </c>
      <c r="HU4" s="19">
        <v>300</v>
      </c>
      <c r="HV4" s="19" t="s">
        <v>113</v>
      </c>
      <c r="HW4" s="18">
        <f t="shared" si="40"/>
        <v>1.2000000000000011</v>
      </c>
      <c r="HX4" s="19">
        <v>300</v>
      </c>
      <c r="HY4" s="19" t="s">
        <v>114</v>
      </c>
      <c r="HZ4" s="18">
        <f t="shared" si="41"/>
        <v>1.0277777777777783</v>
      </c>
      <c r="IA4" s="18">
        <v>300</v>
      </c>
      <c r="IB4" s="18">
        <v>0.92</v>
      </c>
      <c r="IC4" s="18">
        <v>3.8333333333333335</v>
      </c>
      <c r="ID4" s="18">
        <v>300</v>
      </c>
      <c r="IE4" s="18">
        <v>1.03</v>
      </c>
      <c r="IF4" s="18">
        <v>1.6612903225806452</v>
      </c>
      <c r="IG4" s="18">
        <v>300</v>
      </c>
      <c r="IH4" s="18">
        <v>0.96</v>
      </c>
      <c r="II4" s="18">
        <v>3</v>
      </c>
      <c r="IJ4" s="18">
        <v>300</v>
      </c>
      <c r="IK4" s="18">
        <v>1.06</v>
      </c>
      <c r="IL4" s="18">
        <v>2.5853658536585367</v>
      </c>
      <c r="IM4" s="18">
        <v>300</v>
      </c>
      <c r="IN4" s="18">
        <v>9.6</v>
      </c>
      <c r="IO4" s="18">
        <v>1.0810810810810809</v>
      </c>
      <c r="IP4" s="18">
        <v>300</v>
      </c>
      <c r="IQ4" s="18">
        <v>3.83</v>
      </c>
      <c r="IR4" s="18">
        <v>1.4132841328413284</v>
      </c>
      <c r="IS4" s="18">
        <v>600</v>
      </c>
      <c r="IT4" s="18">
        <v>1.0888208269525199</v>
      </c>
      <c r="IU4" s="18">
        <f t="shared" si="42"/>
        <v>2.3939393939393794</v>
      </c>
      <c r="IV4" s="18">
        <v>200</v>
      </c>
      <c r="IW4" s="18">
        <v>10.783333333333299</v>
      </c>
      <c r="IX4" s="18">
        <v>1.0547766547114446</v>
      </c>
      <c r="IY4" s="18">
        <v>200</v>
      </c>
      <c r="IZ4" s="18">
        <v>11.389999999999899</v>
      </c>
      <c r="JA4" s="18">
        <v>1.1166666666666678</v>
      </c>
      <c r="JB4" s="18">
        <v>600</v>
      </c>
      <c r="JC4" s="18">
        <v>7.04</v>
      </c>
      <c r="JD4" s="18">
        <f t="shared" si="43"/>
        <v>1.0262390670553936</v>
      </c>
      <c r="JE4" s="18">
        <v>400</v>
      </c>
      <c r="JF4" s="18">
        <v>7.8841121495327</v>
      </c>
      <c r="JG4" s="18">
        <f t="shared" si="44"/>
        <v>1.1619834710743793</v>
      </c>
      <c r="JH4" s="18">
        <v>400</v>
      </c>
      <c r="JI4" s="18">
        <v>65.699999999999989</v>
      </c>
      <c r="JJ4" s="18">
        <v>2.3297872340425529</v>
      </c>
      <c r="JK4" s="18">
        <v>200</v>
      </c>
      <c r="JL4" s="18">
        <v>0.99612403100775104</v>
      </c>
      <c r="JM4" s="18">
        <f t="shared" si="45"/>
        <v>1.1524663677130045</v>
      </c>
      <c r="JN4" s="18">
        <v>300</v>
      </c>
      <c r="JO4" s="20">
        <v>2.21</v>
      </c>
      <c r="JP4" s="21">
        <v>1.1100000000000001</v>
      </c>
      <c r="JQ4" s="18">
        <v>300</v>
      </c>
      <c r="JR4" s="20">
        <v>1.9117999999999999</v>
      </c>
      <c r="JS4" s="21">
        <v>1.58</v>
      </c>
      <c r="JT4" s="13">
        <v>400</v>
      </c>
      <c r="JU4" s="13">
        <v>3.1841999999999997</v>
      </c>
      <c r="JV4" s="13">
        <v>2.61</v>
      </c>
      <c r="JW4" s="18">
        <v>400</v>
      </c>
      <c r="JX4" s="18">
        <v>0.28999999999999998</v>
      </c>
      <c r="JY4" s="18">
        <f t="shared" si="46"/>
        <v>2.0714285714285712</v>
      </c>
      <c r="JZ4" s="18"/>
      <c r="KA4" s="18"/>
      <c r="KB4" s="18"/>
      <c r="KC4" s="18">
        <v>200</v>
      </c>
      <c r="KD4" s="18">
        <v>8.2577903682719498</v>
      </c>
      <c r="KE4" s="18">
        <v>0.80679561069324113</v>
      </c>
      <c r="KF4" s="7"/>
    </row>
    <row r="5" spans="1:292" s="6" customFormat="1" x14ac:dyDescent="0.25">
      <c r="A5" s="10">
        <v>600</v>
      </c>
      <c r="B5" s="11">
        <v>7.0423936517015973</v>
      </c>
      <c r="C5" s="11">
        <f t="shared" si="1"/>
        <v>1.9347235306872519</v>
      </c>
      <c r="D5" s="10">
        <v>600</v>
      </c>
      <c r="E5" s="11">
        <v>7.135422461429437</v>
      </c>
      <c r="F5" s="11">
        <f t="shared" si="1"/>
        <v>1.9602808959970981</v>
      </c>
      <c r="G5" s="10">
        <v>600</v>
      </c>
      <c r="H5" s="12">
        <v>8.9425711470908542</v>
      </c>
      <c r="I5" s="13">
        <f t="shared" si="2"/>
        <v>1.6474891575333188</v>
      </c>
      <c r="J5" s="10">
        <v>600</v>
      </c>
      <c r="K5" s="12">
        <v>8.8561903065954581</v>
      </c>
      <c r="L5" s="12">
        <f t="shared" si="3"/>
        <v>1.6315752222909834</v>
      </c>
      <c r="M5" s="13">
        <v>400</v>
      </c>
      <c r="N5" s="12">
        <v>0.89</v>
      </c>
      <c r="O5" s="12">
        <f t="shared" si="0"/>
        <v>1.3692307692307693</v>
      </c>
      <c r="P5" s="12">
        <v>400</v>
      </c>
      <c r="Q5" s="12">
        <v>0.91</v>
      </c>
      <c r="R5" s="13">
        <f t="shared" si="4"/>
        <v>1.338235294117647</v>
      </c>
      <c r="S5" s="13">
        <v>600</v>
      </c>
      <c r="T5" s="12">
        <v>2.165</v>
      </c>
      <c r="U5" s="13">
        <f t="shared" si="5"/>
        <v>2.6147342995169085</v>
      </c>
      <c r="V5" s="13">
        <v>400</v>
      </c>
      <c r="W5" s="13">
        <v>1.58</v>
      </c>
      <c r="X5" s="13">
        <f t="shared" si="6"/>
        <v>1.327731092436975</v>
      </c>
      <c r="Y5" s="13">
        <v>650</v>
      </c>
      <c r="Z5" s="13">
        <v>2.33</v>
      </c>
      <c r="AA5" s="13">
        <f t="shared" si="7"/>
        <v>3.4776119402985075</v>
      </c>
      <c r="AB5" s="13">
        <v>650</v>
      </c>
      <c r="AC5" s="13">
        <v>2.04</v>
      </c>
      <c r="AD5" s="13">
        <f t="shared" si="8"/>
        <v>8.8695652173913047</v>
      </c>
      <c r="AE5" s="13">
        <v>650</v>
      </c>
      <c r="AF5" s="13">
        <v>1.62</v>
      </c>
      <c r="AG5" s="13">
        <f t="shared" si="9"/>
        <v>7.0434782608695654</v>
      </c>
      <c r="AH5" s="13">
        <v>650</v>
      </c>
      <c r="AI5" s="13">
        <v>1.59</v>
      </c>
      <c r="AJ5" s="13">
        <f t="shared" si="10"/>
        <v>7.95</v>
      </c>
      <c r="AK5" s="13">
        <v>400</v>
      </c>
      <c r="AL5" s="13">
        <v>1.26</v>
      </c>
      <c r="AM5" s="13">
        <f t="shared" si="11"/>
        <v>2</v>
      </c>
      <c r="AN5" s="13">
        <v>400</v>
      </c>
      <c r="AO5" s="13">
        <v>1.8716666666666668</v>
      </c>
      <c r="AP5" s="14">
        <f t="shared" si="12"/>
        <v>2.1942164908167254</v>
      </c>
      <c r="AQ5" s="13">
        <v>1100</v>
      </c>
      <c r="AR5" s="13">
        <v>9.2200000000000006</v>
      </c>
      <c r="AS5" s="13">
        <f t="shared" si="13"/>
        <v>9.4081632653061238</v>
      </c>
      <c r="AT5" s="15">
        <v>300</v>
      </c>
      <c r="AU5" s="15">
        <v>7.85</v>
      </c>
      <c r="AV5" s="13">
        <f t="shared" si="14"/>
        <v>1.0994397759103642</v>
      </c>
      <c r="AW5" s="13">
        <v>300</v>
      </c>
      <c r="AX5" s="13">
        <v>0.55000000000000004</v>
      </c>
      <c r="AY5" s="13">
        <v>1.1956521739130435</v>
      </c>
      <c r="AZ5" s="16">
        <v>500</v>
      </c>
      <c r="BA5" s="23">
        <v>0.93</v>
      </c>
      <c r="BB5" s="13">
        <v>3.8750000000000004</v>
      </c>
      <c r="BC5" s="13">
        <v>200</v>
      </c>
      <c r="BD5" s="13">
        <v>1.01</v>
      </c>
      <c r="BE5" s="13">
        <v>1.1477272727272727</v>
      </c>
      <c r="BF5" s="13">
        <v>400</v>
      </c>
      <c r="BG5" s="13">
        <v>1.6619999999999999</v>
      </c>
      <c r="BH5" s="13">
        <v>1.1313818924438392</v>
      </c>
      <c r="BI5" s="13">
        <v>600</v>
      </c>
      <c r="BJ5" s="13">
        <v>20.038</v>
      </c>
      <c r="BK5" s="13">
        <f t="shared" si="15"/>
        <v>1.3944328462073765</v>
      </c>
      <c r="BL5" s="13">
        <v>600</v>
      </c>
      <c r="BM5" s="13">
        <v>19.242999999999999</v>
      </c>
      <c r="BN5" s="13">
        <f t="shared" si="16"/>
        <v>1.3626256904121228</v>
      </c>
      <c r="BO5" s="13">
        <v>600</v>
      </c>
      <c r="BP5" s="13">
        <v>0.79500000000000004</v>
      </c>
      <c r="BQ5" s="13">
        <f t="shared" si="17"/>
        <v>3.2186234817813766</v>
      </c>
      <c r="BR5" s="13">
        <v>400</v>
      </c>
      <c r="BS5" s="13">
        <v>0.98</v>
      </c>
      <c r="BT5" s="13">
        <v>1.1951219512195121</v>
      </c>
      <c r="BU5" s="13">
        <v>400</v>
      </c>
      <c r="BV5" s="13">
        <v>1.18</v>
      </c>
      <c r="BW5" s="13">
        <v>1.388235294117647</v>
      </c>
      <c r="BX5" s="13">
        <v>300</v>
      </c>
      <c r="BY5" s="13">
        <v>1.26</v>
      </c>
      <c r="BZ5" s="13">
        <v>1.8260869565217392</v>
      </c>
      <c r="CA5" s="15">
        <v>800</v>
      </c>
      <c r="CB5" s="13">
        <v>8.64</v>
      </c>
      <c r="CC5" s="13">
        <f t="shared" si="18"/>
        <v>1.395799676898223</v>
      </c>
      <c r="CD5" s="13">
        <v>600</v>
      </c>
      <c r="CE5" s="13">
        <v>2.9929999999999999</v>
      </c>
      <c r="CF5" s="13">
        <v>6.4227467811158796</v>
      </c>
      <c r="CG5" s="13">
        <v>600</v>
      </c>
      <c r="CH5" s="13">
        <v>3.976</v>
      </c>
      <c r="CI5" s="13">
        <v>9.4218009478672986</v>
      </c>
      <c r="CJ5" s="13">
        <v>600</v>
      </c>
      <c r="CK5" s="13">
        <v>5.57</v>
      </c>
      <c r="CL5" s="13">
        <v>13.167848699763594</v>
      </c>
      <c r="CM5" s="13">
        <v>600</v>
      </c>
      <c r="CN5" s="13">
        <v>7.593</v>
      </c>
      <c r="CO5" s="13">
        <v>12.891341256366724</v>
      </c>
      <c r="CP5" s="13">
        <v>600</v>
      </c>
      <c r="CQ5" s="13">
        <v>8.1340000000000003</v>
      </c>
      <c r="CR5" s="13">
        <v>12.475460122699387</v>
      </c>
      <c r="CS5" s="13">
        <v>200</v>
      </c>
      <c r="CT5" s="13">
        <v>7.2829131652661001</v>
      </c>
      <c r="CU5" s="13">
        <f t="shared" si="19"/>
        <v>1.13088713746368</v>
      </c>
      <c r="CV5" s="13">
        <v>600</v>
      </c>
      <c r="CW5" s="13">
        <v>2.1619999999999999</v>
      </c>
      <c r="CX5" s="13">
        <f t="shared" si="20"/>
        <v>2.6111111111111112</v>
      </c>
      <c r="CY5" s="13">
        <v>400</v>
      </c>
      <c r="CZ5" s="13">
        <v>0.85199999999999998</v>
      </c>
      <c r="DA5" s="13">
        <v>0.9988276670574443</v>
      </c>
      <c r="DB5" s="13">
        <v>400</v>
      </c>
      <c r="DC5" s="13">
        <v>0.85099999999999998</v>
      </c>
      <c r="DD5" s="13">
        <v>0.9976553341148886</v>
      </c>
      <c r="DE5" s="13">
        <v>400</v>
      </c>
      <c r="DF5" s="13">
        <v>0.84899999999999998</v>
      </c>
      <c r="DG5" s="13">
        <v>0.99531066822977721</v>
      </c>
      <c r="DH5" s="13">
        <v>400</v>
      </c>
      <c r="DI5" s="13">
        <v>0.84299999999999997</v>
      </c>
      <c r="DJ5" s="13">
        <v>0.98827667057444313</v>
      </c>
      <c r="DK5" s="13">
        <v>400</v>
      </c>
      <c r="DL5" s="13">
        <v>0.84699999999999998</v>
      </c>
      <c r="DM5" s="13">
        <v>0.99296600234466592</v>
      </c>
      <c r="DN5" s="13">
        <v>400</v>
      </c>
      <c r="DO5" s="13">
        <v>0.85499999999999998</v>
      </c>
      <c r="DP5" s="13">
        <v>1.0023446658851114</v>
      </c>
      <c r="DQ5" s="13">
        <v>400</v>
      </c>
      <c r="DR5" s="13">
        <v>4.8006379585326897</v>
      </c>
      <c r="DS5" s="13">
        <v>1.352201257861634</v>
      </c>
      <c r="DT5" s="13">
        <v>400</v>
      </c>
      <c r="DU5" s="13">
        <v>3.4162679425837301</v>
      </c>
      <c r="DV5" s="13">
        <v>1.3076923076923117</v>
      </c>
      <c r="DW5" s="13">
        <v>400</v>
      </c>
      <c r="DX5" s="13">
        <v>4.3094098883572496</v>
      </c>
      <c r="DY5" s="13">
        <v>2.4125000000000085</v>
      </c>
      <c r="DZ5" s="13">
        <v>600</v>
      </c>
      <c r="EA5" s="13">
        <v>7.5</v>
      </c>
      <c r="EB5" s="13">
        <v>2.6595744680851063</v>
      </c>
      <c r="EC5" s="13">
        <v>600</v>
      </c>
      <c r="ED5" s="13">
        <v>7.1933333333333342</v>
      </c>
      <c r="EE5" s="13">
        <f t="shared" si="21"/>
        <v>2.2884413879577297</v>
      </c>
      <c r="EF5" s="13">
        <v>500</v>
      </c>
      <c r="EG5" s="13">
        <v>10.47</v>
      </c>
      <c r="EH5" s="13">
        <v>3.3028391167192432</v>
      </c>
      <c r="EI5" s="13">
        <v>500</v>
      </c>
      <c r="EJ5" s="13">
        <v>9.4832000000000001</v>
      </c>
      <c r="EK5" s="13">
        <v>1.4588865129301725</v>
      </c>
      <c r="EL5" s="13">
        <v>300</v>
      </c>
      <c r="EM5" s="13">
        <v>1.59241706161137</v>
      </c>
      <c r="EN5" s="13">
        <f t="shared" si="22"/>
        <v>0.28001003369287319</v>
      </c>
      <c r="EO5" s="13">
        <v>300</v>
      </c>
      <c r="EP5" s="13">
        <v>4.8691796008869099</v>
      </c>
      <c r="EQ5" s="13">
        <f t="shared" si="23"/>
        <v>0.85619476013485307</v>
      </c>
      <c r="ER5" s="13">
        <v>300</v>
      </c>
      <c r="ES5" s="13">
        <v>4.4661654135338296</v>
      </c>
      <c r="ET5" s="13">
        <f t="shared" si="24"/>
        <v>0.57561095676425178</v>
      </c>
      <c r="EU5" s="13">
        <v>300</v>
      </c>
      <c r="EV5" s="13">
        <v>2.6340326340326299</v>
      </c>
      <c r="EW5" s="13">
        <f t="shared" si="25"/>
        <v>0.91491234249136155</v>
      </c>
      <c r="EX5" s="13">
        <v>300</v>
      </c>
      <c r="EY5" s="13">
        <v>1.46938775510204</v>
      </c>
      <c r="EZ5" s="13">
        <f t="shared" si="26"/>
        <v>1.0325985629669994</v>
      </c>
      <c r="FA5" s="13">
        <v>311.957142857142</v>
      </c>
      <c r="FB5" s="13">
        <v>1.43877551020408</v>
      </c>
      <c r="FC5" s="13">
        <f t="shared" si="27"/>
        <v>0.99984399597225848</v>
      </c>
      <c r="FD5" s="13">
        <v>300</v>
      </c>
      <c r="FE5" s="13">
        <v>1.8</v>
      </c>
      <c r="FF5" s="13">
        <f t="shared" si="28"/>
        <v>2.25</v>
      </c>
      <c r="FG5" s="13">
        <v>300</v>
      </c>
      <c r="FH5" s="13">
        <v>4.9000000000000004</v>
      </c>
      <c r="FI5" s="13">
        <f t="shared" si="29"/>
        <v>1.3243243243243243</v>
      </c>
      <c r="FJ5" s="13">
        <v>600</v>
      </c>
      <c r="FK5" s="13">
        <v>4.7</v>
      </c>
      <c r="FL5" s="13">
        <f t="shared" si="30"/>
        <v>6.1842105263157894</v>
      </c>
      <c r="FM5" s="13">
        <v>600</v>
      </c>
      <c r="FN5" s="13">
        <v>5.25</v>
      </c>
      <c r="FO5" s="13">
        <f t="shared" si="31"/>
        <v>6.9078947368421053</v>
      </c>
      <c r="FP5" s="13">
        <v>650</v>
      </c>
      <c r="FQ5" s="13"/>
      <c r="FR5" s="13">
        <v>2.6</v>
      </c>
      <c r="FS5" s="13">
        <v>650</v>
      </c>
      <c r="FT5" s="13"/>
      <c r="FU5" s="13">
        <v>6.2</v>
      </c>
      <c r="FV5" s="13">
        <v>650</v>
      </c>
      <c r="FW5" s="13"/>
      <c r="FX5" s="13">
        <v>2.8</v>
      </c>
      <c r="FY5" s="13">
        <v>650</v>
      </c>
      <c r="FZ5" s="13"/>
      <c r="GA5" s="13">
        <v>8</v>
      </c>
      <c r="GB5" s="13">
        <v>650</v>
      </c>
      <c r="GC5" s="13"/>
      <c r="GD5" s="13">
        <v>6</v>
      </c>
      <c r="GE5" s="13">
        <v>650</v>
      </c>
      <c r="GF5" s="13"/>
      <c r="GG5" s="13">
        <v>5.9</v>
      </c>
      <c r="GH5" s="13">
        <v>300</v>
      </c>
      <c r="GI5" s="13">
        <v>1.4037037037036999</v>
      </c>
      <c r="GJ5" s="13">
        <v>1.6127659574468047</v>
      </c>
      <c r="GK5" s="15">
        <v>600</v>
      </c>
      <c r="GL5" s="13">
        <v>18.91</v>
      </c>
      <c r="GM5" s="13">
        <f t="shared" si="32"/>
        <v>1.1149764150943395</v>
      </c>
      <c r="GN5" s="13">
        <v>600</v>
      </c>
      <c r="GO5" s="13">
        <v>4.97</v>
      </c>
      <c r="GP5" s="13">
        <f t="shared" si="33"/>
        <v>1.5980707395498392</v>
      </c>
      <c r="GQ5" s="13">
        <v>600</v>
      </c>
      <c r="GR5" s="13">
        <v>19.07</v>
      </c>
      <c r="GS5" s="13">
        <v>1.1132516053706947</v>
      </c>
      <c r="GT5" s="13">
        <v>600</v>
      </c>
      <c r="GU5" s="13">
        <v>5.16</v>
      </c>
      <c r="GV5" s="13">
        <v>1.5589123867069488</v>
      </c>
      <c r="GW5" s="13">
        <v>600</v>
      </c>
      <c r="GX5" s="13">
        <v>0.157142857142857</v>
      </c>
      <c r="GY5" s="13">
        <v>1.3844393654454377</v>
      </c>
      <c r="GZ5" s="13">
        <v>600</v>
      </c>
      <c r="HA5" s="13">
        <v>0.16077922077921999</v>
      </c>
      <c r="HB5" s="13">
        <v>1.4564705933757716</v>
      </c>
      <c r="HC5" s="15">
        <v>400</v>
      </c>
      <c r="HD5" s="15">
        <v>0.68</v>
      </c>
      <c r="HE5" s="13">
        <f t="shared" si="34"/>
        <v>0.88541666666666674</v>
      </c>
      <c r="HF5" s="15">
        <v>400</v>
      </c>
      <c r="HG5" s="15">
        <v>1.47</v>
      </c>
      <c r="HH5" s="13">
        <f t="shared" si="35"/>
        <v>1.2564102564102564</v>
      </c>
      <c r="HI5" s="15">
        <v>400</v>
      </c>
      <c r="HJ5" s="15">
        <v>1.47</v>
      </c>
      <c r="HK5" s="13">
        <f t="shared" si="36"/>
        <v>1.1221374045801527</v>
      </c>
      <c r="HL5" s="15" t="s">
        <v>103</v>
      </c>
      <c r="HM5" s="15">
        <v>1.73</v>
      </c>
      <c r="HN5" s="15">
        <f t="shared" si="37"/>
        <v>3.089285714285714</v>
      </c>
      <c r="HO5" s="15" t="s">
        <v>103</v>
      </c>
      <c r="HP5" s="15">
        <v>2.14</v>
      </c>
      <c r="HQ5" s="18">
        <f t="shared" si="38"/>
        <v>2.9315068493150687</v>
      </c>
      <c r="HR5" s="18">
        <v>400</v>
      </c>
      <c r="HS5" s="18">
        <v>0.89</v>
      </c>
      <c r="HT5" s="18">
        <f t="shared" si="39"/>
        <v>1.3692307692307693</v>
      </c>
      <c r="HU5" s="19">
        <v>450</v>
      </c>
      <c r="HV5" s="19" t="s">
        <v>115</v>
      </c>
      <c r="HW5" s="18">
        <f t="shared" si="40"/>
        <v>1.6000000000000014</v>
      </c>
      <c r="HX5" s="19">
        <v>450</v>
      </c>
      <c r="HY5" s="19" t="s">
        <v>113</v>
      </c>
      <c r="HZ5" s="18">
        <f t="shared" si="41"/>
        <v>1.166666666666667</v>
      </c>
      <c r="IA5" s="18">
        <v>400</v>
      </c>
      <c r="IB5" s="18">
        <v>1.29</v>
      </c>
      <c r="IC5" s="18">
        <v>5.375</v>
      </c>
      <c r="ID5" s="18">
        <v>400</v>
      </c>
      <c r="IE5" s="18">
        <v>1.31</v>
      </c>
      <c r="IF5" s="18">
        <v>2.1129032258064515</v>
      </c>
      <c r="IG5" s="18">
        <v>400</v>
      </c>
      <c r="IH5" s="18">
        <v>1.65</v>
      </c>
      <c r="II5" s="18">
        <v>5.15625</v>
      </c>
      <c r="IJ5" s="18">
        <v>400</v>
      </c>
      <c r="IK5" s="18">
        <v>1.63</v>
      </c>
      <c r="IL5" s="18">
        <v>3.975609756097561</v>
      </c>
      <c r="IM5" s="18">
        <v>400</v>
      </c>
      <c r="IN5" s="18">
        <v>9.76</v>
      </c>
      <c r="IO5" s="18">
        <v>1.099099099099099</v>
      </c>
      <c r="IP5" s="18">
        <v>400</v>
      </c>
      <c r="IQ5" s="18">
        <v>4.5999999999999996</v>
      </c>
      <c r="IR5" s="18">
        <v>1.6974169741697416</v>
      </c>
      <c r="IS5" s="18">
        <v>1000</v>
      </c>
      <c r="IT5" s="18">
        <v>4.0176110260336904</v>
      </c>
      <c r="IU5" s="18">
        <f t="shared" si="42"/>
        <v>8.8333333333333357</v>
      </c>
      <c r="IV5" s="18">
        <v>300</v>
      </c>
      <c r="IW5" s="18">
        <v>11.716666666666599</v>
      </c>
      <c r="IX5" s="18">
        <v>1.1460710792305155</v>
      </c>
      <c r="IY5" s="18">
        <v>300</v>
      </c>
      <c r="IZ5" s="18">
        <v>10.0133333333333</v>
      </c>
      <c r="JA5" s="18">
        <v>0.98169934640523515</v>
      </c>
      <c r="JB5" s="18">
        <v>800</v>
      </c>
      <c r="JC5" s="18">
        <v>12.75</v>
      </c>
      <c r="JD5" s="18">
        <f t="shared" si="43"/>
        <v>1.8586005830903789</v>
      </c>
      <c r="JE5" s="18">
        <v>600</v>
      </c>
      <c r="JF5" s="18">
        <v>11.3831775700934</v>
      </c>
      <c r="JG5" s="18">
        <f t="shared" si="44"/>
        <v>1.6776859504132153</v>
      </c>
      <c r="JH5" s="18">
        <v>600</v>
      </c>
      <c r="JI5" s="18">
        <v>75</v>
      </c>
      <c r="JJ5" s="18">
        <v>2.6595744680851063</v>
      </c>
      <c r="JK5" s="18">
        <v>300</v>
      </c>
      <c r="JL5" s="18">
        <v>1.41472868217054</v>
      </c>
      <c r="JM5" s="18">
        <f t="shared" si="45"/>
        <v>1.636771300448429</v>
      </c>
      <c r="JN5" s="18">
        <v>400</v>
      </c>
      <c r="JO5" s="20">
        <v>1.8633999999999999</v>
      </c>
      <c r="JP5" s="21">
        <v>1.54</v>
      </c>
      <c r="JQ5" s="18">
        <v>400</v>
      </c>
      <c r="JR5" s="20">
        <v>2.0811999999999999</v>
      </c>
      <c r="JS5" s="21">
        <v>1.72</v>
      </c>
      <c r="JT5" s="13">
        <v>500</v>
      </c>
      <c r="JU5" s="13">
        <v>4.1846000000000005</v>
      </c>
      <c r="JV5" s="13">
        <v>3.43</v>
      </c>
      <c r="JW5" s="18">
        <v>500</v>
      </c>
      <c r="JX5" s="18">
        <v>2.02</v>
      </c>
      <c r="JY5" s="18">
        <f t="shared" si="46"/>
        <v>14.428571428571427</v>
      </c>
      <c r="JZ5" s="18"/>
      <c r="KA5" s="18"/>
      <c r="KB5" s="18"/>
      <c r="KC5" s="18">
        <v>340</v>
      </c>
      <c r="KD5" s="18">
        <v>9.2393767705382395</v>
      </c>
      <c r="KE5" s="18">
        <v>0.90269773045489066</v>
      </c>
      <c r="KF5" s="7"/>
    </row>
    <row r="6" spans="1:292" s="6" customFormat="1" x14ac:dyDescent="0.25">
      <c r="A6" s="10">
        <v>700</v>
      </c>
      <c r="B6" s="11">
        <v>8.120663268205643</v>
      </c>
      <c r="C6" s="11">
        <f t="shared" si="1"/>
        <v>2.2309514473092427</v>
      </c>
      <c r="D6" s="10">
        <v>700</v>
      </c>
      <c r="E6" s="11">
        <v>8.8514689936861082</v>
      </c>
      <c r="F6" s="11">
        <f t="shared" si="1"/>
        <v>2.4317222510126668</v>
      </c>
      <c r="G6" s="10">
        <v>700</v>
      </c>
      <c r="H6" s="12">
        <v>9.6480419345069528</v>
      </c>
      <c r="I6" s="13">
        <f t="shared" si="2"/>
        <v>1.7774579835127031</v>
      </c>
      <c r="J6" s="10">
        <v>700</v>
      </c>
      <c r="K6" s="12">
        <v>10.499214985993229</v>
      </c>
      <c r="L6" s="12">
        <f t="shared" si="3"/>
        <v>1.9342695257909412</v>
      </c>
      <c r="M6" s="13">
        <v>550</v>
      </c>
      <c r="N6" s="12">
        <v>1.53</v>
      </c>
      <c r="O6" s="12">
        <f t="shared" si="0"/>
        <v>2.3538461538461539</v>
      </c>
      <c r="P6" s="12">
        <v>500</v>
      </c>
      <c r="Q6" s="12">
        <v>1.1000000000000001</v>
      </c>
      <c r="R6" s="13">
        <f t="shared" si="4"/>
        <v>1.6176470588235294</v>
      </c>
      <c r="S6" s="13">
        <v>800</v>
      </c>
      <c r="T6" s="12">
        <v>3.46</v>
      </c>
      <c r="U6" s="13">
        <f t="shared" si="5"/>
        <v>4.1787439613526569</v>
      </c>
      <c r="V6" s="13">
        <v>500</v>
      </c>
      <c r="W6" s="13">
        <v>2.04</v>
      </c>
      <c r="X6" s="13">
        <f t="shared" si="6"/>
        <v>1.7142857142857144</v>
      </c>
      <c r="Y6" s="13">
        <v>850</v>
      </c>
      <c r="Z6" s="13">
        <v>3.76</v>
      </c>
      <c r="AA6" s="13">
        <f t="shared" si="7"/>
        <v>5.611940298507462</v>
      </c>
      <c r="AB6" s="13">
        <v>850</v>
      </c>
      <c r="AC6" s="13">
        <v>5.1100000000000003</v>
      </c>
      <c r="AD6" s="13">
        <f t="shared" si="8"/>
        <v>22.217391304347828</v>
      </c>
      <c r="AE6" s="13">
        <v>850</v>
      </c>
      <c r="AF6" s="13">
        <v>4.04</v>
      </c>
      <c r="AG6" s="13">
        <f t="shared" si="9"/>
        <v>17.565217391304348</v>
      </c>
      <c r="AH6" s="13">
        <v>850</v>
      </c>
      <c r="AI6" s="13">
        <v>3.64</v>
      </c>
      <c r="AJ6" s="13">
        <f t="shared" si="10"/>
        <v>18.2</v>
      </c>
      <c r="AK6" s="13">
        <v>500</v>
      </c>
      <c r="AL6" s="13">
        <v>1.43</v>
      </c>
      <c r="AM6" s="13">
        <f t="shared" si="11"/>
        <v>2.2698412698412698</v>
      </c>
      <c r="AN6" s="13">
        <v>500</v>
      </c>
      <c r="AO6" s="13">
        <v>2.4499999999999997</v>
      </c>
      <c r="AP6" s="14">
        <f t="shared" si="12"/>
        <v>2.8722157092614302</v>
      </c>
      <c r="AQ6" s="13"/>
      <c r="AR6" s="13"/>
      <c r="AS6" s="13"/>
      <c r="AT6" s="15">
        <v>400</v>
      </c>
      <c r="AU6" s="15">
        <v>11.44</v>
      </c>
      <c r="AV6" s="13">
        <f t="shared" si="14"/>
        <v>1.6022408963585435</v>
      </c>
      <c r="AW6" s="13">
        <v>400</v>
      </c>
      <c r="AX6" s="13">
        <v>0.8</v>
      </c>
      <c r="AY6" s="13">
        <v>1.7391304347826086</v>
      </c>
      <c r="AZ6" s="16">
        <v>650</v>
      </c>
      <c r="BA6" s="23">
        <v>2.58</v>
      </c>
      <c r="BB6" s="13">
        <v>10.75</v>
      </c>
      <c r="BC6" s="13">
        <v>300</v>
      </c>
      <c r="BD6" s="13">
        <v>1.17</v>
      </c>
      <c r="BE6" s="13">
        <v>1.3295454545454544</v>
      </c>
      <c r="BF6" s="13">
        <v>500</v>
      </c>
      <c r="BG6" s="13">
        <v>2.097</v>
      </c>
      <c r="BH6" s="13">
        <v>1.427501701837985</v>
      </c>
      <c r="BI6" s="13">
        <v>800</v>
      </c>
      <c r="BJ6" s="13">
        <v>16.898</v>
      </c>
      <c r="BK6" s="13">
        <f t="shared" si="15"/>
        <v>1.1759220598469033</v>
      </c>
      <c r="BL6" s="13">
        <v>800</v>
      </c>
      <c r="BM6" s="13">
        <v>14.356</v>
      </c>
      <c r="BN6" s="13">
        <f t="shared" si="16"/>
        <v>1.0165698909502903</v>
      </c>
      <c r="BO6" s="13">
        <v>800</v>
      </c>
      <c r="BP6" s="13">
        <v>2.5409999999999999</v>
      </c>
      <c r="BQ6" s="13">
        <f t="shared" si="17"/>
        <v>10.287449392712551</v>
      </c>
      <c r="BR6" s="13">
        <v>500</v>
      </c>
      <c r="BS6" s="13">
        <v>1.19</v>
      </c>
      <c r="BT6" s="13">
        <v>1.4512195121951219</v>
      </c>
      <c r="BU6" s="13">
        <v>500</v>
      </c>
      <c r="BV6" s="13">
        <v>1.42</v>
      </c>
      <c r="BW6" s="13">
        <v>1.6705882352941177</v>
      </c>
      <c r="BX6" s="13">
        <v>400</v>
      </c>
      <c r="BY6" s="13">
        <v>1.88</v>
      </c>
      <c r="BZ6" s="13">
        <v>2.7246376811594204</v>
      </c>
      <c r="CA6" s="15">
        <v>1000</v>
      </c>
      <c r="CB6" s="13">
        <v>12.67</v>
      </c>
      <c r="CC6" s="13">
        <f t="shared" si="18"/>
        <v>2.0468497576736673</v>
      </c>
      <c r="CD6" s="13">
        <v>800</v>
      </c>
      <c r="CE6" s="13">
        <v>13.965</v>
      </c>
      <c r="CF6" s="13">
        <v>29.967811158798281</v>
      </c>
      <c r="CG6" s="13">
        <v>800</v>
      </c>
      <c r="CH6" s="13">
        <v>15.787000000000001</v>
      </c>
      <c r="CI6" s="13">
        <v>37.409952606635073</v>
      </c>
      <c r="CJ6" s="13">
        <v>800</v>
      </c>
      <c r="CK6" s="13">
        <v>20.221</v>
      </c>
      <c r="CL6" s="13">
        <v>47.803782505910171</v>
      </c>
      <c r="CM6" s="13">
        <v>800</v>
      </c>
      <c r="CN6" s="13">
        <v>24.294</v>
      </c>
      <c r="CO6" s="13">
        <v>41.246179966044146</v>
      </c>
      <c r="CP6" s="13">
        <v>800</v>
      </c>
      <c r="CQ6" s="13">
        <v>25.783999999999999</v>
      </c>
      <c r="CR6" s="13">
        <v>39.54601226993865</v>
      </c>
      <c r="CS6" s="13">
        <v>300</v>
      </c>
      <c r="CT6" s="13">
        <v>9.1036414565826291</v>
      </c>
      <c r="CU6" s="13">
        <f t="shared" si="19"/>
        <v>1.4136089218296006</v>
      </c>
      <c r="CV6" s="13">
        <v>800</v>
      </c>
      <c r="CW6" s="13">
        <v>3.46</v>
      </c>
      <c r="CX6" s="13">
        <f t="shared" si="20"/>
        <v>4.1787439613526569</v>
      </c>
      <c r="CY6" s="13">
        <v>500</v>
      </c>
      <c r="CZ6" s="13">
        <v>0.85299999999999998</v>
      </c>
      <c r="DA6" s="13">
        <v>1</v>
      </c>
      <c r="DB6" s="13">
        <v>500</v>
      </c>
      <c r="DC6" s="13">
        <v>0.85</v>
      </c>
      <c r="DD6" s="13">
        <v>0.99648300117233291</v>
      </c>
      <c r="DE6" s="13">
        <v>500</v>
      </c>
      <c r="DF6" s="13">
        <v>0.86099999999999999</v>
      </c>
      <c r="DG6" s="13">
        <v>1.0093786635404456</v>
      </c>
      <c r="DH6" s="13">
        <v>500</v>
      </c>
      <c r="DI6" s="13">
        <v>0.85299999999999998</v>
      </c>
      <c r="DJ6" s="13">
        <v>1</v>
      </c>
      <c r="DK6" s="13">
        <v>500</v>
      </c>
      <c r="DL6" s="13">
        <v>0.84899999999999998</v>
      </c>
      <c r="DM6" s="13">
        <v>0.99531066822977721</v>
      </c>
      <c r="DN6" s="13">
        <v>500</v>
      </c>
      <c r="DO6" s="13">
        <v>0.84899999999999998</v>
      </c>
      <c r="DP6" s="13">
        <v>0.99531066822977721</v>
      </c>
      <c r="DQ6" s="13">
        <v>500</v>
      </c>
      <c r="DR6" s="13">
        <v>5.5598086124401904</v>
      </c>
      <c r="DS6" s="13">
        <v>1.5660377358490567</v>
      </c>
      <c r="DT6" s="13">
        <v>500</v>
      </c>
      <c r="DU6" s="13">
        <v>4.6889952153110004</v>
      </c>
      <c r="DV6" s="13">
        <v>1.7948717948717998</v>
      </c>
      <c r="DW6" s="13">
        <v>500</v>
      </c>
      <c r="DX6" s="13">
        <v>8.8644338118022308</v>
      </c>
      <c r="DY6" s="13">
        <v>4.9625000000000252</v>
      </c>
      <c r="DZ6" s="13"/>
      <c r="EA6" s="13"/>
      <c r="EB6" s="13"/>
      <c r="EC6" s="13">
        <v>800</v>
      </c>
      <c r="ED6" s="13">
        <v>11.276666666666666</v>
      </c>
      <c r="EE6" s="13">
        <f t="shared" si="21"/>
        <v>3.5874871248660782</v>
      </c>
      <c r="EF6" s="13">
        <v>600</v>
      </c>
      <c r="EG6" s="13">
        <v>11.53</v>
      </c>
      <c r="EH6" s="13">
        <v>3.637223974763407</v>
      </c>
      <c r="EI6" s="13">
        <v>600</v>
      </c>
      <c r="EJ6" s="13">
        <v>10.352499999999999</v>
      </c>
      <c r="EK6" s="13">
        <v>1.5926188022091285</v>
      </c>
      <c r="EL6" s="13">
        <v>400</v>
      </c>
      <c r="EM6" s="13">
        <v>1.5142180094786699</v>
      </c>
      <c r="EN6" s="13">
        <f t="shared" si="22"/>
        <v>0.26625954096688409</v>
      </c>
      <c r="EO6" s="13">
        <v>400</v>
      </c>
      <c r="EP6" s="13">
        <v>4.8891352549889104</v>
      </c>
      <c r="EQ6" s="13">
        <f t="shared" si="23"/>
        <v>0.85970375505343943</v>
      </c>
      <c r="ER6" s="13">
        <v>400</v>
      </c>
      <c r="ES6" s="13">
        <v>5.3233082706766899</v>
      </c>
      <c r="ET6" s="13">
        <f t="shared" si="24"/>
        <v>0.68608174644628039</v>
      </c>
      <c r="EU6" s="13">
        <v>400</v>
      </c>
      <c r="EV6" s="13">
        <v>2.6923076923076898</v>
      </c>
      <c r="EW6" s="13">
        <f t="shared" si="25"/>
        <v>0.9351537659978082</v>
      </c>
      <c r="EX6" s="13">
        <v>400</v>
      </c>
      <c r="EY6" s="13">
        <v>1.59183673469387</v>
      </c>
      <c r="EZ6" s="13">
        <f t="shared" si="26"/>
        <v>1.1186484432142445</v>
      </c>
      <c r="FA6" s="13">
        <v>406.95</v>
      </c>
      <c r="FB6" s="13">
        <v>1.74489795918367</v>
      </c>
      <c r="FC6" s="13">
        <f t="shared" si="27"/>
        <v>1.212576761072738</v>
      </c>
      <c r="FD6" s="13">
        <v>400</v>
      </c>
      <c r="FE6" s="13">
        <v>1.99</v>
      </c>
      <c r="FF6" s="13">
        <f t="shared" si="28"/>
        <v>2.4874999999999998</v>
      </c>
      <c r="FG6" s="13">
        <v>400</v>
      </c>
      <c r="FH6" s="13">
        <v>5.0599999999999996</v>
      </c>
      <c r="FI6" s="13">
        <f t="shared" si="29"/>
        <v>1.3675675675675674</v>
      </c>
      <c r="FJ6" s="13">
        <v>800</v>
      </c>
      <c r="FK6" s="13">
        <v>5.24</v>
      </c>
      <c r="FL6" s="13">
        <f t="shared" si="30"/>
        <v>6.8947368421052637</v>
      </c>
      <c r="FM6" s="13">
        <v>800</v>
      </c>
      <c r="FN6" s="13">
        <v>10.23</v>
      </c>
      <c r="FO6" s="13">
        <f t="shared" si="31"/>
        <v>13.460526315789474</v>
      </c>
      <c r="FP6" s="13">
        <v>850</v>
      </c>
      <c r="FQ6" s="13"/>
      <c r="FR6" s="13">
        <v>4.2</v>
      </c>
      <c r="FS6" s="13">
        <v>850</v>
      </c>
      <c r="FT6" s="13"/>
      <c r="FU6" s="13">
        <v>7.8</v>
      </c>
      <c r="FV6" s="13">
        <v>850</v>
      </c>
      <c r="FW6" s="13"/>
      <c r="FX6" s="13">
        <v>4.2</v>
      </c>
      <c r="FY6" s="13">
        <v>850</v>
      </c>
      <c r="FZ6" s="13"/>
      <c r="GA6" s="13">
        <v>15.1</v>
      </c>
      <c r="GB6" s="13">
        <v>850</v>
      </c>
      <c r="GC6" s="13"/>
      <c r="GD6" s="13">
        <v>9</v>
      </c>
      <c r="GE6" s="13">
        <v>850</v>
      </c>
      <c r="GF6" s="13"/>
      <c r="GG6" s="13">
        <v>10.199999999999999</v>
      </c>
      <c r="GH6" s="13">
        <v>500</v>
      </c>
      <c r="GI6" s="13">
        <v>1.3370370370370299</v>
      </c>
      <c r="GJ6" s="13">
        <v>1.5361702127659498</v>
      </c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>
        <v>750</v>
      </c>
      <c r="GX6" s="13">
        <v>0.15454545454545399</v>
      </c>
      <c r="GY6" s="13">
        <v>1.361556070148815</v>
      </c>
      <c r="GZ6" s="13">
        <v>750</v>
      </c>
      <c r="HA6" s="13">
        <v>0.16805194805194801</v>
      </c>
      <c r="HB6" s="13">
        <v>1.5223529465494805</v>
      </c>
      <c r="HC6" s="15">
        <v>600</v>
      </c>
      <c r="HD6" s="15">
        <v>1.57</v>
      </c>
      <c r="HE6" s="13">
        <f t="shared" si="34"/>
        <v>2.0442708333333335</v>
      </c>
      <c r="HF6" s="15">
        <v>600</v>
      </c>
      <c r="HG6" s="15">
        <v>3.71</v>
      </c>
      <c r="HH6" s="13">
        <f t="shared" si="35"/>
        <v>3.1709401709401712</v>
      </c>
      <c r="HI6" s="15">
        <v>600</v>
      </c>
      <c r="HJ6" s="15">
        <v>2.75</v>
      </c>
      <c r="HK6" s="13">
        <f t="shared" si="36"/>
        <v>2.0992366412213741</v>
      </c>
      <c r="HL6" s="13"/>
      <c r="HM6" s="13"/>
      <c r="HN6" s="13"/>
      <c r="HO6" s="13"/>
      <c r="HP6" s="13"/>
      <c r="HQ6" s="18"/>
      <c r="HR6" s="18">
        <v>550</v>
      </c>
      <c r="HS6" s="18">
        <v>1.53</v>
      </c>
      <c r="HT6" s="18">
        <f t="shared" si="39"/>
        <v>2.3538461538461539</v>
      </c>
      <c r="HU6" s="19">
        <v>600</v>
      </c>
      <c r="HV6" s="19" t="s">
        <v>116</v>
      </c>
      <c r="HW6" s="18">
        <f t="shared" si="40"/>
        <v>2.9428571428571435</v>
      </c>
      <c r="HX6" s="19">
        <v>600</v>
      </c>
      <c r="HY6" s="19" t="s">
        <v>117</v>
      </c>
      <c r="HZ6" s="18">
        <f t="shared" si="41"/>
        <v>2.1944444444444358</v>
      </c>
      <c r="IA6" s="18">
        <v>500</v>
      </c>
      <c r="IB6" s="18">
        <v>1.69</v>
      </c>
      <c r="IC6" s="18">
        <v>7.041666666666667</v>
      </c>
      <c r="ID6" s="18">
        <v>500</v>
      </c>
      <c r="IE6" s="18">
        <v>1.75</v>
      </c>
      <c r="IF6" s="18">
        <v>2.8225806451612905</v>
      </c>
      <c r="IG6" s="18">
        <v>500</v>
      </c>
      <c r="IH6" s="18">
        <v>2.17</v>
      </c>
      <c r="II6" s="18">
        <v>6.78125</v>
      </c>
      <c r="IJ6" s="18">
        <v>500</v>
      </c>
      <c r="IK6" s="18">
        <v>2.2999999999999998</v>
      </c>
      <c r="IL6" s="18">
        <v>5.6097560975609753</v>
      </c>
      <c r="IM6" s="18">
        <v>500</v>
      </c>
      <c r="IN6" s="18">
        <v>11.18</v>
      </c>
      <c r="IO6" s="18">
        <v>1.2590090090090089</v>
      </c>
      <c r="IP6" s="18">
        <v>500</v>
      </c>
      <c r="IQ6" s="18">
        <v>5.19</v>
      </c>
      <c r="IR6" s="18">
        <v>1.9151291512915132</v>
      </c>
      <c r="IS6" s="18"/>
      <c r="IT6" s="18"/>
      <c r="IU6" s="18"/>
      <c r="IV6" s="18">
        <v>400</v>
      </c>
      <c r="IW6" s="18">
        <v>12.463333333333299</v>
      </c>
      <c r="IX6" s="18">
        <v>1.2191066188457782</v>
      </c>
      <c r="IY6" s="18">
        <v>400</v>
      </c>
      <c r="IZ6" s="18">
        <v>10.69</v>
      </c>
      <c r="JA6" s="18">
        <v>1.0480392156862848</v>
      </c>
      <c r="JB6" s="18">
        <v>1000</v>
      </c>
      <c r="JC6" s="18">
        <v>18.02</v>
      </c>
      <c r="JD6" s="18">
        <f t="shared" si="43"/>
        <v>2.6268221574344022</v>
      </c>
      <c r="JE6" s="18">
        <v>800</v>
      </c>
      <c r="JF6" s="18">
        <v>14.8822429906542</v>
      </c>
      <c r="JG6" s="18">
        <f t="shared" si="44"/>
        <v>2.1933884297520665</v>
      </c>
      <c r="JH6" s="18"/>
      <c r="JI6" s="18"/>
      <c r="JJ6" s="18"/>
      <c r="JK6" s="18">
        <v>500</v>
      </c>
      <c r="JL6" s="18">
        <v>1.3294573643410801</v>
      </c>
      <c r="JM6" s="18">
        <f t="shared" si="45"/>
        <v>1.5381165919282465</v>
      </c>
      <c r="JN6" s="18">
        <v>500</v>
      </c>
      <c r="JO6" s="20">
        <v>3.21</v>
      </c>
      <c r="JP6" s="21">
        <v>3.01</v>
      </c>
      <c r="JQ6" s="18">
        <v>500</v>
      </c>
      <c r="JR6" s="20">
        <v>3.9687999999999994</v>
      </c>
      <c r="JS6" s="21">
        <v>3.28</v>
      </c>
      <c r="JT6" s="13"/>
      <c r="JU6" s="13"/>
      <c r="JV6" s="13"/>
      <c r="JW6" s="18">
        <v>600</v>
      </c>
      <c r="JX6" s="18">
        <v>9.1199999999999992</v>
      </c>
      <c r="JY6" s="18">
        <f t="shared" si="46"/>
        <v>65.142857142857125</v>
      </c>
      <c r="JZ6" s="18"/>
      <c r="KA6" s="18"/>
      <c r="KB6" s="18"/>
      <c r="KC6" s="18">
        <v>500</v>
      </c>
      <c r="KD6" s="18">
        <v>8.9022662889518394</v>
      </c>
      <c r="KE6" s="18">
        <v>0.86976164892058705</v>
      </c>
      <c r="KF6" s="7"/>
    </row>
    <row r="7" spans="1:292" s="6" customFormat="1" x14ac:dyDescent="0.25">
      <c r="A7" s="10"/>
      <c r="B7" s="13"/>
      <c r="C7" s="11"/>
      <c r="D7" s="10"/>
      <c r="E7" s="13"/>
      <c r="F7" s="13"/>
      <c r="G7" s="10"/>
      <c r="H7" s="13"/>
      <c r="I7" s="13"/>
      <c r="J7" s="10"/>
      <c r="K7" s="13"/>
      <c r="L7" s="13"/>
      <c r="M7" s="13">
        <v>650</v>
      </c>
      <c r="N7" s="12">
        <v>3.35</v>
      </c>
      <c r="O7" s="12">
        <f t="shared" si="0"/>
        <v>5.1538461538461542</v>
      </c>
      <c r="P7" s="12">
        <v>600</v>
      </c>
      <c r="Q7" s="12">
        <v>2.85</v>
      </c>
      <c r="R7" s="13">
        <f t="shared" si="4"/>
        <v>4.1911764705882355</v>
      </c>
      <c r="S7" s="13"/>
      <c r="T7" s="13"/>
      <c r="U7" s="13"/>
      <c r="V7" s="13">
        <v>600</v>
      </c>
      <c r="W7" s="13">
        <v>3.45</v>
      </c>
      <c r="X7" s="13">
        <f t="shared" si="6"/>
        <v>2.8991596638655466</v>
      </c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>
        <v>600</v>
      </c>
      <c r="AL7" s="13">
        <v>2.98</v>
      </c>
      <c r="AM7" s="13">
        <f t="shared" si="11"/>
        <v>4.7301587301587302</v>
      </c>
      <c r="AN7" s="13">
        <v>600</v>
      </c>
      <c r="AO7" s="13">
        <v>3.59</v>
      </c>
      <c r="AP7" s="14">
        <f t="shared" si="12"/>
        <v>4.2086752637749116</v>
      </c>
      <c r="AQ7" s="13"/>
      <c r="AR7" s="13"/>
      <c r="AS7" s="13"/>
      <c r="AT7" s="15">
        <v>500</v>
      </c>
      <c r="AU7" s="15">
        <v>12.45</v>
      </c>
      <c r="AV7" s="13">
        <f t="shared" si="14"/>
        <v>1.7436974789915967</v>
      </c>
      <c r="AW7" s="13">
        <v>500</v>
      </c>
      <c r="AX7" s="13">
        <v>0.97</v>
      </c>
      <c r="AY7" s="13">
        <v>2.1086956521739131</v>
      </c>
      <c r="AZ7" s="16">
        <v>800</v>
      </c>
      <c r="BA7" s="17">
        <v>4.05</v>
      </c>
      <c r="BB7" s="13">
        <v>16.875</v>
      </c>
      <c r="BC7" s="13">
        <v>500</v>
      </c>
      <c r="BD7" s="13">
        <v>1.56</v>
      </c>
      <c r="BE7" s="13">
        <v>1.7727272727272727</v>
      </c>
      <c r="BF7" s="13">
        <v>600</v>
      </c>
      <c r="BG7" s="13">
        <v>3.4380000000000002</v>
      </c>
      <c r="BH7" s="13">
        <v>2.3403675970047653</v>
      </c>
      <c r="BI7" s="13"/>
      <c r="BJ7" s="13"/>
      <c r="BK7" s="13"/>
      <c r="BL7" s="13"/>
      <c r="BM7" s="13"/>
      <c r="BN7" s="13"/>
      <c r="BO7" s="13"/>
      <c r="BP7" s="13"/>
      <c r="BQ7" s="13"/>
      <c r="BR7" s="13">
        <v>600</v>
      </c>
      <c r="BS7" s="13">
        <v>1.88</v>
      </c>
      <c r="BT7" s="13">
        <v>2.2926829268292681</v>
      </c>
      <c r="BU7" s="13">
        <v>600</v>
      </c>
      <c r="BV7" s="13">
        <v>2.27</v>
      </c>
      <c r="BW7" s="13">
        <v>2.6705882352941179</v>
      </c>
      <c r="BX7" s="13">
        <v>500</v>
      </c>
      <c r="BY7" s="13">
        <v>1.88</v>
      </c>
      <c r="BZ7" s="13">
        <v>2.7246376811594204</v>
      </c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>
        <v>400</v>
      </c>
      <c r="CT7" s="13">
        <v>9.9439775910364094</v>
      </c>
      <c r="CU7" s="13">
        <f t="shared" si="19"/>
        <v>1.5440958992292559</v>
      </c>
      <c r="CV7" s="13"/>
      <c r="CW7" s="13"/>
      <c r="CX7" s="13"/>
      <c r="CY7" s="13">
        <v>600</v>
      </c>
      <c r="CZ7" s="13">
        <v>0.85399999999999998</v>
      </c>
      <c r="DA7" s="13">
        <v>1.0011723329425557</v>
      </c>
      <c r="DB7" s="13">
        <v>600</v>
      </c>
      <c r="DC7" s="13">
        <v>0.85499999999999998</v>
      </c>
      <c r="DD7" s="13">
        <v>1.0023446658851114</v>
      </c>
      <c r="DE7" s="13">
        <v>600</v>
      </c>
      <c r="DF7" s="13">
        <v>0.85</v>
      </c>
      <c r="DG7" s="13">
        <v>0.99648300117233291</v>
      </c>
      <c r="DH7" s="13">
        <v>600</v>
      </c>
      <c r="DI7" s="13">
        <v>0.84499999999999997</v>
      </c>
      <c r="DJ7" s="13">
        <v>0.99062133645955452</v>
      </c>
      <c r="DK7" s="13">
        <v>600</v>
      </c>
      <c r="DL7" s="13">
        <v>0.85299999999999998</v>
      </c>
      <c r="DM7" s="13">
        <v>1</v>
      </c>
      <c r="DN7" s="13">
        <v>600</v>
      </c>
      <c r="DO7" s="13">
        <v>0.85199999999999998</v>
      </c>
      <c r="DP7" s="13">
        <v>0.9988276670574443</v>
      </c>
      <c r="DQ7" s="13">
        <v>600</v>
      </c>
      <c r="DR7" s="13">
        <v>5.85007974481658</v>
      </c>
      <c r="DS7" s="13">
        <v>1.6477987421383633</v>
      </c>
      <c r="DT7" s="13">
        <v>600</v>
      </c>
      <c r="DU7" s="13">
        <v>5.1802232854864396</v>
      </c>
      <c r="DV7" s="13">
        <v>1.9829059829059887</v>
      </c>
      <c r="DW7" s="13">
        <v>600</v>
      </c>
      <c r="DX7" s="13">
        <v>10.070175438596401</v>
      </c>
      <c r="DY7" s="13">
        <v>5.6374999999999789</v>
      </c>
      <c r="DZ7" s="13"/>
      <c r="EA7" s="13"/>
      <c r="EB7" s="13"/>
      <c r="EC7" s="13">
        <v>1000</v>
      </c>
      <c r="ED7" s="13">
        <v>13.25</v>
      </c>
      <c r="EE7" s="13">
        <f t="shared" si="21"/>
        <v>4.215270860580155</v>
      </c>
      <c r="EF7" s="13">
        <v>800</v>
      </c>
      <c r="EG7" s="13">
        <v>12.06</v>
      </c>
      <c r="EH7" s="13">
        <v>3.8044164037854893</v>
      </c>
      <c r="EI7" s="13">
        <v>700</v>
      </c>
      <c r="EJ7" s="13">
        <v>12.2317</v>
      </c>
      <c r="EK7" s="13">
        <v>1.8817131517006906</v>
      </c>
      <c r="EL7" s="13">
        <v>500</v>
      </c>
      <c r="EM7" s="13">
        <v>1.7203791469194301</v>
      </c>
      <c r="EN7" s="13">
        <f t="shared" si="22"/>
        <v>0.30251083997176542</v>
      </c>
      <c r="EO7" s="13">
        <v>500</v>
      </c>
      <c r="EP7" s="13">
        <v>5.3680709534368001</v>
      </c>
      <c r="EQ7" s="13">
        <f t="shared" si="23"/>
        <v>0.94391963309949001</v>
      </c>
      <c r="ER7" s="13">
        <v>500</v>
      </c>
      <c r="ES7" s="13">
        <v>7.7593984962405997</v>
      </c>
      <c r="ET7" s="13">
        <f t="shared" si="24"/>
        <v>1.0000513592267817</v>
      </c>
      <c r="EU7" s="13">
        <v>500</v>
      </c>
      <c r="EV7" s="13">
        <v>3.01864801864801</v>
      </c>
      <c r="EW7" s="13">
        <f t="shared" si="25"/>
        <v>1.0485057376339042</v>
      </c>
      <c r="EX7" s="13">
        <v>500</v>
      </c>
      <c r="EY7" s="13">
        <v>2.2193877551020398</v>
      </c>
      <c r="EZ7" s="13">
        <f t="shared" si="26"/>
        <v>1.5596540794814053</v>
      </c>
      <c r="FA7" s="13">
        <v>501.94285714285701</v>
      </c>
      <c r="FB7" s="13">
        <v>2.6632653061224398</v>
      </c>
      <c r="FC7" s="13">
        <f t="shared" si="27"/>
        <v>1.8507750563741763</v>
      </c>
      <c r="FD7" s="13">
        <v>500</v>
      </c>
      <c r="FE7" s="13">
        <v>3.38</v>
      </c>
      <c r="FF7" s="13">
        <f t="shared" si="28"/>
        <v>4.2249999999999996</v>
      </c>
      <c r="FG7" s="13">
        <v>500</v>
      </c>
      <c r="FH7" s="13">
        <v>5.3</v>
      </c>
      <c r="FI7" s="13">
        <f t="shared" si="29"/>
        <v>1.4324324324324322</v>
      </c>
      <c r="FJ7" s="13">
        <v>1000</v>
      </c>
      <c r="FK7" s="13">
        <v>6.36</v>
      </c>
      <c r="FL7" s="13">
        <f t="shared" si="30"/>
        <v>8.3684210526315788</v>
      </c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>
        <v>800</v>
      </c>
      <c r="GI7" s="13">
        <v>2.5666666666666602</v>
      </c>
      <c r="GJ7" s="13">
        <v>2.9489361702127597</v>
      </c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>
        <v>900</v>
      </c>
      <c r="GX7" s="13">
        <v>0.17480519480519399</v>
      </c>
      <c r="GY7" s="13">
        <v>1.5400457734624398</v>
      </c>
      <c r="GZ7" s="13">
        <v>900</v>
      </c>
      <c r="HA7" s="13">
        <v>0.18051948051948</v>
      </c>
      <c r="HB7" s="13">
        <v>1.6352941234186804</v>
      </c>
      <c r="HC7" s="15">
        <v>800</v>
      </c>
      <c r="HD7" s="15">
        <v>3.68</v>
      </c>
      <c r="HE7" s="13">
        <f t="shared" si="34"/>
        <v>4.791666666666667</v>
      </c>
      <c r="HF7" s="15">
        <v>800</v>
      </c>
      <c r="HG7" s="15">
        <v>5.74</v>
      </c>
      <c r="HH7" s="13">
        <f t="shared" si="35"/>
        <v>4.9059829059829063</v>
      </c>
      <c r="HI7" s="15">
        <v>800</v>
      </c>
      <c r="HJ7" s="15">
        <v>4.33</v>
      </c>
      <c r="HK7" s="13">
        <f t="shared" si="36"/>
        <v>3.3053435114503817</v>
      </c>
      <c r="HL7" s="13"/>
      <c r="HM7" s="13"/>
      <c r="HN7" s="13"/>
      <c r="HO7" s="13"/>
      <c r="HP7" s="13"/>
      <c r="HQ7" s="18"/>
      <c r="HR7" s="18">
        <v>650</v>
      </c>
      <c r="HS7" s="18">
        <v>3.35</v>
      </c>
      <c r="HT7" s="18">
        <f t="shared" si="39"/>
        <v>5.1538461538461542</v>
      </c>
      <c r="HU7" s="19">
        <v>750</v>
      </c>
      <c r="HV7" s="19" t="s">
        <v>118</v>
      </c>
      <c r="HW7" s="18">
        <f t="shared" si="40"/>
        <v>3.5714285714285654</v>
      </c>
      <c r="HX7" s="19">
        <v>750</v>
      </c>
      <c r="HY7" s="19" t="s">
        <v>119</v>
      </c>
      <c r="HZ7" s="18">
        <f t="shared" si="41"/>
        <v>2.3888888888888808</v>
      </c>
      <c r="IA7" s="18">
        <v>600</v>
      </c>
      <c r="IB7" s="18">
        <v>2.34</v>
      </c>
      <c r="IC7" s="18">
        <v>9.75</v>
      </c>
      <c r="ID7" s="18">
        <v>600</v>
      </c>
      <c r="IE7" s="18">
        <v>3.05</v>
      </c>
      <c r="IF7" s="18">
        <v>4.919354838709677</v>
      </c>
      <c r="IG7" s="18">
        <v>600</v>
      </c>
      <c r="IH7" s="18">
        <v>3.02</v>
      </c>
      <c r="II7" s="18">
        <v>9.4375</v>
      </c>
      <c r="IJ7" s="18">
        <v>600</v>
      </c>
      <c r="IK7" s="18">
        <v>2.76</v>
      </c>
      <c r="IL7" s="18">
        <v>6.7317073170731705</v>
      </c>
      <c r="IM7" s="18">
        <v>600</v>
      </c>
      <c r="IN7" s="18">
        <v>11.52</v>
      </c>
      <c r="IO7" s="18">
        <v>1.2972972972972971</v>
      </c>
      <c r="IP7" s="18">
        <v>600</v>
      </c>
      <c r="IQ7" s="18">
        <v>5.74</v>
      </c>
      <c r="IR7" s="18">
        <v>2.1180811808118083</v>
      </c>
      <c r="IS7" s="18"/>
      <c r="IT7" s="18"/>
      <c r="IU7" s="18"/>
      <c r="IV7" s="18">
        <v>500</v>
      </c>
      <c r="IW7" s="18">
        <v>12.09</v>
      </c>
      <c r="IX7" s="18">
        <v>1.1825888490381518</v>
      </c>
      <c r="IY7" s="18">
        <v>500</v>
      </c>
      <c r="IZ7" s="18">
        <v>11.4366666666666</v>
      </c>
      <c r="JA7" s="18">
        <v>1.1212418300653639</v>
      </c>
      <c r="JB7" s="18"/>
      <c r="JC7" s="18"/>
      <c r="JD7" s="18"/>
      <c r="JE7" s="18">
        <v>1000</v>
      </c>
      <c r="JF7" s="18">
        <v>16.766355140186899</v>
      </c>
      <c r="JG7" s="18">
        <f t="shared" si="44"/>
        <v>2.4710743801652879</v>
      </c>
      <c r="JH7" s="18"/>
      <c r="JI7" s="18"/>
      <c r="JJ7" s="18"/>
      <c r="JK7" s="18">
        <v>800</v>
      </c>
      <c r="JL7" s="18">
        <v>2.5620155038759602</v>
      </c>
      <c r="JM7" s="18">
        <f t="shared" si="45"/>
        <v>2.9641255605381094</v>
      </c>
      <c r="JN7" s="18">
        <v>600</v>
      </c>
      <c r="JO7" s="20">
        <v>4.6221999999999994</v>
      </c>
      <c r="JP7" s="21">
        <v>3.82</v>
      </c>
      <c r="JQ7" s="18">
        <v>600</v>
      </c>
      <c r="JR7" s="20">
        <v>6.8727999999999998</v>
      </c>
      <c r="JS7" s="21">
        <v>5.68</v>
      </c>
      <c r="JT7" s="13"/>
      <c r="JU7" s="13"/>
      <c r="JV7" s="13"/>
      <c r="JW7" s="18">
        <v>800</v>
      </c>
      <c r="JX7" s="18">
        <v>16.350000000000001</v>
      </c>
      <c r="JY7" s="18">
        <f t="shared" si="46"/>
        <v>116.78571428571429</v>
      </c>
      <c r="JZ7" s="18"/>
      <c r="KA7" s="18"/>
      <c r="KB7" s="18"/>
      <c r="KC7" s="18">
        <v>570</v>
      </c>
      <c r="KD7" s="18">
        <v>9.5963172804532508</v>
      </c>
      <c r="KE7" s="18">
        <v>0.93757122855003572</v>
      </c>
      <c r="KF7" s="7"/>
    </row>
    <row r="8" spans="1:292" s="6" customFormat="1" x14ac:dyDescent="0.25">
      <c r="A8" s="13"/>
      <c r="B8" s="13"/>
      <c r="C8" s="11"/>
      <c r="D8" s="13"/>
      <c r="E8" s="13"/>
      <c r="F8" s="13"/>
      <c r="G8" s="13"/>
      <c r="H8" s="13"/>
      <c r="I8" s="13"/>
      <c r="J8" s="13"/>
      <c r="K8" s="13"/>
      <c r="L8" s="13"/>
      <c r="M8" s="13">
        <v>800</v>
      </c>
      <c r="N8" s="12">
        <v>4.12</v>
      </c>
      <c r="O8" s="12">
        <f t="shared" si="0"/>
        <v>6.3384615384615381</v>
      </c>
      <c r="P8" s="13"/>
      <c r="Q8" s="13"/>
      <c r="R8" s="13"/>
      <c r="S8" s="24"/>
      <c r="T8" s="24"/>
      <c r="U8" s="13"/>
      <c r="V8" s="13">
        <v>900</v>
      </c>
      <c r="W8" s="13">
        <v>6.13</v>
      </c>
      <c r="X8" s="13">
        <f t="shared" si="6"/>
        <v>5.151260504201681</v>
      </c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>
        <v>700</v>
      </c>
      <c r="AL8" s="13">
        <v>5.35</v>
      </c>
      <c r="AM8" s="13">
        <f t="shared" si="11"/>
        <v>8.4920634920634921</v>
      </c>
      <c r="AN8" s="13"/>
      <c r="AO8" s="13"/>
      <c r="AP8" s="13"/>
      <c r="AQ8" s="13"/>
      <c r="AR8" s="13"/>
      <c r="AS8" s="13"/>
      <c r="AT8" s="15">
        <v>600</v>
      </c>
      <c r="AU8" s="15">
        <v>11.92</v>
      </c>
      <c r="AV8" s="13">
        <f t="shared" si="14"/>
        <v>1.669467787114846</v>
      </c>
      <c r="AW8" s="13">
        <v>600</v>
      </c>
      <c r="AX8" s="13">
        <v>1.95</v>
      </c>
      <c r="AY8" s="13">
        <v>4.2391304347826084</v>
      </c>
      <c r="AZ8" s="13"/>
      <c r="BA8" s="13"/>
      <c r="BB8" s="13"/>
      <c r="BC8" s="13">
        <v>800</v>
      </c>
      <c r="BD8" s="13">
        <v>2.57</v>
      </c>
      <c r="BE8" s="13">
        <v>2.9204545454545454</v>
      </c>
      <c r="BF8" s="13">
        <v>700</v>
      </c>
      <c r="BG8" s="13">
        <v>4.173</v>
      </c>
      <c r="BH8" s="13">
        <v>2.8407079646017697</v>
      </c>
      <c r="BI8" s="13"/>
      <c r="BJ8" s="13"/>
      <c r="BK8" s="13"/>
      <c r="BL8" s="13"/>
      <c r="BM8" s="13"/>
      <c r="BN8" s="13"/>
      <c r="BO8" s="13"/>
      <c r="BP8" s="13"/>
      <c r="BQ8" s="13"/>
      <c r="BR8" s="13">
        <v>700</v>
      </c>
      <c r="BS8" s="13">
        <v>2.4</v>
      </c>
      <c r="BT8" s="13">
        <v>2.9268292682926829</v>
      </c>
      <c r="BU8" s="13">
        <v>700</v>
      </c>
      <c r="BV8" s="13">
        <v>2.97</v>
      </c>
      <c r="BW8" s="13">
        <v>3.494117647058824</v>
      </c>
      <c r="BX8" s="13">
        <v>600</v>
      </c>
      <c r="BY8" s="13">
        <v>3.26</v>
      </c>
      <c r="BZ8" s="13">
        <v>4.72463768115942</v>
      </c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>
        <v>600</v>
      </c>
      <c r="CT8" s="13">
        <v>12.885154061624601</v>
      </c>
      <c r="CU8" s="13">
        <f t="shared" si="19"/>
        <v>2.0008003201280435</v>
      </c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>
        <v>700</v>
      </c>
      <c r="DR8" s="13">
        <v>6.2519936204146704</v>
      </c>
      <c r="DS8" s="13">
        <v>1.7610062893081757</v>
      </c>
      <c r="DT8" s="13">
        <v>700</v>
      </c>
      <c r="DU8" s="13">
        <v>5.3588516746411399</v>
      </c>
      <c r="DV8" s="13">
        <v>2.0512820512820555</v>
      </c>
      <c r="DW8" s="13">
        <v>700</v>
      </c>
      <c r="DX8" s="13">
        <v>11.3875598086124</v>
      </c>
      <c r="DY8" s="13">
        <v>6.3750000000000107</v>
      </c>
      <c r="DZ8" s="13"/>
      <c r="EA8" s="13"/>
      <c r="EB8" s="13"/>
      <c r="EC8" s="13"/>
      <c r="ED8" s="13"/>
      <c r="EE8" s="13"/>
      <c r="EF8" s="13"/>
      <c r="EG8" s="13"/>
      <c r="EH8" s="13"/>
      <c r="EI8" s="13">
        <v>800</v>
      </c>
      <c r="EJ8" s="13">
        <v>12.6031</v>
      </c>
      <c r="EK8" s="13">
        <v>1.9388489762010983</v>
      </c>
      <c r="EL8" s="13">
        <v>600</v>
      </c>
      <c r="EM8" s="13">
        <v>1.83412322274881</v>
      </c>
      <c r="EN8" s="13">
        <f t="shared" si="22"/>
        <v>0.32251155666411285</v>
      </c>
      <c r="EO8" s="13">
        <v>600</v>
      </c>
      <c r="EP8" s="13">
        <v>6.1263858093126302</v>
      </c>
      <c r="EQ8" s="13">
        <f t="shared" si="23"/>
        <v>1.0772614400057376</v>
      </c>
      <c r="ER8" s="13">
        <v>600</v>
      </c>
      <c r="ES8" s="13">
        <v>8.9774436090225507</v>
      </c>
      <c r="ET8" s="13">
        <f t="shared" si="24"/>
        <v>1.1570361656170318</v>
      </c>
      <c r="EU8" s="13">
        <v>600</v>
      </c>
      <c r="EV8" s="13">
        <v>3.7878787878787801</v>
      </c>
      <c r="EW8" s="13">
        <f t="shared" si="25"/>
        <v>1.3156925279189928</v>
      </c>
      <c r="EX8" s="13">
        <v>600</v>
      </c>
      <c r="EY8" s="13">
        <v>4.1785714285714199</v>
      </c>
      <c r="EZ8" s="13">
        <f t="shared" si="26"/>
        <v>2.9364521634373997</v>
      </c>
      <c r="FA8" s="13">
        <v>597.957142857142</v>
      </c>
      <c r="FB8" s="13">
        <v>5.0816326530612201</v>
      </c>
      <c r="FC8" s="13">
        <f t="shared" si="27"/>
        <v>3.5313639006679778</v>
      </c>
      <c r="FD8" s="13">
        <v>600</v>
      </c>
      <c r="FE8" s="13">
        <v>3.42</v>
      </c>
      <c r="FF8" s="13">
        <f t="shared" si="28"/>
        <v>4.2749999999999995</v>
      </c>
      <c r="FG8" s="13">
        <v>600</v>
      </c>
      <c r="FH8" s="13">
        <v>6.3</v>
      </c>
      <c r="FI8" s="13">
        <f t="shared" si="29"/>
        <v>1.7027027027027026</v>
      </c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>
        <v>1000</v>
      </c>
      <c r="GI8" s="13">
        <v>3.81851851851851</v>
      </c>
      <c r="GJ8" s="13">
        <v>4.3872340425531835</v>
      </c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8"/>
      <c r="HR8" s="18">
        <v>800</v>
      </c>
      <c r="HS8" s="18">
        <v>4.12</v>
      </c>
      <c r="HT8" s="18">
        <f t="shared" si="39"/>
        <v>6.3384615384615381</v>
      </c>
      <c r="HU8" s="19">
        <v>900</v>
      </c>
      <c r="HV8" s="19" t="s">
        <v>120</v>
      </c>
      <c r="HW8" s="18">
        <f t="shared" si="40"/>
        <v>4.9142857142857004</v>
      </c>
      <c r="HX8" s="19">
        <v>900</v>
      </c>
      <c r="HY8" s="19" t="s">
        <v>121</v>
      </c>
      <c r="HZ8" s="18">
        <f t="shared" si="41"/>
        <v>4.0833333333333188</v>
      </c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>
        <v>600</v>
      </c>
      <c r="IW8" s="18">
        <v>14.9133333333333</v>
      </c>
      <c r="IX8" s="18">
        <v>1.4587544832083483</v>
      </c>
      <c r="IY8" s="18">
        <v>600</v>
      </c>
      <c r="IZ8" s="18">
        <v>10.969999999999899</v>
      </c>
      <c r="JA8" s="18">
        <v>1.075490196078432</v>
      </c>
      <c r="JB8" s="18"/>
      <c r="JC8" s="18"/>
      <c r="JD8" s="18"/>
      <c r="JE8" s="18"/>
      <c r="JF8" s="18"/>
      <c r="JG8" s="18"/>
      <c r="JH8" s="18"/>
      <c r="JI8" s="18"/>
      <c r="JJ8" s="18"/>
      <c r="JK8" s="18">
        <v>1000</v>
      </c>
      <c r="JL8" s="18">
        <v>3.8333333333333299</v>
      </c>
      <c r="JM8" s="18">
        <f t="shared" si="45"/>
        <v>4.4349775784753369</v>
      </c>
      <c r="JN8" s="18"/>
      <c r="JO8" s="18"/>
      <c r="JP8" s="18"/>
      <c r="JQ8" s="18"/>
      <c r="JR8" s="18"/>
      <c r="JS8" s="18"/>
      <c r="JT8" s="13"/>
      <c r="JU8" s="13"/>
      <c r="JV8" s="13"/>
      <c r="JW8" s="18">
        <v>1000</v>
      </c>
      <c r="JX8" s="18">
        <v>17.559999999999999</v>
      </c>
      <c r="JY8" s="18">
        <f t="shared" si="46"/>
        <v>125.4285714285714</v>
      </c>
      <c r="JZ8" s="18"/>
      <c r="KA8" s="18"/>
      <c r="KB8" s="18"/>
      <c r="KC8" s="18">
        <v>700</v>
      </c>
      <c r="KD8" s="18">
        <v>10.3300283286118</v>
      </c>
      <c r="KE8" s="18">
        <v>1.0092556413011586</v>
      </c>
      <c r="KF8" s="7"/>
    </row>
    <row r="9" spans="1:292" s="6" customFormat="1" x14ac:dyDescent="0.25">
      <c r="A9" s="13"/>
      <c r="B9" s="13"/>
      <c r="C9" s="11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2"/>
      <c r="P9" s="13"/>
      <c r="Q9" s="13"/>
      <c r="R9" s="13"/>
      <c r="S9" s="24"/>
      <c r="T9" s="24"/>
      <c r="U9" s="13"/>
      <c r="V9" s="13"/>
      <c r="W9" s="13"/>
      <c r="X9" s="13"/>
      <c r="Y9" s="13" t="s">
        <v>0</v>
      </c>
      <c r="Z9" s="13"/>
      <c r="AA9" s="13"/>
      <c r="AB9" s="13"/>
      <c r="AC9" s="13" t="s">
        <v>1</v>
      </c>
      <c r="AD9" s="13"/>
      <c r="AE9" s="13"/>
      <c r="AF9" s="13" t="s">
        <v>1</v>
      </c>
      <c r="AG9" s="13"/>
      <c r="AH9" s="13"/>
      <c r="AI9" s="13" t="s">
        <v>1</v>
      </c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5">
        <v>700</v>
      </c>
      <c r="AU9" s="15">
        <v>10.48</v>
      </c>
      <c r="AV9" s="13">
        <f t="shared" si="14"/>
        <v>1.4677871148459385</v>
      </c>
      <c r="AW9" s="13">
        <v>700</v>
      </c>
      <c r="AX9" s="13">
        <v>2.7</v>
      </c>
      <c r="AY9" s="13">
        <v>5.8695652173913047</v>
      </c>
      <c r="AZ9" s="13"/>
      <c r="BA9" s="13"/>
      <c r="BB9" s="13"/>
      <c r="BC9" s="13"/>
      <c r="BD9" s="13"/>
      <c r="BE9" s="13"/>
      <c r="BF9" s="13">
        <v>800</v>
      </c>
      <c r="BG9" s="13">
        <v>4.5250000000000004</v>
      </c>
      <c r="BH9" s="13">
        <v>3.0803267528931246</v>
      </c>
      <c r="BI9" s="13"/>
      <c r="BJ9" s="13"/>
      <c r="BK9" s="13"/>
      <c r="BL9" s="13"/>
      <c r="BM9" s="13"/>
      <c r="BN9" s="13"/>
      <c r="BO9" s="13"/>
      <c r="BP9" s="13"/>
      <c r="BQ9" s="13"/>
      <c r="BR9" s="13">
        <v>800</v>
      </c>
      <c r="BS9" s="13">
        <v>5.98</v>
      </c>
      <c r="BT9" s="13">
        <v>7.2926829268292694</v>
      </c>
      <c r="BU9" s="13">
        <v>800</v>
      </c>
      <c r="BV9" s="13">
        <v>6.14</v>
      </c>
      <c r="BW9" s="13">
        <v>7.223529411764706</v>
      </c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>
        <v>800</v>
      </c>
      <c r="CT9" s="13">
        <v>15.6862745098039</v>
      </c>
      <c r="CU9" s="13">
        <f t="shared" si="19"/>
        <v>2.4357569114602327</v>
      </c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>
        <v>700</v>
      </c>
      <c r="EM9" s="13">
        <v>1.9834123222748801</v>
      </c>
      <c r="EN9" s="13">
        <f t="shared" si="22"/>
        <v>0.34876249732282044</v>
      </c>
      <c r="EO9" s="13">
        <v>700</v>
      </c>
      <c r="EP9" s="13">
        <v>7.2039911308203903</v>
      </c>
      <c r="EQ9" s="13">
        <f t="shared" si="23"/>
        <v>1.266747165609353</v>
      </c>
      <c r="ER9" s="13">
        <v>700</v>
      </c>
      <c r="ES9" s="13">
        <v>13.172932330827001</v>
      </c>
      <c r="ET9" s="13">
        <f t="shared" si="24"/>
        <v>1.6977616098501096</v>
      </c>
      <c r="EU9" s="13">
        <v>700</v>
      </c>
      <c r="EV9" s="13">
        <v>4.0209790209790199</v>
      </c>
      <c r="EW9" s="13">
        <f t="shared" si="25"/>
        <v>1.3966582219447794</v>
      </c>
      <c r="EX9" s="13"/>
      <c r="EY9" s="13"/>
      <c r="EZ9" s="13"/>
      <c r="FA9" s="13"/>
      <c r="FB9" s="13"/>
      <c r="FC9" s="13"/>
      <c r="FD9" s="13">
        <v>700</v>
      </c>
      <c r="FE9" s="13">
        <v>3.87</v>
      </c>
      <c r="FF9" s="13">
        <f t="shared" si="28"/>
        <v>4.8374999999999995</v>
      </c>
      <c r="FG9" s="13">
        <v>700</v>
      </c>
      <c r="FH9" s="13">
        <v>7.8</v>
      </c>
      <c r="FI9" s="13">
        <f t="shared" si="29"/>
        <v>2.1081081081081079</v>
      </c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>
        <v>1200</v>
      </c>
      <c r="GI9" s="13">
        <v>4.4555555555555504</v>
      </c>
      <c r="GJ9" s="13">
        <v>5.1191489361702089</v>
      </c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8"/>
      <c r="HR9" s="18"/>
      <c r="HS9" s="18"/>
      <c r="HT9" s="18"/>
      <c r="HU9" s="19">
        <v>1050</v>
      </c>
      <c r="HV9" s="19" t="s">
        <v>122</v>
      </c>
      <c r="HW9" s="18">
        <f t="shared" si="40"/>
        <v>12.228571428571431</v>
      </c>
      <c r="HX9" s="19">
        <v>1050</v>
      </c>
      <c r="HY9" s="19" t="s">
        <v>123</v>
      </c>
      <c r="HZ9" s="18">
        <f t="shared" si="41"/>
        <v>11.055555555555548</v>
      </c>
      <c r="IA9" s="18" t="s">
        <v>125</v>
      </c>
      <c r="IB9" s="18"/>
      <c r="IC9" s="18"/>
      <c r="ID9" s="18" t="s">
        <v>126</v>
      </c>
      <c r="IE9" s="18"/>
      <c r="IF9" s="18"/>
      <c r="IG9" s="18" t="s">
        <v>127</v>
      </c>
      <c r="IH9" s="18"/>
      <c r="II9" s="18"/>
      <c r="IJ9" s="18" t="s">
        <v>128</v>
      </c>
      <c r="IK9" s="18"/>
      <c r="IL9" s="18"/>
      <c r="IM9" s="18" t="s">
        <v>129</v>
      </c>
      <c r="IN9" s="18"/>
      <c r="IO9" s="18"/>
      <c r="IP9" s="18" t="s">
        <v>130</v>
      </c>
      <c r="IQ9" s="18"/>
      <c r="IR9" s="18"/>
      <c r="IS9" s="18"/>
      <c r="IT9" s="18"/>
      <c r="IU9" s="18"/>
      <c r="IV9" s="18">
        <v>700</v>
      </c>
      <c r="IW9" s="18">
        <v>15.6833333333333</v>
      </c>
      <c r="IX9" s="18">
        <v>1.5340723834365846</v>
      </c>
      <c r="IY9" s="18">
        <v>700</v>
      </c>
      <c r="IZ9" s="18">
        <v>10.9933333333333</v>
      </c>
      <c r="JA9" s="18">
        <v>1.0777777777777851</v>
      </c>
      <c r="JB9" s="18"/>
      <c r="JC9" s="18"/>
      <c r="JD9" s="18"/>
      <c r="JE9" s="18"/>
      <c r="JF9" s="18"/>
      <c r="JG9" s="18"/>
      <c r="JH9" s="18"/>
      <c r="JI9" s="18"/>
      <c r="JJ9" s="18"/>
      <c r="JK9" s="18">
        <v>1200</v>
      </c>
      <c r="JL9" s="18">
        <v>4.4612403100775104</v>
      </c>
      <c r="JM9" s="18">
        <f t="shared" si="45"/>
        <v>5.1614349775784696</v>
      </c>
      <c r="JN9" s="18"/>
      <c r="JO9" s="18"/>
      <c r="JP9" s="18"/>
      <c r="JQ9" s="18"/>
      <c r="JR9" s="18"/>
      <c r="JS9" s="18"/>
      <c r="JT9" s="13"/>
      <c r="JU9" s="13"/>
      <c r="JV9" s="13"/>
      <c r="JW9" s="18"/>
      <c r="JX9" s="18"/>
      <c r="JY9" s="18"/>
      <c r="JZ9" s="18"/>
      <c r="KA9" s="18"/>
      <c r="KB9" s="18"/>
      <c r="KC9" s="18">
        <v>800</v>
      </c>
      <c r="KD9" s="18">
        <v>11.202549575070799</v>
      </c>
      <c r="KE9" s="18">
        <v>1.0945019699781879</v>
      </c>
      <c r="KF9" s="7"/>
    </row>
    <row r="10" spans="1:292" s="6" customFormat="1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24"/>
      <c r="T10" s="24"/>
      <c r="U10" s="13"/>
      <c r="V10" s="13"/>
      <c r="W10" s="13"/>
      <c r="X10" s="13"/>
      <c r="Y10" s="13" t="s">
        <v>2</v>
      </c>
      <c r="Z10" s="13"/>
      <c r="AA10" s="13"/>
      <c r="AB10" s="13"/>
      <c r="AC10" s="13" t="s">
        <v>3</v>
      </c>
      <c r="AD10" s="13"/>
      <c r="AE10" s="13"/>
      <c r="AF10" s="13" t="s">
        <v>4</v>
      </c>
      <c r="AG10" s="13"/>
      <c r="AH10" s="13"/>
      <c r="AI10" s="13" t="s">
        <v>5</v>
      </c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5">
        <v>800</v>
      </c>
      <c r="AU10" s="15">
        <v>12.27</v>
      </c>
      <c r="AV10" s="13">
        <f t="shared" si="14"/>
        <v>1.7184873949579833</v>
      </c>
      <c r="AW10" s="13">
        <v>800</v>
      </c>
      <c r="AX10" s="13">
        <v>4.1399999999999997</v>
      </c>
      <c r="AY10" s="13">
        <v>8.9999999999999982</v>
      </c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>
        <v>1000</v>
      </c>
      <c r="CT10" s="13">
        <v>38.655462184873898</v>
      </c>
      <c r="CU10" s="13">
        <f t="shared" si="19"/>
        <v>6.0024009603841453</v>
      </c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>
        <v>800</v>
      </c>
      <c r="EM10" s="13">
        <v>2.5592417061611301</v>
      </c>
      <c r="EN10" s="13">
        <f t="shared" si="22"/>
        <v>0.45001612557783188</v>
      </c>
      <c r="EO10" s="13">
        <v>800</v>
      </c>
      <c r="EP10" s="13">
        <v>7.9623059866962196</v>
      </c>
      <c r="EQ10" s="13">
        <f t="shared" si="23"/>
        <v>1.4000889725156003</v>
      </c>
      <c r="ER10" s="13">
        <v>800</v>
      </c>
      <c r="ES10" s="13">
        <v>16.0150375939849</v>
      </c>
      <c r="ET10" s="13">
        <f t="shared" si="24"/>
        <v>2.0640594914273618</v>
      </c>
      <c r="EU10" s="13">
        <v>800</v>
      </c>
      <c r="EV10" s="13">
        <v>4.6969696969696901</v>
      </c>
      <c r="EW10" s="13">
        <f t="shared" si="25"/>
        <v>1.6314587346195519</v>
      </c>
      <c r="EX10" s="13"/>
      <c r="EY10" s="13"/>
      <c r="EZ10" s="13"/>
      <c r="FA10" s="13"/>
      <c r="FB10" s="13"/>
      <c r="FC10" s="13"/>
      <c r="FD10" s="13">
        <v>800</v>
      </c>
      <c r="FE10" s="13">
        <v>3.94</v>
      </c>
      <c r="FF10" s="13">
        <f t="shared" si="28"/>
        <v>4.9249999999999998</v>
      </c>
      <c r="FG10" s="13">
        <v>800</v>
      </c>
      <c r="FH10" s="13">
        <v>8.2899999999999991</v>
      </c>
      <c r="FI10" s="13">
        <f t="shared" si="29"/>
        <v>2.2405405405405401</v>
      </c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>
        <v>80</v>
      </c>
      <c r="IW10" s="18">
        <v>17.433333333333302</v>
      </c>
      <c r="IX10" s="18">
        <v>1.705249429409849</v>
      </c>
      <c r="IY10" s="18">
        <v>80</v>
      </c>
      <c r="IZ10" s="18">
        <v>11.7633333333333</v>
      </c>
      <c r="JA10" s="18">
        <v>1.1532679738562173</v>
      </c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3"/>
      <c r="JU10" s="13"/>
      <c r="JV10" s="13"/>
      <c r="JW10" s="13"/>
      <c r="JX10" s="13"/>
      <c r="JY10" s="13"/>
      <c r="JZ10" s="18"/>
      <c r="KA10" s="18"/>
      <c r="KB10" s="18"/>
      <c r="KC10" s="18"/>
      <c r="KD10" s="18"/>
      <c r="KE10" s="18"/>
      <c r="KF10" s="7"/>
    </row>
    <row r="11" spans="1:292" s="6" customForma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24"/>
      <c r="T11" s="24"/>
      <c r="U11" s="13"/>
      <c r="V11" s="13"/>
      <c r="W11" s="13"/>
      <c r="X11" s="13"/>
      <c r="Y11" s="13" t="s">
        <v>6</v>
      </c>
      <c r="Z11" s="13"/>
      <c r="AA11" s="13"/>
      <c r="AB11" s="13"/>
      <c r="AC11" s="13" t="s">
        <v>7</v>
      </c>
      <c r="AD11" s="13"/>
      <c r="AE11" s="13"/>
      <c r="AF11" s="13" t="s">
        <v>8</v>
      </c>
      <c r="AG11" s="13"/>
      <c r="AH11" s="13"/>
      <c r="AI11" s="13" t="s">
        <v>9</v>
      </c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>
        <v>900</v>
      </c>
      <c r="FE11" s="13">
        <v>4.0999999999999996</v>
      </c>
      <c r="FF11" s="13">
        <f t="shared" si="28"/>
        <v>5.1249999999999991</v>
      </c>
      <c r="FG11" s="13">
        <v>900</v>
      </c>
      <c r="FH11" s="13">
        <v>8.5</v>
      </c>
      <c r="FI11" s="13">
        <f t="shared" si="29"/>
        <v>2.2972972972972974</v>
      </c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>
        <v>900</v>
      </c>
      <c r="IW11" s="18">
        <v>18.016666666666602</v>
      </c>
      <c r="IX11" s="18">
        <v>1.7623084447342672</v>
      </c>
      <c r="IY11" s="18">
        <v>900</v>
      </c>
      <c r="IZ11" s="18">
        <v>12.883333333333301</v>
      </c>
      <c r="JA11" s="18">
        <v>1.2630718954248459</v>
      </c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3"/>
      <c r="JU11" s="13"/>
      <c r="JV11" s="13"/>
      <c r="JW11" s="13"/>
      <c r="JX11" s="13"/>
      <c r="JY11" s="13"/>
      <c r="JZ11" s="18"/>
      <c r="KA11" s="18"/>
      <c r="KB11" s="18"/>
      <c r="KC11" s="18"/>
      <c r="KD11" s="18"/>
      <c r="KE11" s="18"/>
      <c r="KF11" s="7"/>
    </row>
    <row r="12" spans="1:292" s="6" customFormat="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24"/>
      <c r="T12" s="24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 t="s">
        <v>10</v>
      </c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>
        <v>1000</v>
      </c>
      <c r="IW12" s="18">
        <v>18.133333333333301</v>
      </c>
      <c r="IX12" s="18">
        <v>1.7737202477991547</v>
      </c>
      <c r="IY12" s="18">
        <v>1000</v>
      </c>
      <c r="IZ12" s="18">
        <v>13.7</v>
      </c>
      <c r="JA12" s="18">
        <v>1.343137254901974</v>
      </c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3"/>
      <c r="JU12" s="13"/>
      <c r="JV12" s="13"/>
      <c r="JW12" s="13"/>
      <c r="JX12" s="13"/>
      <c r="JY12" s="13"/>
      <c r="JZ12" s="18"/>
      <c r="KA12" s="18"/>
      <c r="KB12" s="18"/>
      <c r="KC12" s="25"/>
      <c r="KD12" s="26"/>
      <c r="KE12" s="27"/>
      <c r="KF12" s="7"/>
    </row>
    <row r="13" spans="1:292" x14ac:dyDescent="0.25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 t="s">
        <v>11</v>
      </c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30"/>
      <c r="JO13" s="30"/>
      <c r="JP13" s="30"/>
      <c r="JQ13" s="30"/>
      <c r="JR13" s="30"/>
      <c r="JS13" s="30"/>
      <c r="JT13" s="28"/>
      <c r="JU13" s="28"/>
      <c r="JV13" s="28"/>
      <c r="JW13" s="28"/>
      <c r="JX13" s="28"/>
      <c r="JY13" s="28"/>
      <c r="JZ13" s="28"/>
      <c r="KA13" s="28"/>
      <c r="KB13" s="28"/>
      <c r="KC13" s="31"/>
      <c r="KD13" s="31"/>
      <c r="KE13" s="31"/>
    </row>
    <row r="14" spans="1:292" x14ac:dyDescent="0.25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 t="s">
        <v>83</v>
      </c>
      <c r="GA14" s="28"/>
      <c r="GB14" s="28"/>
      <c r="GC14" s="28" t="s">
        <v>83</v>
      </c>
      <c r="GD14" s="28"/>
      <c r="GE14" s="28"/>
      <c r="GF14" s="28" t="s">
        <v>83</v>
      </c>
      <c r="GG14" s="28"/>
      <c r="GH14" s="28"/>
      <c r="GI14" s="28"/>
      <c r="GJ14" s="28"/>
      <c r="GK14" s="28"/>
      <c r="GL14" s="28" t="s">
        <v>89</v>
      </c>
      <c r="GM14" s="28"/>
      <c r="GN14" s="28"/>
      <c r="GO14" s="28" t="s">
        <v>90</v>
      </c>
      <c r="GP14" s="28"/>
      <c r="GQ14" s="28"/>
      <c r="GR14" s="28" t="s">
        <v>91</v>
      </c>
      <c r="GS14" s="28"/>
      <c r="GT14" s="28"/>
      <c r="GU14" s="28" t="s">
        <v>92</v>
      </c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30"/>
      <c r="JO14" s="30"/>
      <c r="JP14" s="30"/>
      <c r="JQ14" s="30"/>
      <c r="JR14" s="30"/>
      <c r="JS14" s="30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31"/>
      <c r="KE14" s="31"/>
    </row>
    <row r="15" spans="1:292" x14ac:dyDescent="0.25">
      <c r="A15" s="28"/>
      <c r="B15" s="28" t="s">
        <v>24</v>
      </c>
      <c r="C15" s="28"/>
      <c r="D15" s="28"/>
      <c r="E15" s="28" t="s">
        <v>25</v>
      </c>
      <c r="F15" s="28"/>
      <c r="G15" s="28"/>
      <c r="H15" s="28" t="s">
        <v>23</v>
      </c>
      <c r="I15" s="28"/>
      <c r="J15" s="28"/>
      <c r="K15" s="28" t="s">
        <v>21</v>
      </c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 t="s">
        <v>48</v>
      </c>
      <c r="CF15" s="28"/>
      <c r="CG15" s="28"/>
      <c r="CH15" s="28" t="s">
        <v>49</v>
      </c>
      <c r="CI15" s="28"/>
      <c r="CJ15" s="28"/>
      <c r="CK15" s="28" t="s">
        <v>50</v>
      </c>
      <c r="CL15" s="28"/>
      <c r="CM15" s="28"/>
      <c r="CN15" s="28" t="s">
        <v>51</v>
      </c>
      <c r="CO15" s="28"/>
      <c r="CP15" s="28"/>
      <c r="CQ15" s="28" t="s">
        <v>52</v>
      </c>
      <c r="CR15" s="28"/>
      <c r="CS15" s="28"/>
      <c r="CT15" s="28"/>
      <c r="CU15" s="28"/>
      <c r="CV15" s="28"/>
      <c r="CW15" s="28"/>
      <c r="CX15" s="28"/>
      <c r="CY15" s="28"/>
      <c r="CZ15" s="28" t="s">
        <v>64</v>
      </c>
      <c r="DA15" s="28"/>
      <c r="DB15" s="28"/>
      <c r="DC15" s="28" t="s">
        <v>58</v>
      </c>
      <c r="DD15" s="28"/>
      <c r="DE15" s="28"/>
      <c r="DF15" s="28" t="s">
        <v>59</v>
      </c>
      <c r="DG15" s="28"/>
      <c r="DH15" s="28"/>
      <c r="DI15" s="28" t="s">
        <v>60</v>
      </c>
      <c r="DJ15" s="28"/>
      <c r="DK15" s="28"/>
      <c r="DL15" s="28" t="s">
        <v>61</v>
      </c>
      <c r="DM15" s="28"/>
      <c r="DN15" s="28"/>
      <c r="DO15" s="28" t="s">
        <v>62</v>
      </c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 t="s">
        <v>75</v>
      </c>
      <c r="EZ15" s="28"/>
      <c r="FA15" s="28"/>
      <c r="FB15" s="28" t="s">
        <v>76</v>
      </c>
      <c r="FC15" s="28"/>
      <c r="FD15" s="28"/>
      <c r="FE15" s="28"/>
      <c r="FF15" s="28"/>
      <c r="FG15" s="28"/>
      <c r="FH15" s="28"/>
      <c r="FI15" s="28"/>
      <c r="FJ15" s="28"/>
      <c r="FK15" s="28" t="s">
        <v>75</v>
      </c>
      <c r="FL15" s="28"/>
      <c r="FM15" s="28"/>
      <c r="FN15" s="28" t="s">
        <v>76</v>
      </c>
      <c r="FO15" s="28"/>
      <c r="FP15" s="28"/>
      <c r="FQ15" s="28" t="s">
        <v>79</v>
      </c>
      <c r="FR15" s="28"/>
      <c r="FS15" s="28"/>
      <c r="FT15" s="28" t="s">
        <v>80</v>
      </c>
      <c r="FU15" s="28"/>
      <c r="FV15" s="28"/>
      <c r="FW15" s="28" t="s">
        <v>81</v>
      </c>
      <c r="FX15" s="28"/>
      <c r="FY15" s="28"/>
      <c r="FZ15" s="28" t="s">
        <v>79</v>
      </c>
      <c r="GA15" s="28"/>
      <c r="GB15" s="28"/>
      <c r="GC15" s="28" t="s">
        <v>80</v>
      </c>
      <c r="GD15" s="28"/>
      <c r="GE15" s="28"/>
      <c r="GF15" s="28" t="s">
        <v>81</v>
      </c>
      <c r="GG15" s="28"/>
      <c r="GH15" s="28"/>
      <c r="GI15" s="28"/>
      <c r="GJ15" s="28"/>
      <c r="GK15" s="28"/>
      <c r="GL15" s="28" t="s">
        <v>86</v>
      </c>
      <c r="GM15" s="28"/>
      <c r="GN15" s="28"/>
      <c r="GO15" s="28" t="s">
        <v>87</v>
      </c>
      <c r="GP15" s="28"/>
      <c r="GQ15" s="28"/>
      <c r="GR15" s="28" t="s">
        <v>86</v>
      </c>
      <c r="GS15" s="28"/>
      <c r="GT15" s="28"/>
      <c r="GU15" s="28" t="s">
        <v>87</v>
      </c>
      <c r="GV15" s="28"/>
      <c r="GW15" s="28"/>
      <c r="GX15" s="28" t="s">
        <v>93</v>
      </c>
      <c r="GY15" s="28"/>
      <c r="GZ15" s="28"/>
      <c r="HA15" s="28" t="s">
        <v>94</v>
      </c>
      <c r="HB15" s="28"/>
      <c r="HC15" s="28"/>
      <c r="HD15" s="28" t="s">
        <v>96</v>
      </c>
      <c r="HE15" s="28"/>
      <c r="HF15" s="28"/>
      <c r="HG15" s="28" t="s">
        <v>97</v>
      </c>
      <c r="HH15" s="28"/>
      <c r="HI15" s="28"/>
      <c r="HJ15" s="28" t="s">
        <v>98</v>
      </c>
      <c r="HK15" s="28"/>
      <c r="HL15" s="28"/>
      <c r="HM15" s="28" t="s">
        <v>104</v>
      </c>
      <c r="HN15" s="28"/>
      <c r="HO15" s="28"/>
      <c r="HP15" s="28" t="s">
        <v>105</v>
      </c>
      <c r="HQ15" s="29"/>
      <c r="HR15" s="29"/>
      <c r="HS15" s="29"/>
      <c r="HT15" s="29"/>
      <c r="HU15" s="29"/>
      <c r="HV15" s="29" t="s">
        <v>75</v>
      </c>
      <c r="HW15" s="29"/>
      <c r="HX15" s="29"/>
      <c r="HY15" s="29" t="s">
        <v>76</v>
      </c>
      <c r="HZ15" s="29"/>
      <c r="IA15" s="29"/>
      <c r="IB15" s="29" t="s">
        <v>125</v>
      </c>
      <c r="IC15" s="29"/>
      <c r="ID15" s="29"/>
      <c r="IE15" s="29" t="s">
        <v>126</v>
      </c>
      <c r="IF15" s="29"/>
      <c r="IG15" s="29"/>
      <c r="IH15" s="29" t="s">
        <v>127</v>
      </c>
      <c r="II15" s="29"/>
      <c r="IJ15" s="29"/>
      <c r="IK15" s="29" t="s">
        <v>128</v>
      </c>
      <c r="IL15" s="29"/>
      <c r="IM15" s="29"/>
      <c r="IN15" s="29" t="s">
        <v>129</v>
      </c>
      <c r="IO15" s="29"/>
      <c r="IP15" s="29"/>
      <c r="IQ15" s="29" t="s">
        <v>130</v>
      </c>
      <c r="IR15" s="29"/>
      <c r="IS15" s="29"/>
      <c r="IT15" s="29"/>
      <c r="IU15" s="29"/>
      <c r="IV15" s="29"/>
      <c r="IW15" s="29" t="s">
        <v>75</v>
      </c>
      <c r="IX15" s="29"/>
      <c r="IY15" s="29"/>
      <c r="IZ15" s="29" t="s">
        <v>76</v>
      </c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30"/>
      <c r="JO15" s="30" t="s">
        <v>75</v>
      </c>
      <c r="JP15" s="30"/>
      <c r="JQ15" s="30"/>
      <c r="JR15" s="30" t="s">
        <v>76</v>
      </c>
      <c r="JS15" s="30"/>
      <c r="JT15" s="28"/>
      <c r="JU15" s="28" t="s">
        <v>75</v>
      </c>
      <c r="JV15" s="28"/>
      <c r="JW15" s="28"/>
      <c r="JX15" s="28"/>
      <c r="JY15" s="28"/>
      <c r="JZ15" s="28"/>
      <c r="KA15" s="28"/>
      <c r="KB15" s="28"/>
      <c r="KC15" s="32" t="s">
        <v>139</v>
      </c>
      <c r="KD15" s="31"/>
      <c r="KE15" s="31"/>
    </row>
    <row r="16" spans="1:292" x14ac:dyDescent="0.25">
      <c r="A16" s="28"/>
      <c r="B16" s="28" t="s">
        <v>22</v>
      </c>
      <c r="C16" s="28"/>
      <c r="D16" s="28"/>
      <c r="E16" s="28" t="s">
        <v>22</v>
      </c>
      <c r="F16" s="28"/>
      <c r="G16" s="28"/>
      <c r="H16" s="28" t="s">
        <v>22</v>
      </c>
      <c r="I16" s="28"/>
      <c r="J16" s="28"/>
      <c r="K16" s="28" t="s">
        <v>22</v>
      </c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 t="s">
        <v>18</v>
      </c>
      <c r="AP16" s="28"/>
      <c r="AQ16" s="28"/>
      <c r="AR16" s="28" t="s">
        <v>20</v>
      </c>
      <c r="AS16" s="28"/>
      <c r="AT16" s="28"/>
      <c r="AU16" s="28" t="s">
        <v>22</v>
      </c>
      <c r="AV16" s="28"/>
      <c r="AW16" s="28"/>
      <c r="AX16" s="28" t="s">
        <v>32</v>
      </c>
      <c r="AY16" s="28"/>
      <c r="AZ16" s="28"/>
      <c r="BA16" s="28" t="s">
        <v>32</v>
      </c>
      <c r="BB16" s="28"/>
      <c r="BC16" s="28"/>
      <c r="BD16" s="28" t="s">
        <v>32</v>
      </c>
      <c r="BE16" s="28"/>
      <c r="BF16" s="28"/>
      <c r="BG16" s="28" t="s">
        <v>32</v>
      </c>
      <c r="BH16" s="28"/>
      <c r="BI16" s="28"/>
      <c r="BJ16" s="28" t="s">
        <v>38</v>
      </c>
      <c r="BK16" s="28"/>
      <c r="BL16" s="28"/>
      <c r="BM16" s="28" t="s">
        <v>39</v>
      </c>
      <c r="BN16" s="28"/>
      <c r="BO16" s="28"/>
      <c r="BP16" s="28" t="s">
        <v>40</v>
      </c>
      <c r="BQ16" s="28"/>
      <c r="BR16" s="28"/>
      <c r="BS16" s="28" t="s">
        <v>41</v>
      </c>
      <c r="BT16" s="28"/>
      <c r="BU16" s="28"/>
      <c r="BV16" s="28" t="s">
        <v>42</v>
      </c>
      <c r="BW16" s="28"/>
      <c r="BX16" s="28"/>
      <c r="BY16" s="28" t="s">
        <v>45</v>
      </c>
      <c r="BZ16" s="28"/>
      <c r="CA16" s="28"/>
      <c r="CB16" s="28" t="s">
        <v>46</v>
      </c>
      <c r="CC16" s="28"/>
      <c r="CD16" s="28"/>
      <c r="CE16" s="28" t="s">
        <v>54</v>
      </c>
      <c r="CF16" s="28"/>
      <c r="CG16" s="28"/>
      <c r="CH16" s="28" t="s">
        <v>54</v>
      </c>
      <c r="CI16" s="28"/>
      <c r="CJ16" s="28"/>
      <c r="CK16" s="28" t="s">
        <v>54</v>
      </c>
      <c r="CL16" s="28"/>
      <c r="CM16" s="28"/>
      <c r="CN16" s="28" t="s">
        <v>54</v>
      </c>
      <c r="CO16" s="28"/>
      <c r="CP16" s="28"/>
      <c r="CQ16" s="28" t="s">
        <v>55</v>
      </c>
      <c r="CR16" s="28"/>
      <c r="CS16" s="28"/>
      <c r="CT16" s="28" t="s">
        <v>56</v>
      </c>
      <c r="CU16" s="28"/>
      <c r="CV16" s="28"/>
      <c r="CW16" s="28" t="s">
        <v>32</v>
      </c>
      <c r="CX16" s="28"/>
      <c r="CY16" s="28"/>
      <c r="CZ16" s="28" t="s">
        <v>18</v>
      </c>
      <c r="DA16" s="28"/>
      <c r="DB16" s="28"/>
      <c r="DC16" s="28" t="s">
        <v>18</v>
      </c>
      <c r="DD16" s="28"/>
      <c r="DE16" s="28"/>
      <c r="DF16" s="28" t="s">
        <v>18</v>
      </c>
      <c r="DG16" s="28"/>
      <c r="DH16" s="28"/>
      <c r="DI16" s="28" t="s">
        <v>18</v>
      </c>
      <c r="DJ16" s="28"/>
      <c r="DK16" s="28"/>
      <c r="DL16" s="28" t="s">
        <v>18</v>
      </c>
      <c r="DM16" s="28"/>
      <c r="DN16" s="28"/>
      <c r="DO16" s="28" t="s">
        <v>18</v>
      </c>
      <c r="DP16" s="28"/>
      <c r="DQ16" s="28"/>
      <c r="DR16" s="28" t="s">
        <v>22</v>
      </c>
      <c r="DS16" s="28"/>
      <c r="DT16" s="28"/>
      <c r="DU16" s="28" t="s">
        <v>66</v>
      </c>
      <c r="DV16" s="28"/>
      <c r="DW16" s="28"/>
      <c r="DX16" s="28" t="s">
        <v>66</v>
      </c>
      <c r="DY16" s="28"/>
      <c r="DZ16" s="28"/>
      <c r="EA16" s="28" t="s">
        <v>67</v>
      </c>
      <c r="EB16" s="28"/>
      <c r="EC16" s="28"/>
      <c r="ED16" s="28" t="s">
        <v>22</v>
      </c>
      <c r="EE16" s="28"/>
      <c r="EF16" s="28"/>
      <c r="EG16" s="28" t="s">
        <v>22</v>
      </c>
      <c r="EH16" s="28"/>
      <c r="EI16" s="28"/>
      <c r="EJ16" s="28" t="s">
        <v>22</v>
      </c>
      <c r="EK16" s="28"/>
      <c r="EL16" s="28"/>
      <c r="EM16" s="28" t="s">
        <v>22</v>
      </c>
      <c r="EN16" s="28"/>
      <c r="EO16" s="28"/>
      <c r="EP16" s="28" t="s">
        <v>22</v>
      </c>
      <c r="EQ16" s="28"/>
      <c r="ER16" s="28"/>
      <c r="ES16" s="28" t="s">
        <v>46</v>
      </c>
      <c r="ET16" s="28"/>
      <c r="EU16" s="28"/>
      <c r="EV16" s="28" t="s">
        <v>73</v>
      </c>
      <c r="EW16" s="28"/>
      <c r="EX16" s="28"/>
      <c r="EY16" s="28" t="s">
        <v>32</v>
      </c>
      <c r="EZ16" s="28"/>
      <c r="FA16" s="28"/>
      <c r="FB16" s="28" t="s">
        <v>32</v>
      </c>
      <c r="FC16" s="28"/>
      <c r="FD16" s="28"/>
      <c r="FE16" s="28" t="s">
        <v>66</v>
      </c>
      <c r="FF16" s="28"/>
      <c r="FG16" s="28"/>
      <c r="FH16" s="28" t="s">
        <v>66</v>
      </c>
      <c r="FI16" s="28"/>
      <c r="FJ16" s="28"/>
      <c r="FK16" s="28" t="s">
        <v>32</v>
      </c>
      <c r="FL16" s="28"/>
      <c r="FM16" s="28"/>
      <c r="FN16" s="28" t="s">
        <v>32</v>
      </c>
      <c r="FO16" s="28"/>
      <c r="FP16" s="28"/>
      <c r="FQ16" s="28" t="s">
        <v>32</v>
      </c>
      <c r="FR16" s="28"/>
      <c r="FS16" s="28"/>
      <c r="FT16" s="28" t="s">
        <v>32</v>
      </c>
      <c r="FU16" s="28"/>
      <c r="FV16" s="28"/>
      <c r="FW16" s="28" t="s">
        <v>32</v>
      </c>
      <c r="FX16" s="28"/>
      <c r="FY16" s="28"/>
      <c r="FZ16" s="28" t="s">
        <v>32</v>
      </c>
      <c r="GA16" s="28"/>
      <c r="GB16" s="28"/>
      <c r="GC16" s="28" t="s">
        <v>32</v>
      </c>
      <c r="GD16" s="28"/>
      <c r="GE16" s="28"/>
      <c r="GF16" s="28" t="s">
        <v>32</v>
      </c>
      <c r="GG16" s="28"/>
      <c r="GH16" s="28"/>
      <c r="GI16" s="28" t="s">
        <v>84</v>
      </c>
      <c r="GJ16" s="28"/>
      <c r="GK16" s="28"/>
      <c r="GL16" s="33" t="s">
        <v>22</v>
      </c>
      <c r="GM16" s="28"/>
      <c r="GN16" s="33"/>
      <c r="GO16" s="33" t="s">
        <v>22</v>
      </c>
      <c r="GP16" s="28"/>
      <c r="GQ16" s="28"/>
      <c r="GR16" s="33" t="s">
        <v>22</v>
      </c>
      <c r="GS16" s="28"/>
      <c r="GT16" s="33"/>
      <c r="GU16" s="33" t="s">
        <v>22</v>
      </c>
      <c r="GV16" s="28"/>
      <c r="GW16" s="28"/>
      <c r="GX16" s="28" t="s">
        <v>67</v>
      </c>
      <c r="GY16" s="28"/>
      <c r="GZ16" s="28"/>
      <c r="HA16" s="28" t="s">
        <v>67</v>
      </c>
      <c r="HB16" s="28"/>
      <c r="HC16" s="28"/>
      <c r="HD16" s="28" t="s">
        <v>32</v>
      </c>
      <c r="HE16" s="28"/>
      <c r="HF16" s="28"/>
      <c r="HG16" s="28" t="s">
        <v>32</v>
      </c>
      <c r="HH16" s="28"/>
      <c r="HI16" s="28"/>
      <c r="HJ16" s="28" t="s">
        <v>32</v>
      </c>
      <c r="HK16" s="28"/>
      <c r="HL16" s="28"/>
      <c r="HM16" s="28" t="s">
        <v>54</v>
      </c>
      <c r="HN16" s="33"/>
      <c r="HO16" s="28"/>
      <c r="HP16" s="28" t="s">
        <v>54</v>
      </c>
      <c r="HQ16" s="28"/>
      <c r="HR16" s="28"/>
      <c r="HS16" s="28" t="s">
        <v>32</v>
      </c>
      <c r="HT16" s="28"/>
      <c r="HU16" s="28"/>
      <c r="HV16" s="28" t="s">
        <v>32</v>
      </c>
      <c r="HW16" s="28"/>
      <c r="HX16" s="28"/>
      <c r="HY16" s="28" t="s">
        <v>32</v>
      </c>
      <c r="HZ16" s="28"/>
      <c r="IA16" s="28"/>
      <c r="IB16" s="28" t="s">
        <v>18</v>
      </c>
      <c r="IC16" s="28"/>
      <c r="ID16" s="28"/>
      <c r="IE16" s="28" t="s">
        <v>54</v>
      </c>
      <c r="IF16" s="28"/>
      <c r="IG16" s="28"/>
      <c r="IH16" s="28" t="s">
        <v>54</v>
      </c>
      <c r="II16" s="28"/>
      <c r="IJ16" s="28"/>
      <c r="IK16" s="28" t="s">
        <v>54</v>
      </c>
      <c r="IL16" s="28"/>
      <c r="IM16" s="28"/>
      <c r="IN16" s="28" t="s">
        <v>54</v>
      </c>
      <c r="IO16" s="28"/>
      <c r="IP16" s="28"/>
      <c r="IQ16" s="28" t="s">
        <v>131</v>
      </c>
      <c r="IR16" s="28"/>
      <c r="IS16" s="28"/>
      <c r="IT16" s="28" t="s">
        <v>32</v>
      </c>
      <c r="IU16" s="28"/>
      <c r="IV16" s="28"/>
      <c r="IW16" s="28" t="s">
        <v>32</v>
      </c>
      <c r="IX16" s="28"/>
      <c r="IY16" s="28"/>
      <c r="IZ16" s="28" t="s">
        <v>32</v>
      </c>
      <c r="JA16" s="28"/>
      <c r="JB16" s="28"/>
      <c r="JC16" s="28" t="s">
        <v>46</v>
      </c>
      <c r="JD16" s="28"/>
      <c r="JE16" s="28"/>
      <c r="JF16" s="28" t="s">
        <v>22</v>
      </c>
      <c r="JG16" s="28"/>
      <c r="JH16" s="28"/>
      <c r="JI16" s="28" t="s">
        <v>67</v>
      </c>
      <c r="JJ16" s="28"/>
      <c r="JK16" s="28"/>
      <c r="JL16" s="28" t="s">
        <v>32</v>
      </c>
      <c r="JM16" s="28"/>
      <c r="JN16" s="34"/>
      <c r="JO16" s="34" t="s">
        <v>54</v>
      </c>
      <c r="JP16" s="34"/>
      <c r="JQ16" s="34"/>
      <c r="JR16" s="34" t="s">
        <v>54</v>
      </c>
      <c r="JS16" s="34"/>
      <c r="JT16" s="28"/>
      <c r="JU16" s="28" t="s">
        <v>54</v>
      </c>
      <c r="JV16" s="28"/>
      <c r="JW16" s="28"/>
      <c r="JX16" s="28" t="s">
        <v>32</v>
      </c>
      <c r="JY16" s="28"/>
      <c r="JZ16" s="28"/>
      <c r="KA16" s="28"/>
      <c r="KB16" s="28"/>
      <c r="KC16" s="32" t="s">
        <v>22</v>
      </c>
      <c r="KD16" s="31"/>
      <c r="KE16" s="31"/>
    </row>
    <row r="17" spans="1:291" ht="409.5" x14ac:dyDescent="0.25">
      <c r="A17" s="28"/>
      <c r="B17" s="35" t="s">
        <v>26</v>
      </c>
      <c r="C17" s="28"/>
      <c r="D17" s="28"/>
      <c r="E17" s="35" t="s">
        <v>26</v>
      </c>
      <c r="F17" s="28"/>
      <c r="G17" s="28"/>
      <c r="H17" s="35" t="s">
        <v>26</v>
      </c>
      <c r="I17" s="36"/>
      <c r="J17" s="28"/>
      <c r="K17" s="35" t="s">
        <v>26</v>
      </c>
      <c r="L17" s="36"/>
      <c r="M17" s="36"/>
      <c r="N17" s="35" t="s">
        <v>12</v>
      </c>
      <c r="O17" s="36"/>
      <c r="P17" s="28"/>
      <c r="Q17" s="35" t="s">
        <v>13</v>
      </c>
      <c r="R17" s="36"/>
      <c r="S17" s="28"/>
      <c r="T17" s="37" t="s">
        <v>14</v>
      </c>
      <c r="U17" s="28"/>
      <c r="V17" s="36"/>
      <c r="W17" s="37" t="s">
        <v>15</v>
      </c>
      <c r="X17" s="28"/>
      <c r="Y17" s="38"/>
      <c r="Z17" s="39" t="s">
        <v>16</v>
      </c>
      <c r="AA17" s="28"/>
      <c r="AB17" s="28"/>
      <c r="AC17" s="39" t="s">
        <v>16</v>
      </c>
      <c r="AD17" s="28"/>
      <c r="AE17" s="28"/>
      <c r="AF17" s="39" t="s">
        <v>16</v>
      </c>
      <c r="AG17" s="28"/>
      <c r="AH17" s="28"/>
      <c r="AI17" s="39" t="s">
        <v>16</v>
      </c>
      <c r="AJ17" s="28"/>
      <c r="AK17" s="36"/>
      <c r="AL17" s="35" t="s">
        <v>17</v>
      </c>
      <c r="AM17" s="28"/>
      <c r="AN17" s="28"/>
      <c r="AO17" s="35" t="s">
        <v>19</v>
      </c>
      <c r="AP17" s="28"/>
      <c r="AQ17" s="28"/>
      <c r="AR17" s="35" t="s">
        <v>27</v>
      </c>
      <c r="AS17" s="28"/>
      <c r="AT17" s="28"/>
      <c r="AU17" s="35" t="s">
        <v>28</v>
      </c>
      <c r="AV17" s="28"/>
      <c r="AW17" s="28"/>
      <c r="AX17" s="35" t="s">
        <v>33</v>
      </c>
      <c r="AY17" s="28"/>
      <c r="AZ17" s="28"/>
      <c r="BA17" s="39" t="s">
        <v>107</v>
      </c>
      <c r="BB17" s="28"/>
      <c r="BC17" s="28"/>
      <c r="BD17" s="35" t="s">
        <v>35</v>
      </c>
      <c r="BE17" s="28"/>
      <c r="BF17" s="28"/>
      <c r="BG17" s="35" t="s">
        <v>36</v>
      </c>
      <c r="BH17" s="28"/>
      <c r="BI17" s="28"/>
      <c r="BJ17" s="35" t="s">
        <v>37</v>
      </c>
      <c r="BK17" s="28"/>
      <c r="BL17" s="28"/>
      <c r="BM17" s="35" t="s">
        <v>37</v>
      </c>
      <c r="BN17" s="28"/>
      <c r="BO17" s="28"/>
      <c r="BP17" s="35" t="s">
        <v>37</v>
      </c>
      <c r="BQ17" s="28"/>
      <c r="BR17" s="28"/>
      <c r="BS17" s="39" t="s">
        <v>43</v>
      </c>
      <c r="BT17" s="28"/>
      <c r="BU17" s="28"/>
      <c r="BV17" s="39" t="s">
        <v>43</v>
      </c>
      <c r="BW17" s="28"/>
      <c r="BX17" s="28"/>
      <c r="BY17" s="39" t="s">
        <v>44</v>
      </c>
      <c r="BZ17" s="28"/>
      <c r="CA17" s="28"/>
      <c r="CB17" s="39" t="s">
        <v>47</v>
      </c>
      <c r="CC17" s="28"/>
      <c r="CD17" s="28"/>
      <c r="CE17" s="39" t="s">
        <v>53</v>
      </c>
      <c r="CF17" s="28"/>
      <c r="CG17" s="28"/>
      <c r="CH17" s="39" t="s">
        <v>53</v>
      </c>
      <c r="CI17" s="28"/>
      <c r="CJ17" s="28"/>
      <c r="CK17" s="39" t="s">
        <v>53</v>
      </c>
      <c r="CL17" s="28"/>
      <c r="CM17" s="28"/>
      <c r="CN17" s="39" t="s">
        <v>53</v>
      </c>
      <c r="CO17" s="28"/>
      <c r="CP17" s="28"/>
      <c r="CQ17" s="39" t="s">
        <v>53</v>
      </c>
      <c r="CR17" s="28"/>
      <c r="CS17" s="28"/>
      <c r="CT17" s="39" t="s">
        <v>57</v>
      </c>
      <c r="CU17" s="38"/>
      <c r="CV17" s="28"/>
      <c r="CW17" s="39" t="s">
        <v>14</v>
      </c>
      <c r="CX17" s="28"/>
      <c r="CY17" s="28"/>
      <c r="CZ17" s="39" t="s">
        <v>63</v>
      </c>
      <c r="DA17" s="28"/>
      <c r="DB17" s="28"/>
      <c r="DC17" s="39" t="s">
        <v>63</v>
      </c>
      <c r="DD17" s="28"/>
      <c r="DE17" s="28"/>
      <c r="DF17" s="39" t="s">
        <v>63</v>
      </c>
      <c r="DG17" s="28"/>
      <c r="DH17" s="28"/>
      <c r="DI17" s="39" t="s">
        <v>63</v>
      </c>
      <c r="DJ17" s="28"/>
      <c r="DK17" s="28"/>
      <c r="DL17" s="39" t="s">
        <v>63</v>
      </c>
      <c r="DM17" s="28"/>
      <c r="DN17" s="28"/>
      <c r="DO17" s="39" t="s">
        <v>63</v>
      </c>
      <c r="DP17" s="28"/>
      <c r="DQ17" s="28"/>
      <c r="DR17" s="39" t="s">
        <v>65</v>
      </c>
      <c r="DS17" s="28"/>
      <c r="DT17" s="28"/>
      <c r="DU17" s="39" t="s">
        <v>65</v>
      </c>
      <c r="DV17" s="28"/>
      <c r="DW17" s="28"/>
      <c r="DX17" s="39" t="s">
        <v>65</v>
      </c>
      <c r="DY17" s="28"/>
      <c r="DZ17" s="28"/>
      <c r="EA17" s="39" t="s">
        <v>68</v>
      </c>
      <c r="EB17" s="28"/>
      <c r="EC17" s="28"/>
      <c r="ED17" s="39" t="s">
        <v>69</v>
      </c>
      <c r="EE17" s="28"/>
      <c r="EF17" s="28"/>
      <c r="EG17" s="39" t="s">
        <v>70</v>
      </c>
      <c r="EH17" s="28"/>
      <c r="EI17" s="28"/>
      <c r="EJ17" s="39" t="s">
        <v>71</v>
      </c>
      <c r="EK17" s="28"/>
      <c r="EL17" s="28"/>
      <c r="EM17" s="35" t="s">
        <v>72</v>
      </c>
      <c r="EN17" s="28"/>
      <c r="EO17" s="28"/>
      <c r="EP17" s="35" t="s">
        <v>72</v>
      </c>
      <c r="EQ17" s="28"/>
      <c r="ER17" s="28"/>
      <c r="ES17" s="35" t="s">
        <v>72</v>
      </c>
      <c r="ET17" s="28"/>
      <c r="EU17" s="28"/>
      <c r="EV17" s="35" t="s">
        <v>72</v>
      </c>
      <c r="EW17" s="28"/>
      <c r="EX17" s="28"/>
      <c r="EY17" s="39" t="s">
        <v>74</v>
      </c>
      <c r="EZ17" s="28"/>
      <c r="FA17" s="28"/>
      <c r="FB17" s="39" t="s">
        <v>74</v>
      </c>
      <c r="FC17" s="28"/>
      <c r="FD17" s="28"/>
      <c r="FE17" s="39" t="s">
        <v>77</v>
      </c>
      <c r="FF17" s="28"/>
      <c r="FG17" s="28"/>
      <c r="FH17" s="39" t="s">
        <v>77</v>
      </c>
      <c r="FI17" s="28"/>
      <c r="FJ17" s="28"/>
      <c r="FK17" s="39" t="s">
        <v>78</v>
      </c>
      <c r="FL17" s="28"/>
      <c r="FM17" s="28"/>
      <c r="FN17" s="39" t="s">
        <v>78</v>
      </c>
      <c r="FO17" s="28"/>
      <c r="FP17" s="28"/>
      <c r="FQ17" s="35" t="s">
        <v>82</v>
      </c>
      <c r="FR17" s="28"/>
      <c r="FS17" s="28"/>
      <c r="FT17" s="35" t="s">
        <v>82</v>
      </c>
      <c r="FU17" s="28"/>
      <c r="FV17" s="28"/>
      <c r="FW17" s="35" t="s">
        <v>82</v>
      </c>
      <c r="FX17" s="28"/>
      <c r="FY17" s="28"/>
      <c r="FZ17" s="35" t="s">
        <v>82</v>
      </c>
      <c r="GA17" s="28"/>
      <c r="GB17" s="28"/>
      <c r="GC17" s="35" t="s">
        <v>82</v>
      </c>
      <c r="GD17" s="28"/>
      <c r="GE17" s="28"/>
      <c r="GF17" s="35" t="s">
        <v>82</v>
      </c>
      <c r="GG17" s="28"/>
      <c r="GH17" s="28"/>
      <c r="GI17" s="39" t="s">
        <v>85</v>
      </c>
      <c r="GJ17" s="28"/>
      <c r="GK17" s="28"/>
      <c r="GL17" s="39" t="s">
        <v>88</v>
      </c>
      <c r="GM17" s="28"/>
      <c r="GN17" s="28"/>
      <c r="GO17" s="39" t="s">
        <v>88</v>
      </c>
      <c r="GP17" s="28"/>
      <c r="GQ17" s="28"/>
      <c r="GR17" s="39" t="s">
        <v>88</v>
      </c>
      <c r="GS17" s="28"/>
      <c r="GT17" s="28"/>
      <c r="GU17" s="39" t="s">
        <v>88</v>
      </c>
      <c r="GV17" s="28"/>
      <c r="GW17" s="28"/>
      <c r="GX17" s="35" t="s">
        <v>95</v>
      </c>
      <c r="GY17" s="28"/>
      <c r="GZ17" s="28"/>
      <c r="HA17" s="35" t="s">
        <v>95</v>
      </c>
      <c r="HB17" s="28"/>
      <c r="HC17" s="28"/>
      <c r="HD17" s="39" t="s">
        <v>99</v>
      </c>
      <c r="HE17" s="38"/>
      <c r="HF17" s="38"/>
      <c r="HG17" s="39" t="s">
        <v>99</v>
      </c>
      <c r="HH17" s="38"/>
      <c r="HI17" s="38"/>
      <c r="HJ17" s="39" t="s">
        <v>99</v>
      </c>
      <c r="HK17" s="28"/>
      <c r="HL17" s="28"/>
      <c r="HM17" s="35" t="s">
        <v>106</v>
      </c>
      <c r="HN17" s="28"/>
      <c r="HO17" s="38"/>
      <c r="HP17" s="35" t="s">
        <v>106</v>
      </c>
      <c r="HQ17" s="28"/>
      <c r="HR17" s="28"/>
      <c r="HS17" s="39" t="s">
        <v>108</v>
      </c>
      <c r="HT17" s="28"/>
      <c r="HU17" s="28"/>
      <c r="HV17" s="39" t="s">
        <v>124</v>
      </c>
      <c r="HW17" s="28"/>
      <c r="HX17" s="28"/>
      <c r="HY17" s="39" t="s">
        <v>124</v>
      </c>
      <c r="HZ17" s="28"/>
      <c r="IA17" s="28"/>
      <c r="IB17" s="39" t="s">
        <v>132</v>
      </c>
      <c r="IC17" s="28"/>
      <c r="ID17" s="28"/>
      <c r="IE17" s="39" t="s">
        <v>132</v>
      </c>
      <c r="IF17" s="28"/>
      <c r="IG17" s="28"/>
      <c r="IH17" s="39" t="s">
        <v>132</v>
      </c>
      <c r="II17" s="28"/>
      <c r="IJ17" s="28"/>
      <c r="IK17" s="39" t="s">
        <v>132</v>
      </c>
      <c r="IL17" s="28"/>
      <c r="IM17" s="28"/>
      <c r="IN17" s="39" t="s">
        <v>132</v>
      </c>
      <c r="IO17" s="28"/>
      <c r="IP17" s="28"/>
      <c r="IQ17" s="39" t="s">
        <v>132</v>
      </c>
      <c r="IR17" s="28"/>
      <c r="IS17" s="28"/>
      <c r="IT17" s="39" t="s">
        <v>133</v>
      </c>
      <c r="IU17" s="28"/>
      <c r="IV17" s="28"/>
      <c r="IW17" s="39" t="s">
        <v>134</v>
      </c>
      <c r="IX17" s="28"/>
      <c r="IY17" s="28"/>
      <c r="IZ17" s="39" t="s">
        <v>134</v>
      </c>
      <c r="JA17" s="28"/>
      <c r="JB17" s="28"/>
      <c r="JC17" s="39" t="s">
        <v>135</v>
      </c>
      <c r="JD17" s="28"/>
      <c r="JE17" s="28"/>
      <c r="JF17" s="39" t="s">
        <v>136</v>
      </c>
      <c r="JG17" s="28"/>
      <c r="JH17" s="28"/>
      <c r="JI17" s="39" t="s">
        <v>68</v>
      </c>
      <c r="JJ17" s="28"/>
      <c r="JK17" s="28"/>
      <c r="JL17" s="39" t="s">
        <v>85</v>
      </c>
      <c r="JM17" s="28"/>
      <c r="JN17" s="34"/>
      <c r="JO17" s="40" t="s">
        <v>137</v>
      </c>
      <c r="JP17" s="34"/>
      <c r="JQ17" s="34"/>
      <c r="JR17" s="40" t="s">
        <v>137</v>
      </c>
      <c r="JS17" s="34"/>
      <c r="JT17" s="28"/>
      <c r="JU17" s="40" t="s">
        <v>137</v>
      </c>
      <c r="JV17" s="28"/>
      <c r="JW17" s="28"/>
      <c r="JX17" s="40" t="s">
        <v>138</v>
      </c>
      <c r="JY17" s="28"/>
      <c r="JZ17" s="28"/>
      <c r="KA17" s="28"/>
      <c r="KB17" s="28"/>
      <c r="KC17" s="40" t="s">
        <v>140</v>
      </c>
      <c r="KD17" s="31"/>
      <c r="KE17" s="31"/>
    </row>
    <row r="22" spans="1:291" ht="15.75" thickBot="1" x14ac:dyDescent="0.3"/>
    <row r="23" spans="1:291" x14ac:dyDescent="0.25">
      <c r="H23" s="1"/>
      <c r="I23" s="1"/>
      <c r="K23" s="2"/>
      <c r="L23" s="2"/>
    </row>
    <row r="24" spans="1:291" x14ac:dyDescent="0.25">
      <c r="H24" s="2"/>
      <c r="I24" s="2"/>
      <c r="K24" s="2"/>
      <c r="L24" s="2"/>
    </row>
    <row r="25" spans="1:291" x14ac:dyDescent="0.25">
      <c r="H25" s="2"/>
      <c r="I25" s="2"/>
      <c r="K25" s="2"/>
      <c r="L25" s="2"/>
    </row>
    <row r="26" spans="1:291" x14ac:dyDescent="0.25">
      <c r="H26" s="2"/>
      <c r="I26" s="2"/>
      <c r="K26" s="2"/>
      <c r="L26" s="2"/>
    </row>
    <row r="27" spans="1:291" x14ac:dyDescent="0.25">
      <c r="H27" s="2"/>
      <c r="I27" s="2"/>
      <c r="K27" s="2"/>
      <c r="L27" s="2"/>
    </row>
    <row r="28" spans="1:291" ht="15.75" thickBot="1" x14ac:dyDescent="0.3">
      <c r="H28" s="3"/>
      <c r="I28" s="3"/>
      <c r="K28" s="2"/>
      <c r="L28" s="2"/>
    </row>
  </sheetData>
  <pageMargins left="0.7" right="0.7" top="0.75" bottom="0.75" header="0.3" footer="0.3"/>
  <pageSetup paperSize="9" scale="61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porosity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Tomás</dc:creator>
  <cp:lastModifiedBy>ROBERTO</cp:lastModifiedBy>
  <cp:lastPrinted>2025-03-26T10:53:40Z</cp:lastPrinted>
  <dcterms:created xsi:type="dcterms:W3CDTF">2024-10-08T16:38:22Z</dcterms:created>
  <dcterms:modified xsi:type="dcterms:W3CDTF">2025-03-26T10:53:43Z</dcterms:modified>
</cp:coreProperties>
</file>