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roberto_tomas_mscloud_ua_es/Documents/Investigación/Líneas/Fuego/propiedades/"/>
    </mc:Choice>
  </mc:AlternateContent>
  <xr:revisionPtr revIDLastSave="358" documentId="8_{C4100DCE-36B4-49EA-873C-F459B9563C9E}" xr6:coauthVersionLast="47" xr6:coauthVersionMax="47" xr10:uidLastSave="{E18CD57E-0D96-46B1-9FD8-68554F206BAA}"/>
  <bookViews>
    <workbookView xWindow="-120" yWindow="-120" windowWidth="29040" windowHeight="15720" xr2:uid="{073AB2AE-BC57-466E-A4C1-BFF1A5A9DA1D}"/>
  </bookViews>
  <sheets>
    <sheet name="densit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F3" i="1" l="1"/>
  <c r="FF4" i="1"/>
  <c r="FF5" i="1"/>
  <c r="FF6" i="1"/>
  <c r="FF2" i="1"/>
  <c r="EW3" i="1" l="1"/>
  <c r="EW4" i="1"/>
  <c r="EW5" i="1"/>
  <c r="EW6" i="1"/>
  <c r="EW2" i="1"/>
  <c r="ET3" i="1"/>
  <c r="ET4" i="1"/>
  <c r="ET5" i="1"/>
  <c r="ET6" i="1"/>
  <c r="ET2" i="1"/>
  <c r="EQ3" i="1"/>
  <c r="EQ4" i="1"/>
  <c r="EQ5" i="1"/>
  <c r="EQ6" i="1"/>
  <c r="EQ2" i="1"/>
  <c r="EH3" i="1" l="1"/>
  <c r="EH4" i="1"/>
  <c r="EH5" i="1"/>
  <c r="EH6" i="1"/>
  <c r="EH2" i="1"/>
  <c r="EB3" i="1"/>
  <c r="EB4" i="1"/>
  <c r="EB5" i="1"/>
  <c r="EB6" i="1"/>
  <c r="EB7" i="1"/>
  <c r="EB8" i="1"/>
  <c r="EB2" i="1"/>
  <c r="EE3" i="1"/>
  <c r="EE4" i="1"/>
  <c r="EE5" i="1"/>
  <c r="EE6" i="1"/>
  <c r="EE7" i="1"/>
  <c r="EE8" i="1"/>
  <c r="EE2" i="1"/>
  <c r="EK3" i="1" l="1"/>
  <c r="EK4" i="1"/>
  <c r="EK5" i="1"/>
  <c r="EK6" i="1"/>
  <c r="EK7" i="1"/>
  <c r="EK8" i="1"/>
  <c r="EK9" i="1"/>
  <c r="EK10" i="1"/>
  <c r="EK2" i="1"/>
  <c r="DG3" i="1" l="1"/>
  <c r="DG4" i="1"/>
  <c r="DG5" i="1"/>
  <c r="DG6" i="1"/>
  <c r="DG7" i="1"/>
  <c r="DG2" i="1"/>
  <c r="DD3" i="1"/>
  <c r="DD4" i="1"/>
  <c r="DD5" i="1"/>
  <c r="DD6" i="1"/>
  <c r="DD7" i="1"/>
  <c r="DD8" i="1"/>
  <c r="DD2" i="1"/>
  <c r="CX3" i="1"/>
  <c r="CX4" i="1"/>
  <c r="CX5" i="1"/>
  <c r="CX6" i="1"/>
  <c r="CX7" i="1"/>
  <c r="CX2" i="1"/>
  <c r="CU3" i="1"/>
  <c r="CU4" i="1"/>
  <c r="CU5" i="1"/>
  <c r="CU6" i="1"/>
  <c r="CU7" i="1"/>
  <c r="CU8" i="1"/>
  <c r="CU9" i="1"/>
  <c r="CU10" i="1"/>
  <c r="CU11" i="1"/>
  <c r="CU2" i="1"/>
  <c r="CR3" i="1"/>
  <c r="CR4" i="1"/>
  <c r="CR5" i="1"/>
  <c r="CR6" i="1"/>
  <c r="CR7" i="1"/>
  <c r="CR8" i="1"/>
  <c r="CR9" i="1"/>
  <c r="CR10" i="1"/>
  <c r="CR11" i="1"/>
  <c r="CR2" i="1"/>
  <c r="CI5" i="1"/>
  <c r="CF5" i="1"/>
  <c r="CI4" i="1"/>
  <c r="CF4" i="1"/>
  <c r="CI3" i="1"/>
  <c r="CF3" i="1"/>
  <c r="CI2" i="1"/>
  <c r="CF2" i="1"/>
  <c r="CC3" i="1" l="1"/>
  <c r="CC4" i="1"/>
  <c r="CC5" i="1"/>
  <c r="CC6" i="1"/>
  <c r="CC2" i="1"/>
  <c r="BZ3" i="1"/>
  <c r="BZ4" i="1"/>
  <c r="BZ5" i="1"/>
  <c r="BZ6" i="1"/>
  <c r="BZ2" i="1"/>
  <c r="BW3" i="1"/>
  <c r="BW4" i="1"/>
  <c r="BW5" i="1"/>
  <c r="BW6" i="1"/>
  <c r="BW2" i="1"/>
  <c r="BE8" i="1"/>
  <c r="BB8" i="1"/>
  <c r="BE7" i="1"/>
  <c r="BB7" i="1"/>
  <c r="BE6" i="1"/>
  <c r="BB6" i="1"/>
  <c r="BE5" i="1"/>
  <c r="BB5" i="1"/>
  <c r="BE4" i="1"/>
  <c r="BB4" i="1"/>
  <c r="BE3" i="1"/>
  <c r="BB3" i="1"/>
  <c r="BE2" i="1"/>
  <c r="BB2" i="1"/>
  <c r="AV9" i="1"/>
  <c r="AV8" i="1"/>
  <c r="AV7" i="1"/>
  <c r="AV6" i="1"/>
  <c r="AV5" i="1"/>
  <c r="AV4" i="1"/>
  <c r="AV3" i="1"/>
  <c r="AV2" i="1"/>
  <c r="AS9" i="1"/>
  <c r="AS8" i="1"/>
  <c r="AS7" i="1"/>
  <c r="AS6" i="1"/>
  <c r="AS5" i="1"/>
  <c r="AS4" i="1"/>
  <c r="AS3" i="1"/>
  <c r="AS2" i="1"/>
  <c r="AG3" i="1" l="1"/>
  <c r="AG4" i="1"/>
  <c r="AG5" i="1"/>
  <c r="AG6" i="1"/>
  <c r="AG7" i="1"/>
  <c r="AG2" i="1"/>
  <c r="AD3" i="1"/>
  <c r="AD4" i="1"/>
  <c r="AD5" i="1"/>
  <c r="AD2" i="1"/>
  <c r="AA3" i="1" l="1"/>
  <c r="AA4" i="1"/>
  <c r="AA5" i="1"/>
  <c r="AA6" i="1"/>
  <c r="AA7" i="1"/>
  <c r="AA8" i="1"/>
  <c r="AA9" i="1"/>
  <c r="AA2" i="1"/>
  <c r="O9" i="1"/>
  <c r="R8" i="1"/>
  <c r="O8" i="1"/>
  <c r="L8" i="1"/>
  <c r="R7" i="1"/>
  <c r="O7" i="1"/>
  <c r="L7" i="1"/>
  <c r="C7" i="1"/>
  <c r="R6" i="1"/>
  <c r="O6" i="1"/>
  <c r="L6" i="1"/>
  <c r="I6" i="1"/>
  <c r="F6" i="1"/>
  <c r="C6" i="1"/>
  <c r="R5" i="1"/>
  <c r="O5" i="1"/>
  <c r="L5" i="1"/>
  <c r="I5" i="1"/>
  <c r="F5" i="1"/>
  <c r="C5" i="1"/>
  <c r="X4" i="1"/>
  <c r="U4" i="1"/>
  <c r="R4" i="1"/>
  <c r="O4" i="1"/>
  <c r="L4" i="1"/>
  <c r="I4" i="1"/>
  <c r="F4" i="1"/>
  <c r="C4" i="1"/>
  <c r="X3" i="1"/>
  <c r="U3" i="1"/>
  <c r="R3" i="1"/>
  <c r="O3" i="1"/>
  <c r="L3" i="1"/>
  <c r="I3" i="1"/>
  <c r="F3" i="1"/>
  <c r="C3" i="1"/>
  <c r="X2" i="1"/>
  <c r="U2" i="1"/>
  <c r="R2" i="1"/>
  <c r="O2" i="1"/>
  <c r="L2" i="1"/>
  <c r="I2" i="1"/>
  <c r="F2" i="1"/>
  <c r="C2" i="1"/>
</calcChain>
</file>

<file path=xl/sharedStrings.xml><?xml version="1.0" encoding="utf-8"?>
<sst xmlns="http://schemas.openxmlformats.org/spreadsheetml/2006/main" count="305" uniqueCount="70">
  <si>
    <t>Fan, L.F., Wu, Z.J., Wan, Z. &amp; Gao, J.W. 2017. Experimental investigation of thermal effects on dynamic behavior of granite. Applied Thermal Engineering, 125, 94-103, doi: https://doi.org/10.1016/j.applthermaleng.2017.07.007.</t>
  </si>
  <si>
    <t>Zhao, X.G., Zhao, Z., Guo, Z., Cai, M., Li, X., Li, P.F., Chen, L. &amp; Wang, J. 2018. Influence of Thermal Treatment on the Thermal Conductivity of Beishan Granite. Rock Mechanics and Rock Engineering, doi: 10.1007/s00603-018-1479-0.</t>
  </si>
  <si>
    <t>Yang, S.-Q., Ranjith, P.G., Jing, H.-W., Tian, W.-L. &amp; Ju, Y. 2017. An experimental investigation on thermal damage and failure mechanical behavior of granite after exposure to different high temperature treatments. Geothermics, 65, 180-197, doi: https://doi.org/10.1016/j.geothermics.2016.09.008.</t>
  </si>
  <si>
    <t>Zhang, F., Zhao, J., Hu, D., Skoczylas, F. &amp; Shao, J. 2018. Laboratory Investigation on Physical and Mechanical Properties of Granite After Heating and Water-Cooling Treatment. Rock Mechanics and Rock Engineering, 51, 677-694, doi: 10.1007/s00603-017-1350-8.</t>
  </si>
  <si>
    <t>Török, A. &amp; Török, Á. 2015. The effect of temperature on the strength of two different granites. Central European Geology, 58, 356-369, doi: 10.1556/24.58.2015.4.5.</t>
  </si>
  <si>
    <t>Tomás, R., Cano, M., Pulgarín, L.F., Brotóns, V., Benavente, D., Miranda, T. &amp; Vasconcelos, G. 2021. Thermal effect of high temperatures on the physical and mechanical properties of a granite used in UNESCO World Heritage sites in north Portugal. Journal of Building Engineering, 43, 102823, doi: https://doi.org/10.1016/j.jobe.2021.102823.</t>
  </si>
  <si>
    <t>AC</t>
  </si>
  <si>
    <t>WC</t>
  </si>
  <si>
    <t>Granite</t>
  </si>
  <si>
    <t>Yang, S.-Q., Ranjith, P.G., Jing, H.-W., Tian, W.-L. and Ju, Y., 2017. An experimental investigation on thermal damage and failure mechanical behavior of granite after exposure to different high temperature treatments. Geothermics, 65: 180-197.</t>
  </si>
  <si>
    <t>Wang, F., Frühwirt, T. and Konietzky, H., 2020. Influence of repeated heating on physical-mechanical properties and damage evolution of granite. International Journal of Rock Mechanics and Mining Sciences, 136: 104514.</t>
  </si>
  <si>
    <t>Sandstone</t>
  </si>
  <si>
    <t>Singh, A., Verma, A.K., Kumar, A., Singh, C.S. and Roy, S.K., 2023. Effect of Temperature on Physico-Mechanical Properties of Chunar Sandstone, Mirzapur, U.P., India. Journal of Mining Science, 59(1): 53-62.</t>
  </si>
  <si>
    <r>
      <rPr>
        <b/>
        <sz val="11"/>
        <color theme="1"/>
        <rFont val="Symbol"/>
        <family val="1"/>
        <charset val="2"/>
      </rPr>
      <t>r/r</t>
    </r>
    <r>
      <rPr>
        <b/>
        <sz val="11"/>
        <color theme="1"/>
        <rFont val="Calibri"/>
        <family val="2"/>
        <scheme val="minor"/>
      </rPr>
      <t>0</t>
    </r>
  </si>
  <si>
    <t>T (ºC)</t>
  </si>
  <si>
    <r>
      <t xml:space="preserve">r </t>
    </r>
    <r>
      <rPr>
        <b/>
        <sz val="11"/>
        <color theme="1"/>
        <rFont val="Arial"/>
        <family val="2"/>
      </rPr>
      <t>(kN/m</t>
    </r>
    <r>
      <rPr>
        <b/>
        <vertAlign val="superscript"/>
        <sz val="11"/>
        <color theme="1"/>
        <rFont val="Arial"/>
        <family val="2"/>
      </rPr>
      <t>3</t>
    </r>
    <r>
      <rPr>
        <b/>
        <sz val="11"/>
        <color theme="1"/>
        <rFont val="Arial"/>
        <family val="2"/>
      </rPr>
      <t>)</t>
    </r>
  </si>
  <si>
    <t>Gautam, P.K., Verma, A.K., Jha, M.K., Sharma, P. &amp; Singh, T.N. 2018. Effect of high temperature on physical and mechanical properties of Jalore granite. Journal of Applied Geophysics, 159, 460-474, doi: https://doi.org/10.1016/j.jappgeo.2018.07.018.</t>
  </si>
  <si>
    <t>Yao, W., Xu, Y., Wang, W. and Kanopolous, P., 2016. Dependence of Dynamic Tensile Strength of Longyou Sandstone on Heat-Treatment Temperature and Loading Rate. Rock Mechanics and Rock Engineering, 49(10): 3899-3915.</t>
  </si>
  <si>
    <t>Yin, T., Wu, Y., Li, Q., Wang, C. and Wu, B., 2020. Determination of double-K fracture toughness parameters of thermally treated granite using notched semi-circular bending specimen. Engineering Fracture Mechanics, 226: 106865.</t>
  </si>
  <si>
    <t>Li, X., Zhang, Z., Chen, W., Yin, T. and Li, X., 2019. Mode I and Mode II Granite Fractures after Distinct Thermal Shock Treatments. Journal of Materials in Civil Engineering, 31(4): 06019001.</t>
  </si>
  <si>
    <t>Granite AC</t>
  </si>
  <si>
    <t>Granite WC</t>
  </si>
  <si>
    <t>He, L., Yin, Q. and Jing, H., 2018. Laboratory Investigation of Granite Permeability after High-Temperature Exposure. Processes, 6(4): 36.</t>
  </si>
  <si>
    <t>Ram, B.K. &amp; Gupta, V. 2024. Physico-mechanical characterization of Higher Himalayan granite under the thermal treatments of different heating–cooling conditions. Acta Geotechnica, 19, 2841-2854, doi: 10.1007/s11440-023-02224-5.</t>
  </si>
  <si>
    <t>Shale</t>
  </si>
  <si>
    <t>Jha, M.K., Verma, A.K., Gautam, P.K. &amp; Negi, A. 2017. Study of mechanical properties of Vindhayan shaly rocks at elevated temperature. Journal of the Geological Society of India, 90, 267-272, doi: 10.1007/s12594-017-0714-8.</t>
  </si>
  <si>
    <t>Németh, A., Antal, Á. &amp; Török, Á. 2021. Physical Alteration and Color Change of Granite Subjected to High Temperature. Applied Sciences, 11, 8792.</t>
  </si>
  <si>
    <t>Liu, S. &amp; Xu, J. 2015. An experimental study on the physico-mechanical properties of two post-high-temperature rocks. Engineering Geology, 185, 63-70, doi: https://doi.org/10.1016/j.enggeo.2014.11.013.</t>
  </si>
  <si>
    <t>AL</t>
  </si>
  <si>
    <t>HR</t>
  </si>
  <si>
    <t>MA</t>
  </si>
  <si>
    <t>Ahmadi, l., Ghobadi, M., Sepahi Garoo, A.a., Izadikian, L. &amp; Jafari, S.r. 2023. Evaluating the Effect of Thermal Shock on the Development of Micro-cracks in Granitoids Using Capillary Water Absorption Test and P-wave velocity Test. Geopersia, 13, 103-121, doi: 10.22059/geope.2022.347814.648671.</t>
  </si>
  <si>
    <t>Kompaníková, Z., Gomez-Heras, M., Michňová, J., Durmeková, T. &amp; Vlčko, J. 2014. Sandstone alterations triggered by fire-related temperatures. Environmental Earth Sciences, 72, 2569-2581, doi: 10.1007/s12665-014-3164-2.</t>
  </si>
  <si>
    <t>K</t>
  </si>
  <si>
    <t>A</t>
  </si>
  <si>
    <t>Dry</t>
  </si>
  <si>
    <t>Saturated</t>
  </si>
  <si>
    <t>Limestone</t>
  </si>
  <si>
    <r>
      <t xml:space="preserve">Heidari, M., Torabi-Kaveh, M. &amp; Mohseni, H. Artificial weathering assessment of Persepolis stone due to heating to elucidate the effects of the burning of Persepolis. </t>
    </r>
    <r>
      <rPr>
        <i/>
        <sz val="11"/>
        <color theme="1"/>
        <rFont val="Calibri"/>
        <family val="2"/>
        <scheme val="minor"/>
      </rPr>
      <t>Bull Eng Geol Environ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75</t>
    </r>
    <r>
      <rPr>
        <sz val="11"/>
        <color theme="1"/>
        <rFont val="Calibri"/>
        <family val="2"/>
        <scheme val="minor"/>
      </rPr>
      <t>, 979–992 (2016). https://doi.org/10.1007/s10064-016-0887-1</t>
    </r>
  </si>
  <si>
    <t>Indian</t>
  </si>
  <si>
    <t xml:space="preserve">Jha, M. K., Verma, A. K., Gautam, P. K., &amp; Negi, A. (2017). Study of mechanical properties of Vindhayan shaly rocks at elevated temperature. Journal of the Geological Society of India, 90, 267-272. 
https://doi.org/10.1007/s12594-017-0714-8
</t>
  </si>
  <si>
    <t>Shaly Rocks</t>
  </si>
  <si>
    <t>Gautam, P. K., Verma, A. K., Jha, M. K., Sharma, P., &amp; Singh, T. N. (2018). Effect of high temperature on physical and mechanical properties of Jalore granite. Journal of Applied Geophysics, 159, 460-474. DOI:10.1016/J.JAPPGEO.2018.07.020</t>
  </si>
  <si>
    <t>Řimnáčová, D., Natherová, V., Lokajíček, T., Petružálek, M., Aminzadeh, A., Racek, M. &amp; Přikryl, R. 2024. Thermally induced degradation of Westerly granite microstructure documented by dynamic elastic properties and pore space and damage characteristics. Bulletin of Engineering Geology and the Environment, 83, 518, doi: 10.1007/s10064-024-04011-2.</t>
  </si>
  <si>
    <t>Zhao, X.G., Zhao, Z., Guo, Z., Cai, M., Li, X., Li, P.F., Chen, L. &amp; Wang, J. 2018. Influence of Thermal Treatment on the Thermal Conductivity of Beishan Granite. Rock Mechanics and Rock Engineering, 51, 2055-2074, doi: 10.1007/s00603-018-1479-0.</t>
  </si>
  <si>
    <t>Clayey tuff</t>
  </si>
  <si>
    <t>Ersoy, H., Karahan, M., Kolaylı, H. and Sünnetci, M.O., 2021. Influence of Mineralogical and Micro-Structural Changes on the Physical and Strength Properties of Post-thermal-Treatment Clayey Rocks. Rock Mechanics and Rock Engineering, 54(2): 679-694.</t>
  </si>
  <si>
    <t>KP</t>
  </si>
  <si>
    <t>Dlm</t>
  </si>
  <si>
    <t>TrS</t>
  </si>
  <si>
    <t>KKB</t>
  </si>
  <si>
    <t>LS</t>
  </si>
  <si>
    <t>BT</t>
  </si>
  <si>
    <t>Marble</t>
  </si>
  <si>
    <t>Travertine</t>
  </si>
  <si>
    <t>Calcarenite</t>
  </si>
  <si>
    <t>Chalk</t>
  </si>
  <si>
    <t>Ersoy, H., Atalar, C., Sünnetci, M.O., Kolaylı, H., Karahan, M. &amp; Fırat Ersoy, A. 2021. Assessment of damage on geo-mechanical and micro-structural properties of weak calcareous rocks exposed to fires using thermal treatment coefficient. Engineering Geology, 284, 106046, doi: https://doi.org/10.1016/j.enggeo.2021.106046.</t>
  </si>
  <si>
    <t>Kumar, S., Das, A. &amp; Tiwari, G. 2023. A comparative study on the dynamic loading response of heat-treated soft and medium hard rocks. Engineering Fracture Mechanics, 292, 109579, doi: https://doi.org/10.1016/j.engfracmech.2023.109579.</t>
  </si>
  <si>
    <t>Ngueyep Mambou, L.L., Ndop, J. &amp; Ndjaka, J.M.B. 2014. Theoretical investigations of mechanical properties of sandstone rock specimen at high temperatures. Journal of Mining Science, 50, 69-80, doi: 10.1134/S1062739114010116.</t>
  </si>
  <si>
    <t>Wang, F., Konietzky, H., Frühwirt, T. &amp; Dai, Y. 2020. Laboratory testing and numerical simulation of properties and thermal-induced cracking of Eibenstock granite at elevated temperatures. Acta Geotechnica, 15, 2259-2275, doi: 10.1007/s11440-020-00926-8.</t>
  </si>
  <si>
    <t>LN2C</t>
  </si>
  <si>
    <t>Kang, F., Jia, T., Li, Y., Deng, J., Tang, C.a. &amp; Huang, X. 2021. Experimental study on the physical and mechanical variations of hot granite under different cooling treatments. Renewable Energy, 179, 1316-1328, doi: https://doi.org/10.1016/j.renene.2021.07.132.</t>
  </si>
  <si>
    <t>Sirdesai, N.N., Mahanta, B., Ranjith, P.G. &amp; Singh, T.N. 2019. Effects of thermal treatment on physico-morphological properties of Indian fine-grained sandstone. Bulletin of Engineering Geology and the Environment, 78, 883-897, doi: 10.1007/s10064-017-1149-6.</t>
  </si>
  <si>
    <t>Basalt</t>
  </si>
  <si>
    <t>Qiao, J., Wang, G., Song, L., Liu, X., Zhou, C., Niu, Y. &amp; Liu, B. 2024. Mechanical properties and the mechanism of microscopic thermal damage of basalt subjected to high-temperature treatment. Natural Hazards, 120, 41-61, doi: 10.1007/s11069-023-06191-8.</t>
  </si>
  <si>
    <t>FG</t>
  </si>
  <si>
    <t>MG</t>
  </si>
  <si>
    <t>CG</t>
  </si>
  <si>
    <t>Kang, F., Li, Y. &amp; Tang, C.a. 2021. Grain size heterogeneity controls strengthening to weakening of granite over high-temperature treatment. International Journal of Rock Mechanics and Mining Sciences, 145, 104848, doi: https://doi.org/10.1016/j.ijrmms.2021.104848.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</si>
</sst>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505050"/>
      <name val="Arial"/>
      <family val="2"/>
    </font>
    <font>
      <b/>
      <sz val="11"/>
      <color theme="1"/>
      <name val="Symbol"/>
      <family val="1"/>
      <charset val="2"/>
    </font>
    <font>
      <b/>
      <sz val="11"/>
      <color theme="1"/>
      <name val="Calibri"/>
      <family val="1"/>
      <charset val="2"/>
      <scheme val="minor"/>
    </font>
    <font>
      <b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2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0" fillId="0" borderId="0" xfId="0" applyFill="1"/>
    <xf numFmtId="0" fontId="1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2" fillId="0" borderId="1" xfId="0" applyFont="1" applyBorder="1" applyAlignment="1">
      <alignment horizontal="left" vertical="center" wrapText="1"/>
    </xf>
    <xf numFmtId="0" fontId="0" fillId="0" borderId="1" xfId="0" applyBorder="1"/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3" fontId="0" fillId="0" borderId="1" xfId="0" applyNumberForma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2" fontId="8" fillId="0" borderId="1" xfId="0" applyNumberFormat="1" applyFont="1" applyBorder="1"/>
    <xf numFmtId="164" fontId="0" fillId="0" borderId="1" xfId="0" applyNumberFormat="1" applyBorder="1"/>
    <xf numFmtId="2" fontId="0" fillId="0" borderId="1" xfId="0" applyNumberFormat="1" applyBorder="1"/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/>
    <xf numFmtId="0" fontId="0" fillId="0" borderId="1" xfId="0" applyBorder="1" applyAlignment="1">
      <alignment wrapText="1"/>
    </xf>
    <xf numFmtId="0" fontId="8" fillId="0" borderId="1" xfId="0" applyFont="1" applyBorder="1"/>
    <xf numFmtId="0" fontId="9" fillId="0" borderId="1" xfId="0" applyFont="1" applyBorder="1"/>
    <xf numFmtId="0" fontId="0" fillId="0" borderId="1" xfId="0" applyBorder="1" applyAlignment="1">
      <alignment vertical="top" wrapText="1"/>
    </xf>
    <xf numFmtId="0" fontId="0" fillId="2" borderId="1" xfId="0" applyFill="1" applyBorder="1" applyAlignment="1">
      <alignment vertical="justify"/>
    </xf>
    <xf numFmtId="0" fontId="0" fillId="0" borderId="1" xfId="0" applyBorder="1" applyAlignment="1">
      <alignment vertical="justify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1EED3-F5FD-4A83-AFD2-7B562426E693}">
  <sheetPr>
    <pageSetUpPr fitToPage="1"/>
  </sheetPr>
  <dimension ref="A1:FV23"/>
  <sheetViews>
    <sheetView tabSelected="1" zoomScale="115" zoomScaleNormal="115" workbookViewId="0">
      <selection sqref="A1:FO17"/>
    </sheetView>
  </sheetViews>
  <sheetFormatPr baseColWidth="10" defaultColWidth="11.42578125" defaultRowHeight="15"/>
  <sheetData>
    <row r="1" spans="1:178" s="1" customFormat="1" ht="17.25">
      <c r="A1" s="5" t="s">
        <v>14</v>
      </c>
      <c r="B1" s="6" t="s">
        <v>15</v>
      </c>
      <c r="C1" s="7" t="s">
        <v>13</v>
      </c>
      <c r="D1" s="5" t="s">
        <v>14</v>
      </c>
      <c r="E1" s="6" t="s">
        <v>15</v>
      </c>
      <c r="F1" s="7" t="s">
        <v>13</v>
      </c>
      <c r="G1" s="5" t="s">
        <v>14</v>
      </c>
      <c r="H1" s="6" t="s">
        <v>15</v>
      </c>
      <c r="I1" s="7" t="s">
        <v>13</v>
      </c>
      <c r="J1" s="5" t="s">
        <v>14</v>
      </c>
      <c r="K1" s="6" t="s">
        <v>15</v>
      </c>
      <c r="L1" s="7" t="s">
        <v>13</v>
      </c>
      <c r="M1" s="5" t="s">
        <v>14</v>
      </c>
      <c r="N1" s="6" t="s">
        <v>15</v>
      </c>
      <c r="O1" s="7" t="s">
        <v>13</v>
      </c>
      <c r="P1" s="5" t="s">
        <v>14</v>
      </c>
      <c r="Q1" s="6" t="s">
        <v>15</v>
      </c>
      <c r="R1" s="7" t="s">
        <v>13</v>
      </c>
      <c r="S1" s="5" t="s">
        <v>14</v>
      </c>
      <c r="T1" s="6" t="s">
        <v>15</v>
      </c>
      <c r="U1" s="7" t="s">
        <v>13</v>
      </c>
      <c r="V1" s="5" t="s">
        <v>14</v>
      </c>
      <c r="W1" s="6" t="s">
        <v>15</v>
      </c>
      <c r="X1" s="7" t="s">
        <v>13</v>
      </c>
      <c r="Y1" s="5" t="s">
        <v>14</v>
      </c>
      <c r="Z1" s="6" t="s">
        <v>15</v>
      </c>
      <c r="AA1" s="7" t="s">
        <v>13</v>
      </c>
      <c r="AB1" s="5" t="s">
        <v>14</v>
      </c>
      <c r="AC1" s="6" t="s">
        <v>15</v>
      </c>
      <c r="AD1" s="7" t="s">
        <v>13</v>
      </c>
      <c r="AE1" s="5" t="s">
        <v>14</v>
      </c>
      <c r="AF1" s="6" t="s">
        <v>15</v>
      </c>
      <c r="AG1" s="7" t="s">
        <v>13</v>
      </c>
      <c r="AH1" s="5" t="s">
        <v>14</v>
      </c>
      <c r="AI1" s="6" t="s">
        <v>15</v>
      </c>
      <c r="AJ1" s="7" t="s">
        <v>13</v>
      </c>
      <c r="AK1" s="5" t="s">
        <v>14</v>
      </c>
      <c r="AL1" s="6" t="s">
        <v>15</v>
      </c>
      <c r="AM1" s="7" t="s">
        <v>13</v>
      </c>
      <c r="AN1" s="5" t="s">
        <v>14</v>
      </c>
      <c r="AO1" s="6" t="s">
        <v>15</v>
      </c>
      <c r="AP1" s="7" t="s">
        <v>13</v>
      </c>
      <c r="AQ1" s="5" t="s">
        <v>14</v>
      </c>
      <c r="AR1" s="6" t="s">
        <v>15</v>
      </c>
      <c r="AS1" s="7" t="s">
        <v>13</v>
      </c>
      <c r="AT1" s="5" t="s">
        <v>14</v>
      </c>
      <c r="AU1" s="6" t="s">
        <v>15</v>
      </c>
      <c r="AV1" s="7" t="s">
        <v>13</v>
      </c>
      <c r="AW1" s="5" t="s">
        <v>14</v>
      </c>
      <c r="AX1" s="6" t="s">
        <v>15</v>
      </c>
      <c r="AY1" s="7" t="s">
        <v>13</v>
      </c>
      <c r="AZ1" s="5" t="s">
        <v>14</v>
      </c>
      <c r="BA1" s="6" t="s">
        <v>15</v>
      </c>
      <c r="BB1" s="7" t="s">
        <v>13</v>
      </c>
      <c r="BC1" s="5" t="s">
        <v>14</v>
      </c>
      <c r="BD1" s="6" t="s">
        <v>15</v>
      </c>
      <c r="BE1" s="7" t="s">
        <v>13</v>
      </c>
      <c r="BF1" s="5" t="s">
        <v>14</v>
      </c>
      <c r="BG1" s="6" t="s">
        <v>15</v>
      </c>
      <c r="BH1" s="7" t="s">
        <v>13</v>
      </c>
      <c r="BI1" s="5" t="s">
        <v>14</v>
      </c>
      <c r="BJ1" s="6" t="s">
        <v>15</v>
      </c>
      <c r="BK1" s="7" t="s">
        <v>13</v>
      </c>
      <c r="BL1" s="5" t="s">
        <v>14</v>
      </c>
      <c r="BM1" s="6" t="s">
        <v>15</v>
      </c>
      <c r="BN1" s="7" t="s">
        <v>13</v>
      </c>
      <c r="BO1" s="5" t="s">
        <v>14</v>
      </c>
      <c r="BP1" s="6" t="s">
        <v>15</v>
      </c>
      <c r="BQ1" s="7" t="s">
        <v>13</v>
      </c>
      <c r="BR1" s="5" t="s">
        <v>14</v>
      </c>
      <c r="BS1" s="6" t="s">
        <v>15</v>
      </c>
      <c r="BT1" s="7" t="s">
        <v>13</v>
      </c>
      <c r="BU1" s="5" t="s">
        <v>14</v>
      </c>
      <c r="BV1" s="6" t="s">
        <v>15</v>
      </c>
      <c r="BW1" s="7" t="s">
        <v>13</v>
      </c>
      <c r="BX1" s="5" t="s">
        <v>14</v>
      </c>
      <c r="BY1" s="6" t="s">
        <v>15</v>
      </c>
      <c r="BZ1" s="7" t="s">
        <v>13</v>
      </c>
      <c r="CA1" s="5" t="s">
        <v>14</v>
      </c>
      <c r="CB1" s="6" t="s">
        <v>15</v>
      </c>
      <c r="CC1" s="7" t="s">
        <v>13</v>
      </c>
      <c r="CD1" s="5" t="s">
        <v>14</v>
      </c>
      <c r="CE1" s="6" t="s">
        <v>15</v>
      </c>
      <c r="CF1" s="7" t="s">
        <v>13</v>
      </c>
      <c r="CG1" s="5" t="s">
        <v>14</v>
      </c>
      <c r="CH1" s="6" t="s">
        <v>15</v>
      </c>
      <c r="CI1" s="7" t="s">
        <v>13</v>
      </c>
      <c r="CJ1" s="5" t="s">
        <v>14</v>
      </c>
      <c r="CK1" s="6" t="s">
        <v>15</v>
      </c>
      <c r="CL1" s="7" t="s">
        <v>13</v>
      </c>
      <c r="CM1" s="5" t="s">
        <v>14</v>
      </c>
      <c r="CN1" s="6" t="s">
        <v>15</v>
      </c>
      <c r="CO1" s="7" t="s">
        <v>13</v>
      </c>
      <c r="CP1" s="5" t="s">
        <v>14</v>
      </c>
      <c r="CQ1" s="6" t="s">
        <v>15</v>
      </c>
      <c r="CR1" s="7" t="s">
        <v>13</v>
      </c>
      <c r="CS1" s="5" t="s">
        <v>14</v>
      </c>
      <c r="CT1" s="6" t="s">
        <v>15</v>
      </c>
      <c r="CU1" s="7" t="s">
        <v>13</v>
      </c>
      <c r="CV1" s="5" t="s">
        <v>14</v>
      </c>
      <c r="CW1" s="6" t="s">
        <v>15</v>
      </c>
      <c r="CX1" s="7" t="s">
        <v>13</v>
      </c>
      <c r="CY1" s="5" t="s">
        <v>14</v>
      </c>
      <c r="CZ1" s="6" t="s">
        <v>15</v>
      </c>
      <c r="DA1" s="7" t="s">
        <v>13</v>
      </c>
      <c r="DB1" s="8" t="s">
        <v>14</v>
      </c>
      <c r="DC1" s="9" t="s">
        <v>15</v>
      </c>
      <c r="DD1" s="10" t="s">
        <v>13</v>
      </c>
      <c r="DE1" s="8" t="s">
        <v>14</v>
      </c>
      <c r="DF1" s="9" t="s">
        <v>15</v>
      </c>
      <c r="DG1" s="10" t="s">
        <v>13</v>
      </c>
      <c r="DH1" s="8" t="s">
        <v>14</v>
      </c>
      <c r="DI1" s="9" t="s">
        <v>15</v>
      </c>
      <c r="DJ1" s="10" t="s">
        <v>13</v>
      </c>
      <c r="DK1" s="8" t="s">
        <v>14</v>
      </c>
      <c r="DL1" s="9" t="s">
        <v>15</v>
      </c>
      <c r="DM1" s="10" t="s">
        <v>13</v>
      </c>
      <c r="DN1" s="8" t="s">
        <v>14</v>
      </c>
      <c r="DO1" s="9" t="s">
        <v>15</v>
      </c>
      <c r="DP1" s="10" t="s">
        <v>13</v>
      </c>
      <c r="DQ1" s="8" t="s">
        <v>14</v>
      </c>
      <c r="DR1" s="9" t="s">
        <v>15</v>
      </c>
      <c r="DS1" s="10" t="s">
        <v>13</v>
      </c>
      <c r="DT1" s="8" t="s">
        <v>14</v>
      </c>
      <c r="DU1" s="9" t="s">
        <v>15</v>
      </c>
      <c r="DV1" s="10" t="s">
        <v>13</v>
      </c>
      <c r="DW1" s="8" t="s">
        <v>14</v>
      </c>
      <c r="DX1" s="9" t="s">
        <v>15</v>
      </c>
      <c r="DY1" s="10" t="s">
        <v>13</v>
      </c>
      <c r="DZ1" s="8" t="s">
        <v>14</v>
      </c>
      <c r="EA1" s="9" t="s">
        <v>15</v>
      </c>
      <c r="EB1" s="10" t="s">
        <v>13</v>
      </c>
      <c r="EC1" s="8" t="s">
        <v>14</v>
      </c>
      <c r="ED1" s="9" t="s">
        <v>15</v>
      </c>
      <c r="EE1" s="10" t="s">
        <v>13</v>
      </c>
      <c r="EF1" s="8" t="s">
        <v>14</v>
      </c>
      <c r="EG1" s="9" t="s">
        <v>15</v>
      </c>
      <c r="EH1" s="10" t="s">
        <v>13</v>
      </c>
      <c r="EI1" s="8" t="s">
        <v>14</v>
      </c>
      <c r="EJ1" s="9" t="s">
        <v>15</v>
      </c>
      <c r="EK1" s="10" t="s">
        <v>13</v>
      </c>
      <c r="EL1" s="8" t="s">
        <v>14</v>
      </c>
      <c r="EM1" s="9" t="s">
        <v>15</v>
      </c>
      <c r="EN1" s="10" t="s">
        <v>13</v>
      </c>
      <c r="EO1" s="8" t="s">
        <v>14</v>
      </c>
      <c r="EP1" s="9" t="s">
        <v>15</v>
      </c>
      <c r="EQ1" s="10" t="s">
        <v>13</v>
      </c>
      <c r="ER1" s="8" t="s">
        <v>14</v>
      </c>
      <c r="ES1" s="9" t="s">
        <v>15</v>
      </c>
      <c r="ET1" s="10" t="s">
        <v>13</v>
      </c>
      <c r="EU1" s="8" t="s">
        <v>14</v>
      </c>
      <c r="EV1" s="9" t="s">
        <v>15</v>
      </c>
      <c r="EW1" s="10" t="s">
        <v>13</v>
      </c>
      <c r="EX1" s="8" t="s">
        <v>14</v>
      </c>
      <c r="EY1" s="9" t="s">
        <v>15</v>
      </c>
      <c r="EZ1" s="10" t="s">
        <v>13</v>
      </c>
      <c r="FA1" s="8" t="s">
        <v>14</v>
      </c>
      <c r="FB1" s="9" t="s">
        <v>15</v>
      </c>
      <c r="FC1" s="10" t="s">
        <v>13</v>
      </c>
      <c r="FD1" s="8" t="s">
        <v>14</v>
      </c>
      <c r="FE1" s="9" t="s">
        <v>15</v>
      </c>
      <c r="FF1" s="10" t="s">
        <v>13</v>
      </c>
      <c r="FG1" s="8" t="s">
        <v>14</v>
      </c>
      <c r="FH1" s="9" t="s">
        <v>15</v>
      </c>
      <c r="FI1" s="10" t="s">
        <v>13</v>
      </c>
      <c r="FJ1" s="8" t="s">
        <v>14</v>
      </c>
      <c r="FK1" s="9" t="s">
        <v>15</v>
      </c>
      <c r="FL1" s="10" t="s">
        <v>13</v>
      </c>
      <c r="FM1" s="8" t="s">
        <v>14</v>
      </c>
      <c r="FN1" s="9" t="s">
        <v>15</v>
      </c>
      <c r="FO1" s="10" t="s">
        <v>13</v>
      </c>
    </row>
    <row r="2" spans="1:178">
      <c r="A2" s="11">
        <v>25</v>
      </c>
      <c r="B2" s="12">
        <v>26.09</v>
      </c>
      <c r="C2" s="12">
        <f t="shared" ref="C2:C7" si="0">B2/26.09</f>
        <v>1</v>
      </c>
      <c r="D2" s="11">
        <v>100</v>
      </c>
      <c r="E2" s="12">
        <v>25.42</v>
      </c>
      <c r="F2" s="12">
        <f>E2/25.42</f>
        <v>1</v>
      </c>
      <c r="G2" s="11">
        <v>100</v>
      </c>
      <c r="H2" s="12">
        <v>25.42</v>
      </c>
      <c r="I2" s="12">
        <f>H2/25.42</f>
        <v>1</v>
      </c>
      <c r="J2" s="12">
        <v>105</v>
      </c>
      <c r="K2" s="13">
        <v>26.63</v>
      </c>
      <c r="L2" s="12">
        <f>K2/26.63</f>
        <v>1</v>
      </c>
      <c r="M2" s="12">
        <v>25</v>
      </c>
      <c r="N2" s="12">
        <v>26.43</v>
      </c>
      <c r="O2" s="12">
        <f>N2/26.43</f>
        <v>1</v>
      </c>
      <c r="P2" s="12">
        <v>25</v>
      </c>
      <c r="Q2" s="12">
        <v>26</v>
      </c>
      <c r="R2" s="12">
        <f>Q2/26</f>
        <v>1</v>
      </c>
      <c r="S2" s="12">
        <v>22</v>
      </c>
      <c r="T2" s="12">
        <v>25.8</v>
      </c>
      <c r="U2" s="12">
        <f>T2/25.8</f>
        <v>1</v>
      </c>
      <c r="V2" s="12">
        <v>22</v>
      </c>
      <c r="W2" s="12">
        <v>26.8</v>
      </c>
      <c r="X2" s="12">
        <f>W2/26.8</f>
        <v>1</v>
      </c>
      <c r="Y2" s="14">
        <v>25</v>
      </c>
      <c r="Z2" s="14">
        <v>26.43</v>
      </c>
      <c r="AA2" s="12">
        <f>Z2/26.43</f>
        <v>1</v>
      </c>
      <c r="AB2" s="12">
        <v>25</v>
      </c>
      <c r="AC2" s="12">
        <v>26.04</v>
      </c>
      <c r="AD2" s="12">
        <f>AC2/26.04</f>
        <v>1</v>
      </c>
      <c r="AE2" s="14">
        <v>25</v>
      </c>
      <c r="AF2" s="12">
        <v>25.28</v>
      </c>
      <c r="AG2" s="12">
        <f>AF2/25.28</f>
        <v>1</v>
      </c>
      <c r="AH2" s="12">
        <v>25</v>
      </c>
      <c r="AI2" s="14">
        <v>26.0916</v>
      </c>
      <c r="AJ2" s="12">
        <v>1</v>
      </c>
      <c r="AK2" s="15">
        <v>25</v>
      </c>
      <c r="AL2" s="12">
        <v>21.9</v>
      </c>
      <c r="AM2" s="12">
        <v>1</v>
      </c>
      <c r="AN2" s="12">
        <v>25</v>
      </c>
      <c r="AO2" s="12">
        <v>27.95</v>
      </c>
      <c r="AP2" s="12">
        <v>1</v>
      </c>
      <c r="AQ2" s="16">
        <v>100</v>
      </c>
      <c r="AR2" s="17">
        <v>26.46</v>
      </c>
      <c r="AS2" s="12">
        <f>AR2/26.46</f>
        <v>1</v>
      </c>
      <c r="AT2" s="16">
        <v>100</v>
      </c>
      <c r="AU2" s="17">
        <v>26.45</v>
      </c>
      <c r="AV2" s="12">
        <f>AU2/26.45</f>
        <v>1</v>
      </c>
      <c r="AW2" s="12">
        <v>25</v>
      </c>
      <c r="AX2" s="12">
        <v>26.750000000000004</v>
      </c>
      <c r="AY2" s="12">
        <v>1.0000000000000002</v>
      </c>
      <c r="AZ2" s="12">
        <v>25</v>
      </c>
      <c r="BA2" s="12">
        <v>26.58</v>
      </c>
      <c r="BB2" s="12">
        <f>BA2/26.58</f>
        <v>1</v>
      </c>
      <c r="BC2" s="12">
        <v>25</v>
      </c>
      <c r="BD2" s="12">
        <v>26.61</v>
      </c>
      <c r="BE2" s="12">
        <f>BD2/26.61</f>
        <v>1</v>
      </c>
      <c r="BF2" s="12">
        <v>25</v>
      </c>
      <c r="BG2" s="12">
        <v>28.189699999999998</v>
      </c>
      <c r="BH2" s="12">
        <v>1</v>
      </c>
      <c r="BI2" s="12">
        <v>25</v>
      </c>
      <c r="BJ2" s="12">
        <v>24.3125</v>
      </c>
      <c r="BK2" s="12">
        <v>1</v>
      </c>
      <c r="BL2" s="12">
        <v>22</v>
      </c>
      <c r="BM2" s="12">
        <v>27.16</v>
      </c>
      <c r="BN2" s="12">
        <v>1</v>
      </c>
      <c r="BO2" s="12">
        <v>25</v>
      </c>
      <c r="BP2" s="12">
        <v>26.5</v>
      </c>
      <c r="BQ2" s="12">
        <v>1</v>
      </c>
      <c r="BR2" s="12">
        <v>25</v>
      </c>
      <c r="BS2" s="12">
        <v>27.5</v>
      </c>
      <c r="BT2" s="12">
        <v>1</v>
      </c>
      <c r="BU2" s="18">
        <v>50</v>
      </c>
      <c r="BV2" s="18">
        <v>26.6</v>
      </c>
      <c r="BW2" s="14">
        <f>BV2/26.6</f>
        <v>1</v>
      </c>
      <c r="BX2" s="18">
        <v>50</v>
      </c>
      <c r="BY2" s="14">
        <v>26.4</v>
      </c>
      <c r="BZ2" s="14">
        <f>BY2/26.4</f>
        <v>1</v>
      </c>
      <c r="CA2" s="18">
        <v>50</v>
      </c>
      <c r="CB2" s="14">
        <v>26.49</v>
      </c>
      <c r="CC2" s="14">
        <f>CB2/26.49</f>
        <v>1</v>
      </c>
      <c r="CD2" s="14">
        <v>60</v>
      </c>
      <c r="CE2" s="14">
        <v>22.839999999999996</v>
      </c>
      <c r="CF2" s="12">
        <f>CE2/22.84</f>
        <v>0.99999999999999989</v>
      </c>
      <c r="CG2" s="14">
        <v>60</v>
      </c>
      <c r="CH2" s="14">
        <v>26.12</v>
      </c>
      <c r="CI2" s="12">
        <f>CH2/26.12</f>
        <v>1</v>
      </c>
      <c r="CJ2" s="12">
        <v>20</v>
      </c>
      <c r="CK2" s="12">
        <v>26</v>
      </c>
      <c r="CL2" s="12">
        <v>1</v>
      </c>
      <c r="CM2" s="12">
        <v>20</v>
      </c>
      <c r="CN2" s="12">
        <v>25.89</v>
      </c>
      <c r="CO2" s="12">
        <v>1</v>
      </c>
      <c r="CP2" s="12">
        <v>25</v>
      </c>
      <c r="CQ2" s="12">
        <v>28.189699999999998</v>
      </c>
      <c r="CR2" s="19">
        <f>CQ2/28.1897</f>
        <v>1</v>
      </c>
      <c r="CS2" s="12">
        <v>25</v>
      </c>
      <c r="CT2" s="12">
        <v>24.3125</v>
      </c>
      <c r="CU2" s="19">
        <f>CT2/24.3125</f>
        <v>1</v>
      </c>
      <c r="CV2" s="12">
        <v>20</v>
      </c>
      <c r="CW2" s="20">
        <v>26.091600000000003</v>
      </c>
      <c r="CX2" s="21">
        <f>CW2/26.1</f>
        <v>0.99967816091954032</v>
      </c>
      <c r="CY2" s="12">
        <v>100</v>
      </c>
      <c r="CZ2" s="12">
        <v>26.400000000000002</v>
      </c>
      <c r="DA2" s="12">
        <v>1.0000000000000002</v>
      </c>
      <c r="DB2" s="22">
        <v>105</v>
      </c>
      <c r="DC2" s="22">
        <v>26.63</v>
      </c>
      <c r="DD2" s="22">
        <f>DC2/26.63</f>
        <v>1</v>
      </c>
      <c r="DE2" s="22">
        <v>25</v>
      </c>
      <c r="DF2" s="22">
        <v>16.8</v>
      </c>
      <c r="DG2" s="22">
        <f>DF2/16.8</f>
        <v>1</v>
      </c>
      <c r="DH2" s="22">
        <v>105</v>
      </c>
      <c r="DI2" s="22">
        <v>27.1</v>
      </c>
      <c r="DJ2" s="22">
        <v>1</v>
      </c>
      <c r="DK2" s="22">
        <v>105</v>
      </c>
      <c r="DL2" s="22">
        <v>28.4</v>
      </c>
      <c r="DM2" s="22">
        <v>1</v>
      </c>
      <c r="DN2" s="22">
        <v>105</v>
      </c>
      <c r="DO2" s="22">
        <v>27.1</v>
      </c>
      <c r="DP2" s="22">
        <v>1</v>
      </c>
      <c r="DQ2" s="22">
        <v>105</v>
      </c>
      <c r="DR2" s="22">
        <v>27</v>
      </c>
      <c r="DS2" s="22">
        <v>1</v>
      </c>
      <c r="DT2" s="22">
        <v>105</v>
      </c>
      <c r="DU2" s="22">
        <v>24</v>
      </c>
      <c r="DV2" s="22">
        <v>1</v>
      </c>
      <c r="DW2" s="22">
        <v>105</v>
      </c>
      <c r="DX2" s="22">
        <v>24.8</v>
      </c>
      <c r="DY2" s="22">
        <v>1</v>
      </c>
      <c r="DZ2" s="23">
        <v>25</v>
      </c>
      <c r="EA2" s="23">
        <v>16.599999999999998</v>
      </c>
      <c r="EB2" s="22">
        <f>EA2/16.6</f>
        <v>0.99999999999999978</v>
      </c>
      <c r="EC2" s="23">
        <v>25</v>
      </c>
      <c r="ED2" s="23">
        <v>15.700000000000001</v>
      </c>
      <c r="EE2" s="22">
        <f>ED2/15.7</f>
        <v>1.0000000000000002</v>
      </c>
      <c r="EF2" s="22">
        <v>30</v>
      </c>
      <c r="EG2" s="22">
        <v>28.8020833333333</v>
      </c>
      <c r="EH2" s="22">
        <f>EG2/28.8020833333333</f>
        <v>1</v>
      </c>
      <c r="EI2" s="22">
        <v>20</v>
      </c>
      <c r="EJ2" s="22">
        <v>26.545105566218801</v>
      </c>
      <c r="EK2" s="22">
        <f>EJ2/26.5451055662188</f>
        <v>1</v>
      </c>
      <c r="EL2" s="22">
        <v>20</v>
      </c>
      <c r="EM2" s="22">
        <v>25.9414556962025</v>
      </c>
      <c r="EN2" s="22">
        <v>1</v>
      </c>
      <c r="EO2" s="22">
        <v>25</v>
      </c>
      <c r="EP2" s="22">
        <v>26.444000000000003</v>
      </c>
      <c r="EQ2" s="22">
        <f>EP2/26.444</f>
        <v>1.0000000000000002</v>
      </c>
      <c r="ER2" s="22">
        <v>25</v>
      </c>
      <c r="ES2" s="22">
        <v>26.444000000000003</v>
      </c>
      <c r="ET2" s="22">
        <f>ES2/26.444</f>
        <v>1.0000000000000002</v>
      </c>
      <c r="EU2" s="22">
        <v>25</v>
      </c>
      <c r="EV2" s="22">
        <v>26.444000000000003</v>
      </c>
      <c r="EW2" s="22">
        <f>EV2/26.444</f>
        <v>1.0000000000000002</v>
      </c>
      <c r="EX2" s="22">
        <v>100</v>
      </c>
      <c r="EY2" s="22">
        <v>21.944858420268201</v>
      </c>
      <c r="EZ2" s="22">
        <v>1</v>
      </c>
      <c r="FA2" s="24">
        <v>100</v>
      </c>
      <c r="FB2" s="22">
        <v>22.087928464977601</v>
      </c>
      <c r="FC2" s="22">
        <v>1</v>
      </c>
      <c r="FD2" s="22">
        <v>25</v>
      </c>
      <c r="FE2" s="22">
        <v>29</v>
      </c>
      <c r="FF2" s="22">
        <f>FE2/29</f>
        <v>1</v>
      </c>
      <c r="FG2" s="24">
        <v>25</v>
      </c>
      <c r="FH2" s="24">
        <v>26.948899999999998</v>
      </c>
      <c r="FI2" s="24">
        <v>1</v>
      </c>
      <c r="FJ2" s="24">
        <v>25</v>
      </c>
      <c r="FK2" s="24">
        <v>26.849899999999998</v>
      </c>
      <c r="FL2" s="24">
        <v>0.99999999999999989</v>
      </c>
      <c r="FM2" s="24">
        <v>25</v>
      </c>
      <c r="FN2" s="24">
        <v>26.444000000000003</v>
      </c>
      <c r="FO2" s="24">
        <v>1.0000000000000002</v>
      </c>
      <c r="FP2" s="4"/>
      <c r="FQ2" s="4"/>
      <c r="FR2" s="4"/>
      <c r="FS2" s="4"/>
      <c r="FT2" s="4"/>
      <c r="FU2" s="4"/>
      <c r="FV2" s="4"/>
    </row>
    <row r="3" spans="1:178">
      <c r="A3" s="11">
        <v>200</v>
      </c>
      <c r="B3" s="12">
        <v>26.03</v>
      </c>
      <c r="C3" s="12">
        <f t="shared" si="0"/>
        <v>0.99770026830203151</v>
      </c>
      <c r="D3" s="11">
        <v>300</v>
      </c>
      <c r="E3" s="12">
        <v>25.35</v>
      </c>
      <c r="F3" s="12">
        <f>E3/25.42</f>
        <v>0.99724626278520845</v>
      </c>
      <c r="G3" s="11">
        <v>300</v>
      </c>
      <c r="H3" s="12">
        <v>25.38</v>
      </c>
      <c r="I3" s="12">
        <f>H3/25.42</f>
        <v>0.99842643587726188</v>
      </c>
      <c r="J3" s="12">
        <v>200</v>
      </c>
      <c r="K3" s="13">
        <v>26.59</v>
      </c>
      <c r="L3" s="12">
        <f t="shared" ref="L3:L8" si="1">K3/26.63</f>
        <v>0.99849793466015779</v>
      </c>
      <c r="M3" s="12">
        <v>200</v>
      </c>
      <c r="N3" s="12">
        <v>26.33</v>
      </c>
      <c r="O3" s="12">
        <f t="shared" ref="O3:O9" si="2">N3/26.43</f>
        <v>0.99621642073401429</v>
      </c>
      <c r="P3" s="12">
        <v>200</v>
      </c>
      <c r="Q3" s="12">
        <v>25.6</v>
      </c>
      <c r="R3" s="12">
        <f t="shared" ref="R3:R8" si="3">Q3/26</f>
        <v>0.98461538461538467</v>
      </c>
      <c r="S3" s="12">
        <v>300</v>
      </c>
      <c r="T3" s="12">
        <v>25.5</v>
      </c>
      <c r="U3" s="12">
        <f t="shared" ref="U3:U4" si="4">T3/25.8</f>
        <v>0.98837209302325579</v>
      </c>
      <c r="V3" s="12">
        <v>300</v>
      </c>
      <c r="W3" s="12">
        <v>25.4</v>
      </c>
      <c r="X3" s="12">
        <f t="shared" ref="X3:X4" si="5">W3/26.8</f>
        <v>0.94776119402985071</v>
      </c>
      <c r="Y3" s="14">
        <v>200</v>
      </c>
      <c r="Z3" s="14">
        <v>26.33</v>
      </c>
      <c r="AA3" s="12">
        <f t="shared" ref="AA3:AA9" si="6">Z3/26.43</f>
        <v>0.99621642073401429</v>
      </c>
      <c r="AB3" s="12">
        <v>400</v>
      </c>
      <c r="AC3" s="12">
        <v>25.82</v>
      </c>
      <c r="AD3" s="12">
        <f t="shared" ref="AD3:AD5" si="7">AC3/26.04</f>
        <v>0.99155145929339483</v>
      </c>
      <c r="AE3" s="14">
        <v>100</v>
      </c>
      <c r="AF3" s="12">
        <v>24.41</v>
      </c>
      <c r="AG3" s="12">
        <f t="shared" ref="AG3:AG7" si="8">AF3/25.28</f>
        <v>0.96558544303797467</v>
      </c>
      <c r="AH3" s="12">
        <v>200</v>
      </c>
      <c r="AI3" s="14">
        <v>25.974066666666669</v>
      </c>
      <c r="AJ3" s="12">
        <v>0.99549535738194173</v>
      </c>
      <c r="AK3" s="15">
        <v>150</v>
      </c>
      <c r="AL3" s="12">
        <v>21.88</v>
      </c>
      <c r="AM3" s="12">
        <v>0.99908675799086755</v>
      </c>
      <c r="AN3" s="12">
        <v>100</v>
      </c>
      <c r="AO3" s="12">
        <v>27.93</v>
      </c>
      <c r="AP3" s="12">
        <v>0.99928443649373888</v>
      </c>
      <c r="AQ3" s="16">
        <v>200</v>
      </c>
      <c r="AR3" s="17">
        <v>26.45</v>
      </c>
      <c r="AS3" s="12">
        <f t="shared" ref="AS3:AS9" si="9">AR3/26.46</f>
        <v>0.99962207105064238</v>
      </c>
      <c r="AT3" s="16">
        <v>200</v>
      </c>
      <c r="AU3" s="17">
        <v>26.42</v>
      </c>
      <c r="AV3" s="12">
        <f t="shared" ref="AV3:AV9" si="10">AU3/26.45</f>
        <v>0.99886578449905494</v>
      </c>
      <c r="AW3" s="12">
        <v>200</v>
      </c>
      <c r="AX3" s="12">
        <v>26.7</v>
      </c>
      <c r="AY3" s="12">
        <v>0.9981308411214953</v>
      </c>
      <c r="AZ3" s="12">
        <v>100</v>
      </c>
      <c r="BA3" s="12">
        <v>26.594642857142802</v>
      </c>
      <c r="BB3" s="12">
        <f t="shared" ref="BB3:BB8" si="11">BA3/26.58</f>
        <v>1.0005508975599249</v>
      </c>
      <c r="BC3" s="12">
        <v>100</v>
      </c>
      <c r="BD3" s="12">
        <v>26.541071428571399</v>
      </c>
      <c r="BE3" s="12">
        <f t="shared" ref="BE3:BE8" si="12">BD3/26.61</f>
        <v>0.99740967412895154</v>
      </c>
      <c r="BF3" s="12">
        <v>100</v>
      </c>
      <c r="BG3" s="12">
        <v>26.584400000000002</v>
      </c>
      <c r="BH3" s="12">
        <v>0.94305366853850892</v>
      </c>
      <c r="BI3" s="12">
        <v>100</v>
      </c>
      <c r="BJ3" s="12">
        <v>23.989000000000004</v>
      </c>
      <c r="BK3" s="12">
        <v>0.9866940874035991</v>
      </c>
      <c r="BL3" s="12">
        <v>250</v>
      </c>
      <c r="BM3" s="12">
        <v>26.780999999999999</v>
      </c>
      <c r="BN3" s="12">
        <v>0.98604565537555222</v>
      </c>
      <c r="BO3" s="12">
        <v>100</v>
      </c>
      <c r="BP3" s="12">
        <v>25.7</v>
      </c>
      <c r="BQ3" s="12">
        <v>0.96981132075471699</v>
      </c>
      <c r="BR3" s="12">
        <v>100</v>
      </c>
      <c r="BS3" s="12">
        <v>27.3</v>
      </c>
      <c r="BT3" s="12">
        <v>0.99272727272727279</v>
      </c>
      <c r="BU3" s="18">
        <v>250</v>
      </c>
      <c r="BV3" s="18">
        <v>26.42</v>
      </c>
      <c r="BW3" s="14">
        <f t="shared" ref="BW3:BW6" si="13">BV3/26.6</f>
        <v>0.99323308270676691</v>
      </c>
      <c r="BX3" s="18">
        <v>250</v>
      </c>
      <c r="BY3" s="14">
        <v>26.4</v>
      </c>
      <c r="BZ3" s="14">
        <f t="shared" ref="BZ3:BZ6" si="14">BY3/26.4</f>
        <v>1</v>
      </c>
      <c r="CA3" s="18">
        <v>250</v>
      </c>
      <c r="CB3" s="14">
        <v>26.4</v>
      </c>
      <c r="CC3" s="14">
        <f t="shared" ref="CC3:CC6" si="15">CB3/26.49</f>
        <v>0.99660249150622882</v>
      </c>
      <c r="CD3" s="14">
        <v>200</v>
      </c>
      <c r="CE3" s="14">
        <v>22.66</v>
      </c>
      <c r="CF3" s="12">
        <f t="shared" ref="CF3:CF5" si="16">CE3/22.84</f>
        <v>0.99211908931698778</v>
      </c>
      <c r="CG3" s="14">
        <v>200</v>
      </c>
      <c r="CH3" s="14">
        <v>25.950000000000003</v>
      </c>
      <c r="CI3" s="12">
        <f t="shared" ref="CI3:CI5" si="17">CH3/26.12</f>
        <v>0.9934915773353753</v>
      </c>
      <c r="CJ3" s="12">
        <v>200</v>
      </c>
      <c r="CK3" s="12">
        <v>25.880000000000003</v>
      </c>
      <c r="CL3" s="12">
        <v>0.99538461538461542</v>
      </c>
      <c r="CM3" s="12">
        <v>200</v>
      </c>
      <c r="CN3" s="12">
        <v>25.96</v>
      </c>
      <c r="CO3" s="12">
        <v>1.0027037466203168</v>
      </c>
      <c r="CP3" s="12">
        <v>100</v>
      </c>
      <c r="CQ3" s="12">
        <v>26.584400000000002</v>
      </c>
      <c r="CR3" s="19">
        <f t="shared" ref="CR3:CR11" si="18">CQ3/28.1897</f>
        <v>0.94305366853850892</v>
      </c>
      <c r="CS3" s="12">
        <v>100</v>
      </c>
      <c r="CT3" s="12">
        <v>23.989000000000001</v>
      </c>
      <c r="CU3" s="19">
        <f t="shared" ref="CU3:CU11" si="19">CT3/24.3125</f>
        <v>0.98669408740359899</v>
      </c>
      <c r="CV3" s="12">
        <v>200</v>
      </c>
      <c r="CW3" s="20">
        <v>25.974066666666662</v>
      </c>
      <c r="CX3" s="21">
        <f t="shared" ref="CX3:CX7" si="20">CW3/26.1</f>
        <v>0.99517496807151962</v>
      </c>
      <c r="CY3" s="12">
        <v>200</v>
      </c>
      <c r="CZ3" s="12">
        <v>26.400000000000002</v>
      </c>
      <c r="DA3" s="12">
        <v>1.0000000000000002</v>
      </c>
      <c r="DB3" s="22">
        <v>200</v>
      </c>
      <c r="DC3" s="22">
        <v>26.59</v>
      </c>
      <c r="DD3" s="22">
        <f t="shared" ref="DD3:DD8" si="21">DC3/26.63</f>
        <v>0.99849793466015779</v>
      </c>
      <c r="DE3" s="22">
        <v>200</v>
      </c>
      <c r="DF3" s="22">
        <v>16.899999999999999</v>
      </c>
      <c r="DG3" s="22">
        <f t="shared" ref="DG3:DG7" si="22">DF3/16.8</f>
        <v>1.0059523809523809</v>
      </c>
      <c r="DH3" s="22">
        <v>200</v>
      </c>
      <c r="DI3" s="22">
        <v>27.1</v>
      </c>
      <c r="DJ3" s="22">
        <v>1</v>
      </c>
      <c r="DK3" s="22">
        <v>200</v>
      </c>
      <c r="DL3" s="22">
        <v>28.3</v>
      </c>
      <c r="DM3" s="22">
        <v>0.99647887323943674</v>
      </c>
      <c r="DN3" s="22">
        <v>200</v>
      </c>
      <c r="DO3" s="22">
        <v>27.1</v>
      </c>
      <c r="DP3" s="22">
        <v>1</v>
      </c>
      <c r="DQ3" s="22">
        <v>200</v>
      </c>
      <c r="DR3" s="22">
        <v>26.9</v>
      </c>
      <c r="DS3" s="22">
        <v>0.99629629629629624</v>
      </c>
      <c r="DT3" s="22">
        <v>200</v>
      </c>
      <c r="DU3" s="22">
        <v>23.900000000000002</v>
      </c>
      <c r="DV3" s="22">
        <v>0.99583333333333346</v>
      </c>
      <c r="DW3" s="22">
        <v>200</v>
      </c>
      <c r="DX3" s="22">
        <v>24.700000000000003</v>
      </c>
      <c r="DY3" s="22">
        <v>0.99596774193548399</v>
      </c>
      <c r="DZ3" s="23">
        <v>105</v>
      </c>
      <c r="EA3" s="23">
        <v>16.599999999999998</v>
      </c>
      <c r="EB3" s="22">
        <f t="shared" ref="EB3:EB8" si="23">EA3/16.6</f>
        <v>0.99999999999999978</v>
      </c>
      <c r="EC3" s="23">
        <v>105</v>
      </c>
      <c r="ED3" s="23">
        <v>15.700000000000001</v>
      </c>
      <c r="EE3" s="22">
        <f t="shared" ref="EE3:EE8" si="24">ED3/15.7</f>
        <v>1.0000000000000002</v>
      </c>
      <c r="EF3" s="22">
        <v>200</v>
      </c>
      <c r="EG3" s="22">
        <v>28.28125</v>
      </c>
      <c r="EH3" s="22">
        <f t="shared" ref="EH3:EH6" si="25">EG3/28.8020833333333</f>
        <v>0.98191681735985648</v>
      </c>
      <c r="EI3" s="22">
        <v>105</v>
      </c>
      <c r="EJ3" s="22">
        <v>26.641074856045996</v>
      </c>
      <c r="EK3" s="22">
        <f t="shared" ref="EK3:EK10" si="26">EJ3/26.5451055662188</f>
        <v>1.0036153289949363</v>
      </c>
      <c r="EL3" s="22">
        <v>400</v>
      </c>
      <c r="EM3" s="22">
        <v>25.775316455696199</v>
      </c>
      <c r="EN3" s="22">
        <v>0.99359560841720151</v>
      </c>
      <c r="EO3" s="22">
        <v>200</v>
      </c>
      <c r="EP3" s="22">
        <v>26.379200000000001</v>
      </c>
      <c r="EQ3" s="22">
        <f t="shared" ref="EQ3:EQ6" si="27">EP3/26.444</f>
        <v>0.99754953864770846</v>
      </c>
      <c r="ER3" s="22">
        <v>200</v>
      </c>
      <c r="ES3" s="22">
        <v>26.450500000000002</v>
      </c>
      <c r="ET3" s="22">
        <f t="shared" ref="ET3:ET6" si="28">ES3/26.444</f>
        <v>1.0002458024504615</v>
      </c>
      <c r="EU3" s="22">
        <v>200</v>
      </c>
      <c r="EV3" s="22">
        <v>26.621599999999997</v>
      </c>
      <c r="EW3" s="22">
        <f t="shared" ref="EW3:EW6" si="29">EV3/26.444</f>
        <v>1.0067160792618364</v>
      </c>
      <c r="EX3" s="22">
        <v>200</v>
      </c>
      <c r="EY3" s="22">
        <v>21.998509687034201</v>
      </c>
      <c r="EZ3" s="22">
        <v>1.0024448217317479</v>
      </c>
      <c r="FA3" s="24">
        <v>200</v>
      </c>
      <c r="FB3" s="22">
        <v>21.813710879284599</v>
      </c>
      <c r="FC3" s="22">
        <v>0.98758518318601951</v>
      </c>
      <c r="FD3" s="22">
        <v>400</v>
      </c>
      <c r="FE3" s="22">
        <v>28.85</v>
      </c>
      <c r="FF3" s="22">
        <f t="shared" ref="FF3:FF6" si="30">FE3/29</f>
        <v>0.9948275862068966</v>
      </c>
      <c r="FG3" s="24">
        <v>200</v>
      </c>
      <c r="FH3" s="24">
        <v>26.9041</v>
      </c>
      <c r="FI3" s="24">
        <v>0.99833759448437609</v>
      </c>
      <c r="FJ3" s="24">
        <v>200</v>
      </c>
      <c r="FK3" s="24">
        <v>26.985300000000002</v>
      </c>
      <c r="FL3" s="24">
        <v>1.005042849321599</v>
      </c>
      <c r="FM3" s="24">
        <v>200</v>
      </c>
      <c r="FN3" s="24">
        <v>26.4681</v>
      </c>
      <c r="FO3" s="24">
        <v>1.0009113598547874</v>
      </c>
      <c r="FP3" s="4"/>
      <c r="FQ3" s="4"/>
      <c r="FR3" s="4"/>
      <c r="FS3" s="4"/>
      <c r="FT3" s="4"/>
      <c r="FU3" s="4"/>
      <c r="FV3" s="4"/>
    </row>
    <row r="4" spans="1:178">
      <c r="A4" s="11">
        <v>400</v>
      </c>
      <c r="B4" s="12">
        <v>25.97</v>
      </c>
      <c r="C4" s="12">
        <f t="shared" si="0"/>
        <v>0.9954005366040628</v>
      </c>
      <c r="D4" s="11">
        <v>500</v>
      </c>
      <c r="E4" s="12">
        <v>25.18</v>
      </c>
      <c r="F4" s="12">
        <f>E4/25.42</f>
        <v>0.99055861526357192</v>
      </c>
      <c r="G4" s="11">
        <v>500</v>
      </c>
      <c r="H4" s="12">
        <v>25.33</v>
      </c>
      <c r="I4" s="12">
        <f>H4/25.42</f>
        <v>0.99645948072383939</v>
      </c>
      <c r="J4" s="12">
        <v>300</v>
      </c>
      <c r="K4" s="13">
        <v>26.55</v>
      </c>
      <c r="L4" s="12">
        <f t="shared" si="1"/>
        <v>0.99699586932031548</v>
      </c>
      <c r="M4" s="12">
        <v>300</v>
      </c>
      <c r="N4" s="12">
        <v>26.32</v>
      </c>
      <c r="O4" s="12">
        <f t="shared" si="2"/>
        <v>0.99583806280741582</v>
      </c>
      <c r="P4" s="12">
        <v>300</v>
      </c>
      <c r="Q4" s="12">
        <v>25.9</v>
      </c>
      <c r="R4" s="12">
        <f t="shared" si="3"/>
        <v>0.99615384615384606</v>
      </c>
      <c r="S4" s="12">
        <v>600</v>
      </c>
      <c r="T4" s="12">
        <v>25.4</v>
      </c>
      <c r="U4" s="12">
        <f t="shared" si="4"/>
        <v>0.98449612403100772</v>
      </c>
      <c r="V4" s="12">
        <v>600</v>
      </c>
      <c r="W4" s="12">
        <v>25.9</v>
      </c>
      <c r="X4" s="12">
        <f t="shared" si="5"/>
        <v>0.96641791044776115</v>
      </c>
      <c r="Y4" s="14">
        <v>300</v>
      </c>
      <c r="Z4" s="14">
        <v>26.32</v>
      </c>
      <c r="AA4" s="12">
        <f t="shared" si="6"/>
        <v>0.99583806280741582</v>
      </c>
      <c r="AB4" s="12">
        <v>600</v>
      </c>
      <c r="AC4" s="12">
        <v>25.39</v>
      </c>
      <c r="AD4" s="12">
        <f t="shared" si="7"/>
        <v>0.9750384024577573</v>
      </c>
      <c r="AE4" s="14">
        <v>200</v>
      </c>
      <c r="AF4" s="12">
        <v>23.53</v>
      </c>
      <c r="AG4" s="12">
        <f t="shared" si="8"/>
        <v>0.93077531645569622</v>
      </c>
      <c r="AH4" s="12">
        <v>300</v>
      </c>
      <c r="AI4" s="14">
        <v>25.507866666666668</v>
      </c>
      <c r="AJ4" s="12">
        <v>0.97762753785381762</v>
      </c>
      <c r="AK4" s="15">
        <v>250</v>
      </c>
      <c r="AL4" s="12">
        <v>21.7</v>
      </c>
      <c r="AM4" s="12">
        <v>0.9908675799086758</v>
      </c>
      <c r="AN4" s="12">
        <v>200</v>
      </c>
      <c r="AO4" s="12">
        <v>27.89</v>
      </c>
      <c r="AP4" s="12">
        <v>0.99785330948121653</v>
      </c>
      <c r="AQ4" s="16">
        <v>300</v>
      </c>
      <c r="AR4" s="17">
        <v>26.42</v>
      </c>
      <c r="AS4" s="12">
        <f t="shared" si="9"/>
        <v>0.99848828420256996</v>
      </c>
      <c r="AT4" s="16">
        <v>300</v>
      </c>
      <c r="AU4" s="17">
        <v>26.37</v>
      </c>
      <c r="AV4" s="12">
        <f t="shared" si="10"/>
        <v>0.99697542533081296</v>
      </c>
      <c r="AW4" s="12">
        <v>300</v>
      </c>
      <c r="AX4" s="12">
        <v>26.7</v>
      </c>
      <c r="AY4" s="12">
        <v>0.9981308411214953</v>
      </c>
      <c r="AZ4" s="12">
        <v>200</v>
      </c>
      <c r="BA4" s="12">
        <v>26.621428571428499</v>
      </c>
      <c r="BB4" s="12">
        <f t="shared" si="11"/>
        <v>1.001558636998815</v>
      </c>
      <c r="BC4" s="12">
        <v>200</v>
      </c>
      <c r="BD4" s="12">
        <v>26.616071428571399</v>
      </c>
      <c r="BE4" s="12">
        <f t="shared" si="12"/>
        <v>1.0002281634186923</v>
      </c>
      <c r="BF4" s="12">
        <v>200</v>
      </c>
      <c r="BG4" s="12">
        <v>26.679200000000002</v>
      </c>
      <c r="BH4" s="12">
        <v>0.94641659897054609</v>
      </c>
      <c r="BI4" s="12">
        <v>200</v>
      </c>
      <c r="BJ4" s="12">
        <v>23.841000000000001</v>
      </c>
      <c r="BK4" s="12">
        <v>0.98060668380462734</v>
      </c>
      <c r="BL4" s="12">
        <v>500</v>
      </c>
      <c r="BM4" s="12">
        <v>26.946999999999999</v>
      </c>
      <c r="BN4" s="12">
        <v>0.9921575846833578</v>
      </c>
      <c r="BO4" s="12">
        <v>200</v>
      </c>
      <c r="BP4" s="12">
        <v>25.5</v>
      </c>
      <c r="BQ4" s="12">
        <v>0.96226415094339623</v>
      </c>
      <c r="BR4" s="12">
        <v>200</v>
      </c>
      <c r="BS4" s="12">
        <v>27.400000000000002</v>
      </c>
      <c r="BT4" s="12">
        <v>0.99636363636363645</v>
      </c>
      <c r="BU4" s="18">
        <v>450</v>
      </c>
      <c r="BV4" s="18">
        <v>26.22</v>
      </c>
      <c r="BW4" s="14">
        <f t="shared" si="13"/>
        <v>0.98571428571428565</v>
      </c>
      <c r="BX4" s="18">
        <v>450</v>
      </c>
      <c r="BY4" s="14">
        <v>26.25</v>
      </c>
      <c r="BZ4" s="14">
        <f t="shared" si="14"/>
        <v>0.99431818181818188</v>
      </c>
      <c r="CA4" s="18">
        <v>450</v>
      </c>
      <c r="CB4" s="14">
        <v>26.25</v>
      </c>
      <c r="CC4" s="14">
        <f t="shared" si="15"/>
        <v>0.99093997734994343</v>
      </c>
      <c r="CD4" s="14">
        <v>400</v>
      </c>
      <c r="CE4" s="14">
        <v>22.71</v>
      </c>
      <c r="CF4" s="12">
        <f t="shared" si="16"/>
        <v>0.99430823117338007</v>
      </c>
      <c r="CG4" s="14">
        <v>400</v>
      </c>
      <c r="CH4" s="14">
        <v>25.97</v>
      </c>
      <c r="CI4" s="12">
        <f t="shared" si="17"/>
        <v>0.99425727411944864</v>
      </c>
      <c r="CJ4" s="12">
        <v>400</v>
      </c>
      <c r="CK4" s="12">
        <v>26.080000000000002</v>
      </c>
      <c r="CL4" s="12">
        <v>1.003076923076923</v>
      </c>
      <c r="CM4" s="12">
        <v>400</v>
      </c>
      <c r="CN4" s="12">
        <v>26.04</v>
      </c>
      <c r="CO4" s="12">
        <v>1.0057937427578216</v>
      </c>
      <c r="CP4" s="12">
        <v>200</v>
      </c>
      <c r="CQ4" s="12">
        <v>26.679200000000002</v>
      </c>
      <c r="CR4" s="19">
        <f t="shared" si="18"/>
        <v>0.94641659897054609</v>
      </c>
      <c r="CS4" s="12">
        <v>200</v>
      </c>
      <c r="CT4" s="12">
        <v>23.840999999999998</v>
      </c>
      <c r="CU4" s="19">
        <f t="shared" si="19"/>
        <v>0.98060668380462712</v>
      </c>
      <c r="CV4" s="12">
        <v>300</v>
      </c>
      <c r="CW4" s="20">
        <v>25.507866666666668</v>
      </c>
      <c r="CX4" s="21">
        <f t="shared" si="20"/>
        <v>0.97731289910600261</v>
      </c>
      <c r="CY4" s="12">
        <v>350</v>
      </c>
      <c r="CZ4" s="12">
        <v>26.400000000000002</v>
      </c>
      <c r="DA4" s="12">
        <v>1.0000000000000002</v>
      </c>
      <c r="DB4" s="22">
        <v>300</v>
      </c>
      <c r="DC4" s="22">
        <v>26.55</v>
      </c>
      <c r="DD4" s="22">
        <f t="shared" si="21"/>
        <v>0.99699586932031548</v>
      </c>
      <c r="DE4" s="22">
        <v>400</v>
      </c>
      <c r="DF4" s="22">
        <v>16</v>
      </c>
      <c r="DG4" s="22">
        <f t="shared" si="22"/>
        <v>0.95238095238095233</v>
      </c>
      <c r="DH4" s="22">
        <v>300</v>
      </c>
      <c r="DI4" s="22">
        <v>27</v>
      </c>
      <c r="DJ4" s="22">
        <v>0.99630996309963094</v>
      </c>
      <c r="DK4" s="22">
        <v>300</v>
      </c>
      <c r="DL4" s="22">
        <v>28.3</v>
      </c>
      <c r="DM4" s="22">
        <v>0.99647887323943674</v>
      </c>
      <c r="DN4" s="22">
        <v>300</v>
      </c>
      <c r="DO4" s="22">
        <v>27</v>
      </c>
      <c r="DP4" s="22">
        <v>0.99630996309963094</v>
      </c>
      <c r="DQ4" s="22">
        <v>300</v>
      </c>
      <c r="DR4" s="22">
        <v>26.8</v>
      </c>
      <c r="DS4" s="22">
        <v>0.99259259259259258</v>
      </c>
      <c r="DT4" s="22">
        <v>300</v>
      </c>
      <c r="DU4" s="22">
        <v>23.900000000000002</v>
      </c>
      <c r="DV4" s="22">
        <v>0.99583333333333346</v>
      </c>
      <c r="DW4" s="22">
        <v>300</v>
      </c>
      <c r="DX4" s="22">
        <v>24.6</v>
      </c>
      <c r="DY4" s="22">
        <v>0.99193548387096775</v>
      </c>
      <c r="DZ4" s="23">
        <v>200</v>
      </c>
      <c r="EA4" s="23">
        <v>16.5</v>
      </c>
      <c r="EB4" s="22">
        <f t="shared" si="23"/>
        <v>0.99397590361445776</v>
      </c>
      <c r="EC4" s="23">
        <v>200</v>
      </c>
      <c r="ED4" s="23">
        <v>15.700000000000001</v>
      </c>
      <c r="EE4" s="22">
        <f t="shared" si="24"/>
        <v>1.0000000000000002</v>
      </c>
      <c r="EF4" s="22">
        <v>300</v>
      </c>
      <c r="EG4" s="22">
        <v>26.5104166666666</v>
      </c>
      <c r="EH4" s="22">
        <f t="shared" si="25"/>
        <v>0.92043399638336221</v>
      </c>
      <c r="EI4" s="22">
        <v>150</v>
      </c>
      <c r="EJ4" s="22">
        <v>26.449136276391499</v>
      </c>
      <c r="EK4" s="22">
        <f t="shared" si="26"/>
        <v>0.99638467100505967</v>
      </c>
      <c r="EL4" s="22">
        <v>600</v>
      </c>
      <c r="EM4" s="22">
        <v>25.324367088607602</v>
      </c>
      <c r="EN4" s="22">
        <v>0.97621225983531712</v>
      </c>
      <c r="EO4" s="22">
        <v>400</v>
      </c>
      <c r="EP4" s="22">
        <v>25.8873</v>
      </c>
      <c r="EQ4" s="22">
        <f t="shared" si="27"/>
        <v>0.97894796551202545</v>
      </c>
      <c r="ER4" s="22">
        <v>400</v>
      </c>
      <c r="ES4" s="22">
        <v>25.906399999999998</v>
      </c>
      <c r="ET4" s="22">
        <f t="shared" si="28"/>
        <v>0.97967024655876567</v>
      </c>
      <c r="EU4" s="22">
        <v>400</v>
      </c>
      <c r="EV4" s="22">
        <v>26.0092</v>
      </c>
      <c r="EW4" s="22">
        <f t="shared" si="29"/>
        <v>0.983557706852216</v>
      </c>
      <c r="EX4" s="22">
        <v>300</v>
      </c>
      <c r="EY4" s="22">
        <v>21.6587183308494</v>
      </c>
      <c r="EZ4" s="22">
        <v>0.9869609507640057</v>
      </c>
      <c r="FA4" s="24">
        <v>300</v>
      </c>
      <c r="FB4" s="22">
        <v>22.0044709388971</v>
      </c>
      <c r="FC4" s="22">
        <v>0.99622157749139628</v>
      </c>
      <c r="FD4" s="22">
        <v>600</v>
      </c>
      <c r="FE4" s="22">
        <v>28.549999999999997</v>
      </c>
      <c r="FF4" s="22">
        <f t="shared" si="30"/>
        <v>0.98448275862068957</v>
      </c>
      <c r="FG4" s="24">
        <v>400</v>
      </c>
      <c r="FH4" s="24">
        <v>26.703699999999998</v>
      </c>
      <c r="FI4" s="24">
        <v>0.99090129838323637</v>
      </c>
      <c r="FJ4" s="24">
        <v>400</v>
      </c>
      <c r="FK4" s="24">
        <v>26.774099999999997</v>
      </c>
      <c r="FL4" s="24">
        <v>0.99717689823798206</v>
      </c>
      <c r="FM4" s="24">
        <v>400</v>
      </c>
      <c r="FN4" s="24">
        <v>25.9329</v>
      </c>
      <c r="FO4" s="24">
        <v>0.98067236424141591</v>
      </c>
      <c r="FP4" s="4"/>
      <c r="FQ4" s="4"/>
      <c r="FR4" s="4"/>
      <c r="FS4" s="4"/>
      <c r="FT4" s="4"/>
      <c r="FU4" s="4"/>
      <c r="FV4" s="4"/>
    </row>
    <row r="5" spans="1:178">
      <c r="A5" s="11">
        <v>500</v>
      </c>
      <c r="B5" s="12">
        <v>25.85</v>
      </c>
      <c r="C5" s="12">
        <f t="shared" si="0"/>
        <v>0.99080107320812583</v>
      </c>
      <c r="D5" s="11">
        <v>600</v>
      </c>
      <c r="E5" s="12">
        <v>24.56</v>
      </c>
      <c r="F5" s="12">
        <f>E5/25.42</f>
        <v>0.96616837136113287</v>
      </c>
      <c r="G5" s="11">
        <v>600</v>
      </c>
      <c r="H5" s="12">
        <v>24.5</v>
      </c>
      <c r="I5" s="12">
        <f>H5/25.42</f>
        <v>0.96380802517702591</v>
      </c>
      <c r="J5" s="12">
        <v>400</v>
      </c>
      <c r="K5" s="13">
        <v>26.5</v>
      </c>
      <c r="L5" s="12">
        <f t="shared" si="1"/>
        <v>0.99511828764551258</v>
      </c>
      <c r="M5" s="12">
        <v>400</v>
      </c>
      <c r="N5" s="12">
        <v>26.28</v>
      </c>
      <c r="O5" s="12">
        <f t="shared" si="2"/>
        <v>0.99432463110102165</v>
      </c>
      <c r="P5" s="12">
        <v>400</v>
      </c>
      <c r="Q5" s="12">
        <v>25.3</v>
      </c>
      <c r="R5" s="12">
        <f t="shared" si="3"/>
        <v>0.97307692307692306</v>
      </c>
      <c r="S5" s="12"/>
      <c r="T5" s="12"/>
      <c r="U5" s="12"/>
      <c r="V5" s="12"/>
      <c r="W5" s="12"/>
      <c r="X5" s="12"/>
      <c r="Y5" s="14">
        <v>400</v>
      </c>
      <c r="Z5" s="14">
        <v>26.28</v>
      </c>
      <c r="AA5" s="12">
        <f t="shared" si="6"/>
        <v>0.99432463110102165</v>
      </c>
      <c r="AB5" s="12">
        <v>1000</v>
      </c>
      <c r="AC5" s="12">
        <v>22</v>
      </c>
      <c r="AD5" s="12">
        <f t="shared" si="7"/>
        <v>0.84485407066052232</v>
      </c>
      <c r="AE5" s="14">
        <v>300</v>
      </c>
      <c r="AF5" s="12">
        <v>23.41</v>
      </c>
      <c r="AG5" s="12">
        <f t="shared" si="8"/>
        <v>0.92602848101265822</v>
      </c>
      <c r="AH5" s="12">
        <v>400</v>
      </c>
      <c r="AI5" s="14">
        <v>25.322699999999998</v>
      </c>
      <c r="AJ5" s="12">
        <v>0.97053074552729601</v>
      </c>
      <c r="AK5" s="15">
        <v>350</v>
      </c>
      <c r="AL5" s="12">
        <v>21.6</v>
      </c>
      <c r="AM5" s="12">
        <v>0.98630136986301387</v>
      </c>
      <c r="AN5" s="12">
        <v>300</v>
      </c>
      <c r="AO5" s="12">
        <v>27.89</v>
      </c>
      <c r="AP5" s="12">
        <v>0.99785330948121653</v>
      </c>
      <c r="AQ5" s="16">
        <v>400</v>
      </c>
      <c r="AR5" s="17">
        <v>26.39</v>
      </c>
      <c r="AS5" s="12">
        <f t="shared" si="9"/>
        <v>0.99735449735449733</v>
      </c>
      <c r="AT5" s="16">
        <v>400</v>
      </c>
      <c r="AU5" s="17">
        <v>26.3</v>
      </c>
      <c r="AV5" s="12">
        <f t="shared" si="10"/>
        <v>0.99432892249527416</v>
      </c>
      <c r="AW5" s="12">
        <v>400</v>
      </c>
      <c r="AX5" s="12">
        <v>26.6</v>
      </c>
      <c r="AY5" s="12">
        <v>0.99439252336448603</v>
      </c>
      <c r="AZ5" s="12">
        <v>300</v>
      </c>
      <c r="BA5" s="12">
        <v>26.605357142857098</v>
      </c>
      <c r="BB5" s="12">
        <f t="shared" si="11"/>
        <v>1.0009539933354816</v>
      </c>
      <c r="BC5" s="12">
        <v>300</v>
      </c>
      <c r="BD5" s="12">
        <v>26.621428571428499</v>
      </c>
      <c r="BE5" s="12">
        <f t="shared" si="12"/>
        <v>1.0004294840822434</v>
      </c>
      <c r="BF5" s="12">
        <v>300</v>
      </c>
      <c r="BG5" s="12">
        <v>26.536999999999999</v>
      </c>
      <c r="BH5" s="12">
        <v>0.94137220332249016</v>
      </c>
      <c r="BI5" s="12">
        <v>300</v>
      </c>
      <c r="BJ5" s="12">
        <v>23.733000000000001</v>
      </c>
      <c r="BK5" s="12">
        <v>0.97616452442159385</v>
      </c>
      <c r="BL5" s="12">
        <v>750</v>
      </c>
      <c r="BM5" s="12">
        <v>24.933000000000003</v>
      </c>
      <c r="BN5" s="12">
        <v>0.91800441826215029</v>
      </c>
      <c r="BO5" s="12">
        <v>400</v>
      </c>
      <c r="BP5" s="12">
        <v>25.099999999999998</v>
      </c>
      <c r="BQ5" s="12">
        <v>0.94716981132075462</v>
      </c>
      <c r="BR5" s="12">
        <v>400</v>
      </c>
      <c r="BS5" s="12">
        <v>27.3</v>
      </c>
      <c r="BT5" s="12">
        <v>0.99272727272727279</v>
      </c>
      <c r="BU5" s="18">
        <v>650</v>
      </c>
      <c r="BV5" s="18">
        <v>24.95</v>
      </c>
      <c r="BW5" s="14">
        <f t="shared" si="13"/>
        <v>0.93796992481203001</v>
      </c>
      <c r="BX5" s="18">
        <v>650</v>
      </c>
      <c r="BY5" s="14">
        <v>25.04</v>
      </c>
      <c r="BZ5" s="14">
        <f t="shared" si="14"/>
        <v>0.94848484848484849</v>
      </c>
      <c r="CA5" s="18">
        <v>650</v>
      </c>
      <c r="CB5" s="14">
        <v>24.63</v>
      </c>
      <c r="CC5" s="14">
        <f t="shared" si="15"/>
        <v>0.92978482446206112</v>
      </c>
      <c r="CD5" s="14">
        <v>600</v>
      </c>
      <c r="CE5" s="14">
        <v>22.07</v>
      </c>
      <c r="CF5" s="12">
        <f t="shared" si="16"/>
        <v>0.96628721541155871</v>
      </c>
      <c r="CG5" s="12">
        <v>600</v>
      </c>
      <c r="CH5" s="12">
        <v>25.369999999999997</v>
      </c>
      <c r="CI5" s="12">
        <f t="shared" si="17"/>
        <v>0.97128637059724332</v>
      </c>
      <c r="CJ5" s="12">
        <v>600</v>
      </c>
      <c r="CK5" s="12">
        <v>25.68</v>
      </c>
      <c r="CL5" s="12">
        <v>0.98769230769230765</v>
      </c>
      <c r="CM5" s="12">
        <v>600</v>
      </c>
      <c r="CN5" s="12">
        <v>25.659999999999997</v>
      </c>
      <c r="CO5" s="12">
        <v>0.99111626110467355</v>
      </c>
      <c r="CP5" s="12">
        <v>300</v>
      </c>
      <c r="CQ5" s="12">
        <v>26.536999999999999</v>
      </c>
      <c r="CR5" s="19">
        <f t="shared" si="18"/>
        <v>0.94137220332249016</v>
      </c>
      <c r="CS5" s="12">
        <v>300</v>
      </c>
      <c r="CT5" s="12">
        <v>23.733000000000001</v>
      </c>
      <c r="CU5" s="19">
        <f t="shared" si="19"/>
        <v>0.97616452442159385</v>
      </c>
      <c r="CV5" s="12">
        <v>400</v>
      </c>
      <c r="CW5" s="20">
        <v>25.322700000000001</v>
      </c>
      <c r="CX5" s="21">
        <f t="shared" si="20"/>
        <v>0.97021839080459771</v>
      </c>
      <c r="CY5" s="12">
        <v>500</v>
      </c>
      <c r="CZ5" s="12">
        <v>26.299999999999997</v>
      </c>
      <c r="DA5" s="12">
        <v>0.9962121212121211</v>
      </c>
      <c r="DB5" s="22">
        <v>400</v>
      </c>
      <c r="DC5" s="22">
        <v>26.5</v>
      </c>
      <c r="DD5" s="22">
        <f t="shared" si="21"/>
        <v>0.99511828764551258</v>
      </c>
      <c r="DE5" s="22">
        <v>600</v>
      </c>
      <c r="DF5" s="22">
        <v>15.5</v>
      </c>
      <c r="DG5" s="22">
        <f t="shared" si="22"/>
        <v>0.92261904761904756</v>
      </c>
      <c r="DH5" s="22">
        <v>400</v>
      </c>
      <c r="DI5" s="22">
        <v>27</v>
      </c>
      <c r="DJ5" s="22">
        <v>0.99630996309963094</v>
      </c>
      <c r="DK5" s="22">
        <v>400</v>
      </c>
      <c r="DL5" s="22">
        <v>28.2</v>
      </c>
      <c r="DM5" s="22">
        <v>0.99295774647887325</v>
      </c>
      <c r="DN5" s="22">
        <v>400</v>
      </c>
      <c r="DO5" s="22">
        <v>26.9</v>
      </c>
      <c r="DP5" s="22">
        <v>0.99261992619926187</v>
      </c>
      <c r="DQ5" s="22">
        <v>400</v>
      </c>
      <c r="DR5" s="22">
        <v>26.8</v>
      </c>
      <c r="DS5" s="22">
        <v>0.99259259259259258</v>
      </c>
      <c r="DT5" s="22">
        <v>400</v>
      </c>
      <c r="DU5" s="22">
        <v>23.799999999999997</v>
      </c>
      <c r="DV5" s="22">
        <v>0.99166666666666659</v>
      </c>
      <c r="DW5" s="22">
        <v>400</v>
      </c>
      <c r="DX5" s="22">
        <v>24.5</v>
      </c>
      <c r="DY5" s="22">
        <v>0.98790322580645162</v>
      </c>
      <c r="DZ5" s="23">
        <v>400</v>
      </c>
      <c r="EA5" s="23">
        <v>16.7</v>
      </c>
      <c r="EB5" s="22">
        <f t="shared" si="23"/>
        <v>1.006024096385542</v>
      </c>
      <c r="EC5" s="23">
        <v>400</v>
      </c>
      <c r="ED5" s="23">
        <v>15.5</v>
      </c>
      <c r="EE5" s="22">
        <f t="shared" si="24"/>
        <v>0.98726114649681529</v>
      </c>
      <c r="EF5" s="22">
        <v>500</v>
      </c>
      <c r="EG5" s="22">
        <v>25.3125</v>
      </c>
      <c r="EH5" s="22">
        <f t="shared" si="25"/>
        <v>0.87884267631103175</v>
      </c>
      <c r="EI5" s="22">
        <v>200</v>
      </c>
      <c r="EJ5" s="22">
        <v>26.3531669865643</v>
      </c>
      <c r="EK5" s="22">
        <f t="shared" si="26"/>
        <v>0.99276934201012323</v>
      </c>
      <c r="EL5" s="22">
        <v>999.99999999999898</v>
      </c>
      <c r="EM5" s="22">
        <v>21.882911392404999</v>
      </c>
      <c r="EN5" s="22">
        <v>0.84354986276303612</v>
      </c>
      <c r="EO5" s="22">
        <v>600</v>
      </c>
      <c r="EP5" s="22">
        <v>25.295100000000001</v>
      </c>
      <c r="EQ5" s="22">
        <f t="shared" si="27"/>
        <v>0.95655347148691583</v>
      </c>
      <c r="ER5" s="22">
        <v>600</v>
      </c>
      <c r="ES5" s="22">
        <v>25.127800000000001</v>
      </c>
      <c r="ET5" s="22">
        <f t="shared" si="28"/>
        <v>0.9502268945696567</v>
      </c>
      <c r="EU5" s="22">
        <v>600</v>
      </c>
      <c r="EV5" s="22">
        <v>25.088899999999999</v>
      </c>
      <c r="EW5" s="22">
        <f t="shared" si="29"/>
        <v>0.94875586144304946</v>
      </c>
      <c r="EX5" s="22">
        <v>400</v>
      </c>
      <c r="EY5" s="22">
        <v>21.736214605067001</v>
      </c>
      <c r="EZ5" s="22">
        <v>0.99049235993208795</v>
      </c>
      <c r="FA5" s="24">
        <v>400</v>
      </c>
      <c r="FB5" s="22">
        <v>22.165424739195199</v>
      </c>
      <c r="FC5" s="22">
        <v>1.0035085351865602</v>
      </c>
      <c r="FD5" s="22">
        <v>800</v>
      </c>
      <c r="FE5" s="22">
        <v>27.5</v>
      </c>
      <c r="FF5" s="22">
        <f t="shared" si="30"/>
        <v>0.94827586206896552</v>
      </c>
      <c r="FG5" s="24">
        <v>600</v>
      </c>
      <c r="FH5" s="24">
        <v>26.485700000000001</v>
      </c>
      <c r="FI5" s="24">
        <v>0.98281191440095894</v>
      </c>
      <c r="FJ5" s="24">
        <v>600</v>
      </c>
      <c r="FK5" s="24">
        <v>26.100100000000001</v>
      </c>
      <c r="FL5" s="24">
        <v>0.97207438388969791</v>
      </c>
      <c r="FM5" s="24">
        <v>600</v>
      </c>
      <c r="FN5" s="24">
        <v>25.138400000000001</v>
      </c>
      <c r="FO5" s="24">
        <v>0.95062774164271679</v>
      </c>
      <c r="FP5" s="4"/>
      <c r="FQ5" s="4"/>
      <c r="FR5" s="4"/>
      <c r="FS5" s="4"/>
      <c r="FT5" s="4"/>
      <c r="FU5" s="4"/>
      <c r="FV5" s="4"/>
    </row>
    <row r="6" spans="1:178">
      <c r="A6" s="11">
        <v>600</v>
      </c>
      <c r="B6" s="12">
        <v>25.619999999999997</v>
      </c>
      <c r="C6" s="12">
        <f t="shared" si="0"/>
        <v>0.9819854350325794</v>
      </c>
      <c r="D6" s="11">
        <v>700</v>
      </c>
      <c r="E6" s="12">
        <v>24.24</v>
      </c>
      <c r="F6" s="12">
        <f>E6/25.42</f>
        <v>0.95357985837922887</v>
      </c>
      <c r="G6" s="11">
        <v>700</v>
      </c>
      <c r="H6" s="12">
        <v>24</v>
      </c>
      <c r="I6" s="12">
        <f>H6/25.42</f>
        <v>0.9441384736428009</v>
      </c>
      <c r="J6" s="12">
        <v>550</v>
      </c>
      <c r="K6" s="13">
        <v>26.37</v>
      </c>
      <c r="L6" s="12">
        <f t="shared" si="1"/>
        <v>0.99023657529102527</v>
      </c>
      <c r="M6" s="12">
        <v>500</v>
      </c>
      <c r="N6" s="12">
        <v>26.08</v>
      </c>
      <c r="O6" s="12">
        <f t="shared" si="2"/>
        <v>0.98675747256905022</v>
      </c>
      <c r="P6" s="12">
        <v>500</v>
      </c>
      <c r="Q6" s="12">
        <v>25.3</v>
      </c>
      <c r="R6" s="12">
        <f t="shared" si="3"/>
        <v>0.97307692307692306</v>
      </c>
      <c r="S6" s="12"/>
      <c r="T6" s="12"/>
      <c r="U6" s="12"/>
      <c r="V6" s="12"/>
      <c r="W6" s="12"/>
      <c r="X6" s="12"/>
      <c r="Y6" s="14">
        <v>500</v>
      </c>
      <c r="Z6" s="14">
        <v>26.08</v>
      </c>
      <c r="AA6" s="12">
        <f t="shared" si="6"/>
        <v>0.98675747256905022</v>
      </c>
      <c r="AB6" s="12"/>
      <c r="AC6" s="12"/>
      <c r="AD6" s="12"/>
      <c r="AE6" s="14">
        <v>400</v>
      </c>
      <c r="AF6" s="12">
        <v>23.23</v>
      </c>
      <c r="AG6" s="12">
        <f t="shared" si="8"/>
        <v>0.91890822784810122</v>
      </c>
      <c r="AH6" s="12">
        <v>500</v>
      </c>
      <c r="AI6" s="14">
        <v>24.698800000000002</v>
      </c>
      <c r="AJ6" s="12">
        <v>0.94661883518067125</v>
      </c>
      <c r="AK6" s="15">
        <v>450</v>
      </c>
      <c r="AL6" s="12">
        <v>21.8</v>
      </c>
      <c r="AM6" s="12">
        <v>0.99543378995433796</v>
      </c>
      <c r="AN6" s="12">
        <v>400</v>
      </c>
      <c r="AO6" s="12">
        <v>27.73</v>
      </c>
      <c r="AP6" s="12">
        <v>0.99212880143112703</v>
      </c>
      <c r="AQ6" s="16">
        <v>500</v>
      </c>
      <c r="AR6" s="17">
        <v>26.25</v>
      </c>
      <c r="AS6" s="12">
        <f t="shared" si="9"/>
        <v>0.99206349206349198</v>
      </c>
      <c r="AT6" s="16">
        <v>500</v>
      </c>
      <c r="AU6" s="17">
        <v>26.15</v>
      </c>
      <c r="AV6" s="12">
        <f t="shared" si="10"/>
        <v>0.98865784499054821</v>
      </c>
      <c r="AW6" s="12">
        <v>500</v>
      </c>
      <c r="AX6" s="12">
        <v>26.6</v>
      </c>
      <c r="AY6" s="12">
        <v>0.99439252336448603</v>
      </c>
      <c r="AZ6" s="12">
        <v>400</v>
      </c>
      <c r="BA6" s="12">
        <v>26.503571428571401</v>
      </c>
      <c r="BB6" s="12">
        <f t="shared" si="11"/>
        <v>0.99712458346769761</v>
      </c>
      <c r="BC6" s="12">
        <v>400</v>
      </c>
      <c r="BD6" s="12">
        <v>26.4660714285714</v>
      </c>
      <c r="BE6" s="12">
        <f t="shared" si="12"/>
        <v>0.99459118483921083</v>
      </c>
      <c r="BF6" s="12">
        <v>400</v>
      </c>
      <c r="BG6" s="12">
        <v>25.068200000000004</v>
      </c>
      <c r="BH6" s="12">
        <v>0.88926806599573627</v>
      </c>
      <c r="BI6" s="12">
        <v>400</v>
      </c>
      <c r="BJ6" s="12">
        <v>23.666999999999998</v>
      </c>
      <c r="BK6" s="12">
        <v>0.9734498714652956</v>
      </c>
      <c r="BL6" s="12"/>
      <c r="BM6" s="12"/>
      <c r="BN6" s="12"/>
      <c r="BO6" s="12">
        <v>600</v>
      </c>
      <c r="BP6" s="12">
        <v>25.299999999999997</v>
      </c>
      <c r="BQ6" s="12">
        <v>0.95471698113207537</v>
      </c>
      <c r="BR6" s="12">
        <v>600</v>
      </c>
      <c r="BS6" s="12">
        <v>27.599999999999998</v>
      </c>
      <c r="BT6" s="12">
        <v>1.0036363636363637</v>
      </c>
      <c r="BU6" s="12">
        <v>850</v>
      </c>
      <c r="BV6" s="18">
        <v>23.51</v>
      </c>
      <c r="BW6" s="14">
        <f t="shared" si="13"/>
        <v>0.88383458646616542</v>
      </c>
      <c r="BX6" s="12">
        <v>850</v>
      </c>
      <c r="BY6" s="14">
        <v>24.27</v>
      </c>
      <c r="BZ6" s="14">
        <f t="shared" si="14"/>
        <v>0.91931818181818181</v>
      </c>
      <c r="CA6" s="12">
        <v>850</v>
      </c>
      <c r="CB6" s="14">
        <v>23.28</v>
      </c>
      <c r="CC6" s="14">
        <f t="shared" si="15"/>
        <v>0.87882219705549269</v>
      </c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>
        <v>400</v>
      </c>
      <c r="CQ6" s="12">
        <v>25.068200000000001</v>
      </c>
      <c r="CR6" s="19">
        <f t="shared" si="18"/>
        <v>0.88926806599573616</v>
      </c>
      <c r="CS6" s="12">
        <v>400</v>
      </c>
      <c r="CT6" s="12">
        <v>23.666999999999998</v>
      </c>
      <c r="CU6" s="19">
        <f t="shared" si="19"/>
        <v>0.9734498714652956</v>
      </c>
      <c r="CV6" s="12">
        <v>500</v>
      </c>
      <c r="CW6" s="20">
        <v>24.698799999999995</v>
      </c>
      <c r="CX6" s="21">
        <f t="shared" si="20"/>
        <v>0.94631417624521053</v>
      </c>
      <c r="CY6" s="12">
        <v>650</v>
      </c>
      <c r="CZ6" s="12">
        <v>25.8</v>
      </c>
      <c r="DA6" s="12">
        <v>0.9772727272727274</v>
      </c>
      <c r="DB6" s="22">
        <v>550</v>
      </c>
      <c r="DC6" s="22">
        <v>26.37</v>
      </c>
      <c r="DD6" s="22">
        <f t="shared" si="21"/>
        <v>0.99023657529102527</v>
      </c>
      <c r="DE6" s="22">
        <v>800</v>
      </c>
      <c r="DF6" s="22">
        <v>15.4</v>
      </c>
      <c r="DG6" s="22">
        <f t="shared" si="22"/>
        <v>0.91666666666666663</v>
      </c>
      <c r="DH6" s="22">
        <v>500</v>
      </c>
      <c r="DI6" s="22">
        <v>26.9</v>
      </c>
      <c r="DJ6" s="22">
        <v>0.99261992619926187</v>
      </c>
      <c r="DK6" s="22">
        <v>500</v>
      </c>
      <c r="DL6" s="22">
        <v>28.2</v>
      </c>
      <c r="DM6" s="22">
        <v>0.99295774647887325</v>
      </c>
      <c r="DN6" s="22">
        <v>500</v>
      </c>
      <c r="DO6" s="22">
        <v>26.8</v>
      </c>
      <c r="DP6" s="22">
        <v>0.98892988929889292</v>
      </c>
      <c r="DQ6" s="22">
        <v>500</v>
      </c>
      <c r="DR6" s="22">
        <v>26.7</v>
      </c>
      <c r="DS6" s="22">
        <v>0.98888888888888882</v>
      </c>
      <c r="DT6" s="22">
        <v>500</v>
      </c>
      <c r="DU6" s="22">
        <v>23.599999999999998</v>
      </c>
      <c r="DV6" s="22">
        <v>0.98333333333333328</v>
      </c>
      <c r="DW6" s="22">
        <v>500</v>
      </c>
      <c r="DX6" s="22">
        <v>24.3</v>
      </c>
      <c r="DY6" s="22">
        <v>0.97983870967741937</v>
      </c>
      <c r="DZ6" s="23">
        <v>600</v>
      </c>
      <c r="EA6" s="23">
        <v>16.200000000000003</v>
      </c>
      <c r="EB6" s="22">
        <f t="shared" si="23"/>
        <v>0.97590361445783136</v>
      </c>
      <c r="EC6" s="23">
        <v>600</v>
      </c>
      <c r="ED6" s="23">
        <v>14.8</v>
      </c>
      <c r="EE6" s="22">
        <f t="shared" si="24"/>
        <v>0.94267515923566891</v>
      </c>
      <c r="EF6" s="22">
        <v>650</v>
      </c>
      <c r="EG6" s="22">
        <v>12.0833333333333</v>
      </c>
      <c r="EH6" s="22">
        <f t="shared" si="25"/>
        <v>0.41952983725135556</v>
      </c>
      <c r="EI6" s="22">
        <v>400</v>
      </c>
      <c r="EJ6" s="22">
        <v>26.257197696736998</v>
      </c>
      <c r="EK6" s="22">
        <f t="shared" si="26"/>
        <v>0.98915401301518302</v>
      </c>
      <c r="EL6" s="22"/>
      <c r="EM6" s="22"/>
      <c r="EN6" s="22"/>
      <c r="EO6" s="22">
        <v>800</v>
      </c>
      <c r="EP6" s="22">
        <v>24.857199999999999</v>
      </c>
      <c r="EQ6" s="22">
        <f t="shared" si="27"/>
        <v>0.93999394947814252</v>
      </c>
      <c r="ER6" s="22">
        <v>800</v>
      </c>
      <c r="ES6" s="22">
        <v>24.561</v>
      </c>
      <c r="ET6" s="22">
        <f t="shared" si="28"/>
        <v>0.92879292088942678</v>
      </c>
      <c r="EU6" s="22">
        <v>800</v>
      </c>
      <c r="EV6" s="22">
        <v>24.492100000000001</v>
      </c>
      <c r="EW6" s="22">
        <f t="shared" si="29"/>
        <v>0.92618741491453649</v>
      </c>
      <c r="EX6" s="22">
        <v>500</v>
      </c>
      <c r="EY6" s="22">
        <v>21.479880774962702</v>
      </c>
      <c r="EZ6" s="22">
        <v>0.97881154499151168</v>
      </c>
      <c r="FA6" s="24">
        <v>500</v>
      </c>
      <c r="FB6" s="22">
        <v>21.992548435171301</v>
      </c>
      <c r="FC6" s="22">
        <v>0.99568180284730934</v>
      </c>
      <c r="FD6" s="22">
        <v>1000</v>
      </c>
      <c r="FE6" s="22">
        <v>26.2</v>
      </c>
      <c r="FF6" s="22">
        <f t="shared" si="30"/>
        <v>0.90344827586206899</v>
      </c>
      <c r="FG6" s="24">
        <v>800</v>
      </c>
      <c r="FH6" s="24">
        <v>26.185400000000001</v>
      </c>
      <c r="FI6" s="24">
        <v>0.97166860242904174</v>
      </c>
      <c r="FJ6" s="24">
        <v>800</v>
      </c>
      <c r="FK6" s="24">
        <v>25.684999999999999</v>
      </c>
      <c r="FL6" s="24">
        <v>0.95661436355442653</v>
      </c>
      <c r="FM6" s="24">
        <v>800</v>
      </c>
      <c r="FN6" s="24">
        <v>24.561</v>
      </c>
      <c r="FO6" s="24">
        <v>0.92879292088942678</v>
      </c>
      <c r="FP6" s="4"/>
      <c r="FQ6" s="4"/>
      <c r="FR6" s="4"/>
      <c r="FS6" s="4"/>
      <c r="FT6" s="4"/>
      <c r="FU6" s="4"/>
      <c r="FV6" s="4"/>
    </row>
    <row r="7" spans="1:178">
      <c r="A7" s="11">
        <v>800</v>
      </c>
      <c r="B7" s="12">
        <v>25.299999999999997</v>
      </c>
      <c r="C7" s="12">
        <f t="shared" si="0"/>
        <v>0.96972019931008036</v>
      </c>
      <c r="D7" s="11"/>
      <c r="E7" s="12"/>
      <c r="F7" s="12"/>
      <c r="G7" s="11"/>
      <c r="H7" s="12"/>
      <c r="I7" s="12"/>
      <c r="J7" s="12">
        <v>650</v>
      </c>
      <c r="K7" s="13">
        <v>25.91</v>
      </c>
      <c r="L7" s="12">
        <f t="shared" si="1"/>
        <v>0.97296282388283895</v>
      </c>
      <c r="M7" s="12">
        <v>600</v>
      </c>
      <c r="N7" s="12">
        <v>25.65</v>
      </c>
      <c r="O7" s="12">
        <f t="shared" si="2"/>
        <v>0.97048808172531209</v>
      </c>
      <c r="P7" s="12">
        <v>600</v>
      </c>
      <c r="Q7" s="12">
        <v>25.3</v>
      </c>
      <c r="R7" s="12">
        <f t="shared" si="3"/>
        <v>0.97307692307692306</v>
      </c>
      <c r="S7" s="12"/>
      <c r="T7" s="12"/>
      <c r="U7" s="12"/>
      <c r="V7" s="12"/>
      <c r="W7" s="12"/>
      <c r="X7" s="12"/>
      <c r="Y7" s="14">
        <v>600</v>
      </c>
      <c r="Z7" s="14">
        <v>25.65</v>
      </c>
      <c r="AA7" s="12">
        <f t="shared" si="6"/>
        <v>0.97048808172531209</v>
      </c>
      <c r="AB7" s="12"/>
      <c r="AC7" s="12"/>
      <c r="AD7" s="12"/>
      <c r="AE7" s="14">
        <v>500</v>
      </c>
      <c r="AF7" s="12">
        <v>21.29</v>
      </c>
      <c r="AG7" s="12">
        <f t="shared" si="8"/>
        <v>0.84216772151898722</v>
      </c>
      <c r="AH7" s="12">
        <v>600</v>
      </c>
      <c r="AI7" s="14">
        <v>24.079333333333334</v>
      </c>
      <c r="AJ7" s="12">
        <v>0.92287683903376316</v>
      </c>
      <c r="AK7" s="15">
        <v>600</v>
      </c>
      <c r="AL7" s="12">
        <v>21.4</v>
      </c>
      <c r="AM7" s="12">
        <v>0.97716894977168944</v>
      </c>
      <c r="AN7" s="12">
        <v>500</v>
      </c>
      <c r="AO7" s="12">
        <v>27.72</v>
      </c>
      <c r="AP7" s="12">
        <v>0.99177101967799641</v>
      </c>
      <c r="AQ7" s="16">
        <v>600</v>
      </c>
      <c r="AR7" s="17">
        <v>25.96</v>
      </c>
      <c r="AS7" s="12">
        <f t="shared" si="9"/>
        <v>0.981103552532124</v>
      </c>
      <c r="AT7" s="16">
        <v>600</v>
      </c>
      <c r="AU7" s="17">
        <v>25.83</v>
      </c>
      <c r="AV7" s="12">
        <f t="shared" si="10"/>
        <v>0.9765595463137996</v>
      </c>
      <c r="AW7" s="12">
        <v>600</v>
      </c>
      <c r="AX7" s="12">
        <v>26.5</v>
      </c>
      <c r="AY7" s="12">
        <v>0.99065420560747663</v>
      </c>
      <c r="AZ7" s="12">
        <v>500</v>
      </c>
      <c r="BA7" s="12">
        <v>26.2785714285714</v>
      </c>
      <c r="BB7" s="12">
        <f t="shared" si="11"/>
        <v>0.98865957218101586</v>
      </c>
      <c r="BC7" s="12">
        <v>500</v>
      </c>
      <c r="BD7" s="12">
        <v>26.214285714285701</v>
      </c>
      <c r="BE7" s="12">
        <f t="shared" si="12"/>
        <v>0.98512911365222477</v>
      </c>
      <c r="BF7" s="12">
        <v>500</v>
      </c>
      <c r="BG7" s="12">
        <v>24.916</v>
      </c>
      <c r="BH7" s="12">
        <v>0.8838689308506299</v>
      </c>
      <c r="BI7" s="12">
        <v>500</v>
      </c>
      <c r="BJ7" s="12">
        <v>23.371099999999998</v>
      </c>
      <c r="BK7" s="12">
        <v>0.96127917737789192</v>
      </c>
      <c r="BL7" s="12"/>
      <c r="BM7" s="12"/>
      <c r="BN7" s="12"/>
      <c r="BO7" s="12">
        <v>800</v>
      </c>
      <c r="BP7" s="12">
        <v>25.299999999999997</v>
      </c>
      <c r="BQ7" s="12">
        <v>0.95471698113207537</v>
      </c>
      <c r="BR7" s="12">
        <v>800</v>
      </c>
      <c r="BS7" s="12">
        <v>27.3</v>
      </c>
      <c r="BT7" s="12">
        <v>0.99272727272727279</v>
      </c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>
        <v>500</v>
      </c>
      <c r="CQ7" s="12">
        <v>24.916</v>
      </c>
      <c r="CR7" s="19">
        <f t="shared" si="18"/>
        <v>0.8838689308506299</v>
      </c>
      <c r="CS7" s="12">
        <v>500</v>
      </c>
      <c r="CT7" s="12">
        <v>23.371100000000002</v>
      </c>
      <c r="CU7" s="19">
        <f t="shared" si="19"/>
        <v>0.96127917737789215</v>
      </c>
      <c r="CV7" s="12">
        <v>600</v>
      </c>
      <c r="CW7" s="20">
        <v>24.079333333333334</v>
      </c>
      <c r="CX7" s="21">
        <f t="shared" si="20"/>
        <v>0.92257982120051085</v>
      </c>
      <c r="CY7" s="12">
        <v>800</v>
      </c>
      <c r="CZ7" s="12">
        <v>25.7</v>
      </c>
      <c r="DA7" s="12">
        <v>0.97348484848484851</v>
      </c>
      <c r="DB7" s="22">
        <v>650</v>
      </c>
      <c r="DC7" s="22">
        <v>25.91</v>
      </c>
      <c r="DD7" s="22">
        <f t="shared" si="21"/>
        <v>0.97296282388283895</v>
      </c>
      <c r="DE7" s="22">
        <v>1000</v>
      </c>
      <c r="DF7" s="22">
        <v>15.3</v>
      </c>
      <c r="DG7" s="22">
        <f t="shared" si="22"/>
        <v>0.9107142857142857</v>
      </c>
      <c r="DH7" s="22">
        <v>600</v>
      </c>
      <c r="DI7" s="22">
        <v>26.8</v>
      </c>
      <c r="DJ7" s="22">
        <v>0.98892988929889292</v>
      </c>
      <c r="DK7" s="22">
        <v>600</v>
      </c>
      <c r="DL7" s="22">
        <v>28</v>
      </c>
      <c r="DM7" s="22">
        <v>0.9859154929577465</v>
      </c>
      <c r="DN7" s="22">
        <v>600</v>
      </c>
      <c r="DO7" s="22">
        <v>26.7</v>
      </c>
      <c r="DP7" s="22">
        <v>0.98523985239852385</v>
      </c>
      <c r="DQ7" s="22">
        <v>600</v>
      </c>
      <c r="DR7" s="22">
        <v>26.5</v>
      </c>
      <c r="DS7" s="22">
        <v>0.98148148148148151</v>
      </c>
      <c r="DT7" s="22">
        <v>600</v>
      </c>
      <c r="DU7" s="22">
        <v>23.5</v>
      </c>
      <c r="DV7" s="22">
        <v>0.97916666666666663</v>
      </c>
      <c r="DW7" s="22">
        <v>600</v>
      </c>
      <c r="DX7" s="22">
        <v>24.1</v>
      </c>
      <c r="DY7" s="22">
        <v>0.97177419354838712</v>
      </c>
      <c r="DZ7" s="23">
        <v>800</v>
      </c>
      <c r="EA7" s="23">
        <v>14.7</v>
      </c>
      <c r="EB7" s="22">
        <f t="shared" si="23"/>
        <v>0.8855421686746987</v>
      </c>
      <c r="EC7" s="23">
        <v>800</v>
      </c>
      <c r="ED7" s="23">
        <v>14.5</v>
      </c>
      <c r="EE7" s="22">
        <f t="shared" si="24"/>
        <v>0.92356687898089174</v>
      </c>
      <c r="EF7" s="22"/>
      <c r="EG7" s="22"/>
      <c r="EH7" s="22"/>
      <c r="EI7" s="22">
        <v>600</v>
      </c>
      <c r="EJ7" s="22">
        <v>25.297504798464402</v>
      </c>
      <c r="EK7" s="22">
        <f t="shared" si="26"/>
        <v>0.95300072306579597</v>
      </c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>
        <v>600</v>
      </c>
      <c r="EY7" s="22">
        <v>21.372578241430698</v>
      </c>
      <c r="EZ7" s="22">
        <v>0.97392190152801594</v>
      </c>
      <c r="FA7" s="24">
        <v>600</v>
      </c>
      <c r="FB7" s="22">
        <v>21.974664679582698</v>
      </c>
      <c r="FC7" s="22">
        <v>0.99487214088118348</v>
      </c>
      <c r="FD7" s="22"/>
      <c r="FE7" s="22"/>
      <c r="FF7" s="22"/>
      <c r="FG7" s="24"/>
      <c r="FH7" s="24"/>
      <c r="FI7" s="24"/>
      <c r="FJ7" s="24"/>
      <c r="FK7" s="24"/>
      <c r="FL7" s="24"/>
      <c r="FM7" s="24"/>
      <c r="FN7" s="24"/>
      <c r="FO7" s="24"/>
      <c r="FP7" s="4"/>
      <c r="FQ7" s="4"/>
      <c r="FR7" s="4"/>
      <c r="FS7" s="4"/>
      <c r="FT7" s="4"/>
      <c r="FU7" s="4"/>
      <c r="FV7" s="4"/>
    </row>
    <row r="8" spans="1:178">
      <c r="A8" s="12"/>
      <c r="B8" s="12"/>
      <c r="C8" s="12"/>
      <c r="D8" s="12"/>
      <c r="E8" s="12"/>
      <c r="F8" s="12"/>
      <c r="G8" s="12"/>
      <c r="H8" s="12"/>
      <c r="I8" s="12"/>
      <c r="J8" s="12">
        <v>800</v>
      </c>
      <c r="K8" s="13">
        <v>25.74</v>
      </c>
      <c r="L8" s="12">
        <f t="shared" si="1"/>
        <v>0.96657904618850921</v>
      </c>
      <c r="M8" s="12">
        <v>700</v>
      </c>
      <c r="N8" s="12">
        <v>24.49</v>
      </c>
      <c r="O8" s="12">
        <f t="shared" si="2"/>
        <v>0.92659856223987891</v>
      </c>
      <c r="P8" s="12">
        <v>900</v>
      </c>
      <c r="Q8" s="12">
        <v>24.5</v>
      </c>
      <c r="R8" s="12">
        <f t="shared" si="3"/>
        <v>0.94230769230769229</v>
      </c>
      <c r="S8" s="12"/>
      <c r="T8" s="12"/>
      <c r="U8" s="12"/>
      <c r="V8" s="12"/>
      <c r="W8" s="12"/>
      <c r="X8" s="12"/>
      <c r="Y8" s="14">
        <v>700</v>
      </c>
      <c r="Z8" s="14">
        <v>24.49</v>
      </c>
      <c r="AA8" s="12">
        <f t="shared" si="6"/>
        <v>0.92659856223987891</v>
      </c>
      <c r="AB8" s="12"/>
      <c r="AC8" s="12"/>
      <c r="AD8" s="12"/>
      <c r="AE8" s="12"/>
      <c r="AF8" s="12"/>
      <c r="AG8" s="12"/>
      <c r="AH8" s="12"/>
      <c r="AI8" s="12"/>
      <c r="AJ8" s="12"/>
      <c r="AK8" s="12">
        <v>850</v>
      </c>
      <c r="AL8" s="12">
        <v>20.5</v>
      </c>
      <c r="AM8" s="12">
        <v>0.93607305936073071</v>
      </c>
      <c r="AN8" s="12">
        <v>600</v>
      </c>
      <c r="AO8" s="12">
        <v>27.61</v>
      </c>
      <c r="AP8" s="12">
        <v>0.98783542039355998</v>
      </c>
      <c r="AQ8" s="16">
        <v>700</v>
      </c>
      <c r="AR8" s="17">
        <v>25.83</v>
      </c>
      <c r="AS8" s="12">
        <f t="shared" si="9"/>
        <v>0.97619047619047605</v>
      </c>
      <c r="AT8" s="16">
        <v>700</v>
      </c>
      <c r="AU8" s="17">
        <v>25.68</v>
      </c>
      <c r="AV8" s="12">
        <f t="shared" si="10"/>
        <v>0.97088846880907376</v>
      </c>
      <c r="AW8" s="12">
        <v>800</v>
      </c>
      <c r="AX8" s="12">
        <v>26.400000000000002</v>
      </c>
      <c r="AY8" s="12">
        <v>0.98691588785046735</v>
      </c>
      <c r="AZ8" s="12">
        <v>600</v>
      </c>
      <c r="BA8" s="12">
        <v>25.8928571428571</v>
      </c>
      <c r="BB8" s="12">
        <f t="shared" si="11"/>
        <v>0.97414812426098951</v>
      </c>
      <c r="BC8" s="12">
        <v>600</v>
      </c>
      <c r="BD8" s="12">
        <v>25.7</v>
      </c>
      <c r="BE8" s="12">
        <f t="shared" si="12"/>
        <v>0.96580232995114623</v>
      </c>
      <c r="BF8" s="12">
        <v>600</v>
      </c>
      <c r="BG8" s="12">
        <v>24.179899999999996</v>
      </c>
      <c r="BH8" s="12">
        <v>0.85775655647275417</v>
      </c>
      <c r="BI8" s="12">
        <v>600</v>
      </c>
      <c r="BJ8" s="12">
        <v>23.2271</v>
      </c>
      <c r="BK8" s="12">
        <v>0.95535629820051415</v>
      </c>
      <c r="BL8" s="12"/>
      <c r="BM8" s="12"/>
      <c r="BN8" s="12"/>
      <c r="BO8" s="12">
        <v>1000</v>
      </c>
      <c r="BP8" s="12">
        <v>22</v>
      </c>
      <c r="BQ8" s="12">
        <v>0.83018867924528306</v>
      </c>
      <c r="BR8" s="12">
        <v>1000</v>
      </c>
      <c r="BS8" s="12">
        <v>26.299999999999997</v>
      </c>
      <c r="BT8" s="12">
        <v>0.9563636363636363</v>
      </c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>
        <v>600</v>
      </c>
      <c r="CQ8" s="12">
        <v>24.179899999999996</v>
      </c>
      <c r="CR8" s="19">
        <f t="shared" si="18"/>
        <v>0.85775655647275417</v>
      </c>
      <c r="CS8" s="12">
        <v>600</v>
      </c>
      <c r="CT8" s="12">
        <v>23.2271</v>
      </c>
      <c r="CU8" s="19">
        <f t="shared" si="19"/>
        <v>0.95535629820051415</v>
      </c>
      <c r="CV8" s="21"/>
      <c r="CW8" s="21"/>
      <c r="CX8" s="21"/>
      <c r="CY8" s="12"/>
      <c r="CZ8" s="12"/>
      <c r="DA8" s="12"/>
      <c r="DB8" s="22">
        <v>800</v>
      </c>
      <c r="DC8" s="22">
        <v>25.74</v>
      </c>
      <c r="DD8" s="22">
        <f t="shared" si="21"/>
        <v>0.96657904618850921</v>
      </c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3">
        <v>1000</v>
      </c>
      <c r="EA8" s="23">
        <v>9.3999999999999986</v>
      </c>
      <c r="EB8" s="22">
        <f t="shared" si="23"/>
        <v>0.56626506024096368</v>
      </c>
      <c r="EC8" s="23">
        <v>1000</v>
      </c>
      <c r="ED8" s="23">
        <v>9.6999999999999993</v>
      </c>
      <c r="EE8" s="22">
        <f t="shared" si="24"/>
        <v>0.61783439490445857</v>
      </c>
      <c r="EF8" s="22"/>
      <c r="EG8" s="22"/>
      <c r="EH8" s="22"/>
      <c r="EI8" s="22">
        <v>800</v>
      </c>
      <c r="EJ8" s="22">
        <v>24.433781190019101</v>
      </c>
      <c r="EK8" s="22">
        <f t="shared" si="26"/>
        <v>0.92046276211134892</v>
      </c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>
        <v>700</v>
      </c>
      <c r="EY8" s="22">
        <v>21.1043219076005</v>
      </c>
      <c r="EZ8" s="22">
        <v>0.96169779286926804</v>
      </c>
      <c r="FA8" s="24">
        <v>700</v>
      </c>
      <c r="FB8" s="22">
        <v>21.5991058122205</v>
      </c>
      <c r="FC8" s="22">
        <v>0.97786923959246908</v>
      </c>
      <c r="FD8" s="22"/>
      <c r="FE8" s="22"/>
      <c r="FF8" s="22"/>
      <c r="FG8" s="24"/>
      <c r="FH8" s="24"/>
      <c r="FI8" s="24"/>
      <c r="FJ8" s="24"/>
      <c r="FK8" s="24"/>
      <c r="FL8" s="24"/>
      <c r="FM8" s="24"/>
      <c r="FN8" s="24"/>
      <c r="FO8" s="24"/>
      <c r="FP8" s="4"/>
      <c r="FQ8" s="4"/>
      <c r="FR8" s="4"/>
      <c r="FS8" s="4"/>
      <c r="FT8" s="4"/>
      <c r="FU8" s="4"/>
      <c r="FV8" s="4"/>
    </row>
    <row r="9" spans="1:178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>
        <v>800</v>
      </c>
      <c r="N9" s="12">
        <v>23.58</v>
      </c>
      <c r="O9" s="12">
        <f t="shared" si="2"/>
        <v>0.89216799091940968</v>
      </c>
      <c r="P9" s="12"/>
      <c r="Q9" s="12"/>
      <c r="R9" s="12"/>
      <c r="S9" s="12"/>
      <c r="T9" s="12"/>
      <c r="U9" s="12"/>
      <c r="V9" s="12"/>
      <c r="W9" s="12"/>
      <c r="X9" s="12"/>
      <c r="Y9" s="14">
        <v>800</v>
      </c>
      <c r="Z9" s="14">
        <v>23.58</v>
      </c>
      <c r="AA9" s="12">
        <f t="shared" si="6"/>
        <v>0.89216799091940968</v>
      </c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>
        <v>700</v>
      </c>
      <c r="AO9" s="12">
        <v>27.24</v>
      </c>
      <c r="AP9" s="12">
        <v>0.97459749552772801</v>
      </c>
      <c r="AQ9" s="16">
        <v>800</v>
      </c>
      <c r="AR9" s="17">
        <v>25.09</v>
      </c>
      <c r="AS9" s="12">
        <f t="shared" si="9"/>
        <v>0.94822373393801962</v>
      </c>
      <c r="AT9" s="16">
        <v>800</v>
      </c>
      <c r="AU9" s="17">
        <v>25.05</v>
      </c>
      <c r="AV9" s="12">
        <f t="shared" si="10"/>
        <v>0.947069943289225</v>
      </c>
      <c r="AW9" s="12"/>
      <c r="AX9" s="12"/>
      <c r="AY9" s="12"/>
      <c r="AZ9" s="12"/>
      <c r="BA9" s="12"/>
      <c r="BB9" s="12"/>
      <c r="BC9" s="12"/>
      <c r="BD9" s="12"/>
      <c r="BE9" s="12"/>
      <c r="BF9" s="12">
        <v>700</v>
      </c>
      <c r="BG9" s="12">
        <v>22.719799999999999</v>
      </c>
      <c r="BH9" s="12">
        <v>0.80596104250843392</v>
      </c>
      <c r="BI9" s="12">
        <v>700</v>
      </c>
      <c r="BJ9" s="12">
        <v>23.075300000000002</v>
      </c>
      <c r="BK9" s="12">
        <v>0.94911259640102841</v>
      </c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>
        <v>700</v>
      </c>
      <c r="CQ9" s="12">
        <v>22.719799999999999</v>
      </c>
      <c r="CR9" s="19">
        <f t="shared" si="18"/>
        <v>0.80596104250843392</v>
      </c>
      <c r="CS9" s="12">
        <v>700</v>
      </c>
      <c r="CT9" s="12">
        <v>23.075300000000002</v>
      </c>
      <c r="CU9" s="19">
        <f t="shared" si="19"/>
        <v>0.94911259640102841</v>
      </c>
      <c r="CV9" s="12"/>
      <c r="CW9" s="12"/>
      <c r="CX9" s="12"/>
      <c r="CY9" s="12"/>
      <c r="CZ9" s="12"/>
      <c r="DA9" s="1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>
        <v>1000</v>
      </c>
      <c r="EJ9" s="22">
        <v>24.481765834932798</v>
      </c>
      <c r="EK9" s="22">
        <f t="shared" si="26"/>
        <v>0.92227042660882086</v>
      </c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>
        <v>800</v>
      </c>
      <c r="EY9" s="22">
        <v>21.140089418777901</v>
      </c>
      <c r="EZ9" s="22">
        <v>0.96332767402376962</v>
      </c>
      <c r="FA9" s="24">
        <v>800</v>
      </c>
      <c r="FB9" s="22">
        <v>21.7540983606557</v>
      </c>
      <c r="FC9" s="22">
        <v>0.98488630996558968</v>
      </c>
      <c r="FD9" s="22"/>
      <c r="FE9" s="22"/>
      <c r="FF9" s="22"/>
      <c r="FG9" s="24"/>
      <c r="FH9" s="24"/>
      <c r="FI9" s="24"/>
      <c r="FJ9" s="24"/>
      <c r="FK9" s="24"/>
      <c r="FL9" s="24"/>
      <c r="FM9" s="24"/>
      <c r="FN9" s="24"/>
      <c r="FO9" s="24"/>
      <c r="FP9" s="4"/>
      <c r="FQ9" s="4"/>
      <c r="FR9" s="4"/>
      <c r="FS9" s="4"/>
      <c r="FT9" s="4"/>
      <c r="FU9" s="4"/>
      <c r="FV9" s="4"/>
    </row>
    <row r="10" spans="1:178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>
        <v>800</v>
      </c>
      <c r="AO10" s="12">
        <v>26.8</v>
      </c>
      <c r="AP10" s="12">
        <v>0.95885509838998217</v>
      </c>
      <c r="AQ10" s="16"/>
      <c r="AR10" s="17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>
        <v>800</v>
      </c>
      <c r="BG10" s="12">
        <v>22.083000000000006</v>
      </c>
      <c r="BH10" s="12">
        <v>0.7833712313362684</v>
      </c>
      <c r="BI10" s="12">
        <v>800</v>
      </c>
      <c r="BJ10" s="12">
        <v>22.808800000000002</v>
      </c>
      <c r="BK10" s="12">
        <v>0.9381511568123394</v>
      </c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>
        <v>800</v>
      </c>
      <c r="CQ10" s="12">
        <v>22.083000000000002</v>
      </c>
      <c r="CR10" s="19">
        <f t="shared" si="18"/>
        <v>0.78337123133626829</v>
      </c>
      <c r="CS10" s="12">
        <v>800</v>
      </c>
      <c r="CT10" s="12">
        <v>22.808800000000002</v>
      </c>
      <c r="CU10" s="19">
        <f t="shared" si="19"/>
        <v>0.9381511568123394</v>
      </c>
      <c r="CV10" s="21"/>
      <c r="CW10" s="12"/>
      <c r="CX10" s="12"/>
      <c r="CY10" s="12"/>
      <c r="CZ10" s="12"/>
      <c r="DA10" s="1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>
        <v>1200</v>
      </c>
      <c r="EJ10" s="22">
        <v>20.1151631477927</v>
      </c>
      <c r="EK10" s="22">
        <f t="shared" si="26"/>
        <v>0.75777295733911787</v>
      </c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>
        <v>900</v>
      </c>
      <c r="EY10" s="22">
        <v>20.782414307004402</v>
      </c>
      <c r="EZ10" s="22">
        <v>0.94702886247877682</v>
      </c>
      <c r="FA10" s="24">
        <v>900</v>
      </c>
      <c r="FB10" s="22">
        <v>21.5037257824143</v>
      </c>
      <c r="FC10" s="22">
        <v>0.97355104243978297</v>
      </c>
      <c r="FD10" s="22"/>
      <c r="FE10" s="22"/>
      <c r="FF10" s="22"/>
      <c r="FG10" s="24"/>
      <c r="FH10" s="24"/>
      <c r="FI10" s="24"/>
      <c r="FJ10" s="24"/>
      <c r="FK10" s="24"/>
      <c r="FL10" s="24"/>
      <c r="FM10" s="24"/>
      <c r="FN10" s="24"/>
      <c r="FO10" s="24"/>
      <c r="FP10" s="4"/>
      <c r="FQ10" s="4"/>
      <c r="FR10" s="4"/>
      <c r="FS10" s="4"/>
      <c r="FT10" s="4"/>
      <c r="FU10" s="4"/>
      <c r="FV10" s="4"/>
    </row>
    <row r="11" spans="1:178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>
        <v>900</v>
      </c>
      <c r="BG11" s="12">
        <v>21.906500000000001</v>
      </c>
      <c r="BH11" s="12">
        <v>0.77711007921332975</v>
      </c>
      <c r="BI11" s="12">
        <v>900</v>
      </c>
      <c r="BJ11" s="12">
        <v>22.686500000000002</v>
      </c>
      <c r="BK11" s="12">
        <v>0.93312082262210805</v>
      </c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>
        <v>900</v>
      </c>
      <c r="CQ11" s="12">
        <v>21.906500000000001</v>
      </c>
      <c r="CR11" s="19">
        <f t="shared" si="18"/>
        <v>0.77711007921332975</v>
      </c>
      <c r="CS11" s="12">
        <v>900</v>
      </c>
      <c r="CT11" s="12">
        <v>22.686500000000002</v>
      </c>
      <c r="CU11" s="19">
        <f t="shared" si="19"/>
        <v>0.93312082262210805</v>
      </c>
      <c r="CV11" s="21"/>
      <c r="CW11" s="20"/>
      <c r="CX11" s="12"/>
      <c r="CY11" s="12"/>
      <c r="CZ11" s="12"/>
      <c r="DA11" s="1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>
        <v>1000</v>
      </c>
      <c r="EY11" s="22">
        <v>20.168405365126599</v>
      </c>
      <c r="EZ11" s="22">
        <v>0.91904923599320765</v>
      </c>
      <c r="FA11" s="24">
        <v>1000</v>
      </c>
      <c r="FB11" s="22">
        <v>21.217585692995499</v>
      </c>
      <c r="FC11" s="22">
        <v>0.96059645098171564</v>
      </c>
      <c r="FD11" s="22"/>
      <c r="FE11" s="22"/>
      <c r="FF11" s="22"/>
      <c r="FG11" s="24"/>
      <c r="FH11" s="24"/>
      <c r="FI11" s="24"/>
      <c r="FJ11" s="24"/>
      <c r="FK11" s="24"/>
      <c r="FL11" s="24"/>
      <c r="FM11" s="24"/>
      <c r="FN11" s="24"/>
      <c r="FO11" s="24"/>
      <c r="FP11" s="4"/>
      <c r="FQ11" s="4"/>
      <c r="FR11" s="4"/>
      <c r="FS11" s="4"/>
      <c r="FT11" s="4"/>
      <c r="FU11" s="4"/>
      <c r="FV11" s="4"/>
    </row>
    <row r="12" spans="1:178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21"/>
      <c r="CV12" s="12"/>
      <c r="CW12" s="12"/>
      <c r="CX12" s="12"/>
      <c r="CY12" s="12"/>
      <c r="CZ12" s="12"/>
      <c r="DA12" s="1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8"/>
      <c r="FB12" s="22"/>
      <c r="FC12" s="22"/>
      <c r="FD12" s="22"/>
      <c r="FE12" s="22"/>
      <c r="FF12" s="22"/>
      <c r="FG12" s="24"/>
      <c r="FH12" s="24"/>
      <c r="FI12" s="24"/>
      <c r="FJ12" s="24"/>
      <c r="FK12" s="24"/>
      <c r="FL12" s="24"/>
      <c r="FM12" s="24"/>
      <c r="FN12" s="24"/>
      <c r="FO12" s="24"/>
      <c r="FP12" s="4"/>
      <c r="FQ12" s="4"/>
      <c r="FR12" s="4"/>
      <c r="FS12" s="4"/>
      <c r="FT12" s="4"/>
      <c r="FU12" s="4"/>
      <c r="FV12" s="4"/>
    </row>
    <row r="13" spans="1:178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21"/>
      <c r="CV13" s="12"/>
      <c r="CW13" s="12"/>
      <c r="CX13" s="12"/>
      <c r="CY13" s="12"/>
      <c r="CZ13" s="12"/>
      <c r="DA13" s="1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8"/>
      <c r="FB13" s="22"/>
      <c r="FC13" s="22"/>
      <c r="FD13" s="22"/>
      <c r="FE13" s="22"/>
      <c r="FF13" s="22"/>
      <c r="FG13" s="24"/>
      <c r="FH13" s="24"/>
      <c r="FI13" s="24"/>
      <c r="FJ13" s="24"/>
      <c r="FK13" s="24"/>
      <c r="FL13" s="24"/>
      <c r="FM13" s="24"/>
      <c r="FN13" s="24"/>
      <c r="FO13" s="24"/>
      <c r="FP13" s="4"/>
      <c r="FQ13" s="4"/>
      <c r="FR13" s="4"/>
      <c r="FS13" s="4"/>
      <c r="FT13" s="4"/>
      <c r="FU13" s="4"/>
      <c r="FV13" s="4"/>
    </row>
    <row r="14" spans="1:178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8"/>
      <c r="FB14" s="22"/>
      <c r="FC14" s="22"/>
      <c r="FD14" s="22"/>
      <c r="FE14" s="22"/>
      <c r="FF14" s="22"/>
      <c r="FG14" s="24"/>
      <c r="FH14" s="24"/>
      <c r="FI14" s="24"/>
      <c r="FJ14" s="24"/>
      <c r="FK14" s="24"/>
      <c r="FL14" s="24"/>
      <c r="FM14" s="24"/>
      <c r="FN14" s="24"/>
      <c r="FO14" s="24"/>
      <c r="FP14" s="4"/>
      <c r="FQ14" s="4"/>
      <c r="FR14" s="4"/>
      <c r="FS14" s="4"/>
      <c r="FT14" s="4"/>
      <c r="FU14" s="4"/>
      <c r="FV14" s="4"/>
    </row>
    <row r="15" spans="1:178">
      <c r="A15" s="25"/>
      <c r="B15" s="25"/>
      <c r="C15" s="25"/>
      <c r="D15" s="25" t="s">
        <v>6</v>
      </c>
      <c r="E15" s="25"/>
      <c r="F15" s="12"/>
      <c r="G15" s="25" t="s">
        <v>7</v>
      </c>
      <c r="H15" s="25"/>
      <c r="I15" s="25"/>
      <c r="J15" s="25"/>
      <c r="K15" s="25"/>
      <c r="L15" s="25"/>
      <c r="M15" s="25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 t="s">
        <v>6</v>
      </c>
      <c r="BA15" s="12"/>
      <c r="BB15" s="12"/>
      <c r="BC15" s="12" t="s">
        <v>7</v>
      </c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 t="s">
        <v>28</v>
      </c>
      <c r="BV15" s="12"/>
      <c r="BW15" s="12"/>
      <c r="BX15" s="12" t="s">
        <v>29</v>
      </c>
      <c r="BY15" s="12"/>
      <c r="BZ15" s="12"/>
      <c r="CA15" s="12" t="s">
        <v>30</v>
      </c>
      <c r="CB15" s="12"/>
      <c r="CC15" s="12"/>
      <c r="CD15" s="12" t="s">
        <v>33</v>
      </c>
      <c r="CE15" s="12"/>
      <c r="CF15" s="12"/>
      <c r="CG15" s="12" t="s">
        <v>34</v>
      </c>
      <c r="CH15" s="12"/>
      <c r="CI15" s="12"/>
      <c r="CJ15" s="12" t="s">
        <v>35</v>
      </c>
      <c r="CK15" s="12"/>
      <c r="CL15" s="12"/>
      <c r="CM15" s="12" t="s">
        <v>36</v>
      </c>
      <c r="CN15" s="12"/>
      <c r="CO15" s="12"/>
      <c r="CP15" s="12"/>
      <c r="CQ15" s="12"/>
      <c r="CR15" s="26"/>
      <c r="CS15" s="27"/>
      <c r="CT15" s="27"/>
      <c r="CU15" s="26"/>
      <c r="CV15" s="12"/>
      <c r="CW15" s="12"/>
      <c r="CX15" s="12"/>
      <c r="CY15" s="12"/>
      <c r="CZ15" s="12"/>
      <c r="DA15" s="12"/>
      <c r="DB15" s="22"/>
      <c r="DC15" s="22"/>
      <c r="DD15" s="22"/>
      <c r="DE15" s="22"/>
      <c r="DF15" s="22"/>
      <c r="DG15" s="22"/>
      <c r="DH15" s="22" t="s">
        <v>47</v>
      </c>
      <c r="DI15" s="22"/>
      <c r="DJ15" s="22"/>
      <c r="DK15" s="22" t="s">
        <v>48</v>
      </c>
      <c r="DL15" s="22"/>
      <c r="DM15" s="22"/>
      <c r="DN15" s="22" t="s">
        <v>49</v>
      </c>
      <c r="DO15" s="22"/>
      <c r="DP15" s="22"/>
      <c r="DQ15" s="22" t="s">
        <v>50</v>
      </c>
      <c r="DR15" s="22"/>
      <c r="DS15" s="22"/>
      <c r="DT15" s="22" t="s">
        <v>51</v>
      </c>
      <c r="DU15" s="22"/>
      <c r="DV15" s="22"/>
      <c r="DW15" s="22" t="s">
        <v>52</v>
      </c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 t="s">
        <v>6</v>
      </c>
      <c r="EP15" s="22"/>
      <c r="EQ15" s="22"/>
      <c r="ER15" s="22" t="s">
        <v>7</v>
      </c>
      <c r="ES15" s="22"/>
      <c r="ET15" s="22"/>
      <c r="EU15" s="22" t="s">
        <v>61</v>
      </c>
      <c r="EV15" s="22"/>
      <c r="EW15" s="22"/>
      <c r="EX15" s="22" t="s">
        <v>6</v>
      </c>
      <c r="EY15" s="22"/>
      <c r="EZ15" s="22"/>
      <c r="FA15" s="22" t="s">
        <v>7</v>
      </c>
      <c r="FB15" s="22"/>
      <c r="FC15" s="22"/>
      <c r="FD15" s="22"/>
      <c r="FE15" s="22"/>
      <c r="FF15" s="22"/>
      <c r="FG15" s="22" t="s">
        <v>66</v>
      </c>
      <c r="FH15" s="22"/>
      <c r="FI15" s="22"/>
      <c r="FJ15" s="22" t="s">
        <v>67</v>
      </c>
      <c r="FK15" s="22"/>
      <c r="FL15" s="22"/>
      <c r="FM15" s="22" t="s">
        <v>68</v>
      </c>
      <c r="FN15" s="24"/>
      <c r="FO15" s="24"/>
    </row>
    <row r="16" spans="1:178">
      <c r="A16" s="12"/>
      <c r="B16" s="12"/>
      <c r="C16" s="12"/>
      <c r="D16" s="12" t="s">
        <v>8</v>
      </c>
      <c r="E16" s="12"/>
      <c r="F16" s="12"/>
      <c r="G16" s="12" t="s">
        <v>8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28"/>
      <c r="S16" s="12"/>
      <c r="T16" s="12"/>
      <c r="U16" s="28"/>
      <c r="V16" s="12"/>
      <c r="W16" s="12"/>
      <c r="X16" s="12"/>
      <c r="Y16" s="12" t="s">
        <v>8</v>
      </c>
      <c r="Z16" s="12"/>
      <c r="AA16" s="12"/>
      <c r="AB16" s="12" t="s">
        <v>8</v>
      </c>
      <c r="AC16" s="12"/>
      <c r="AD16" s="12"/>
      <c r="AE16" s="12" t="s">
        <v>11</v>
      </c>
      <c r="AF16" s="12"/>
      <c r="AG16" s="12"/>
      <c r="AH16" s="12" t="s">
        <v>8</v>
      </c>
      <c r="AI16" s="12"/>
      <c r="AJ16" s="12"/>
      <c r="AK16" s="12" t="s">
        <v>11</v>
      </c>
      <c r="AL16" s="12"/>
      <c r="AM16" s="12"/>
      <c r="AN16" s="12" t="s">
        <v>8</v>
      </c>
      <c r="AO16" s="12"/>
      <c r="AP16" s="12"/>
      <c r="AQ16" s="12" t="s">
        <v>20</v>
      </c>
      <c r="AR16" s="12"/>
      <c r="AS16" s="12"/>
      <c r="AT16" s="12" t="s">
        <v>21</v>
      </c>
      <c r="AU16" s="12"/>
      <c r="AV16" s="12"/>
      <c r="AW16" s="12" t="s">
        <v>8</v>
      </c>
      <c r="AX16" s="12"/>
      <c r="AY16" s="12"/>
      <c r="AZ16" s="12" t="s">
        <v>8</v>
      </c>
      <c r="BA16" s="12"/>
      <c r="BB16" s="12"/>
      <c r="BC16" s="12" t="s">
        <v>8</v>
      </c>
      <c r="BD16" s="12"/>
      <c r="BE16" s="12"/>
      <c r="BF16" s="12" t="s">
        <v>24</v>
      </c>
      <c r="BG16" s="12"/>
      <c r="BH16" s="12"/>
      <c r="BI16" s="12" t="s">
        <v>24</v>
      </c>
      <c r="BJ16" s="12"/>
      <c r="BK16" s="12"/>
      <c r="BL16" s="12" t="s">
        <v>8</v>
      </c>
      <c r="BM16" s="12"/>
      <c r="BN16" s="12"/>
      <c r="BO16" s="12" t="s">
        <v>8</v>
      </c>
      <c r="BP16" s="12"/>
      <c r="BQ16" s="12"/>
      <c r="BR16" s="12" t="s">
        <v>11</v>
      </c>
      <c r="BS16" s="12"/>
      <c r="BT16" s="12"/>
      <c r="BU16" s="12" t="s">
        <v>8</v>
      </c>
      <c r="BV16" s="12"/>
      <c r="BW16" s="12"/>
      <c r="BX16" s="12" t="s">
        <v>8</v>
      </c>
      <c r="BY16" s="12"/>
      <c r="BZ16" s="12"/>
      <c r="CA16" s="12" t="s">
        <v>8</v>
      </c>
      <c r="CB16" s="18"/>
      <c r="CC16" s="18"/>
      <c r="CD16" s="18" t="s">
        <v>11</v>
      </c>
      <c r="CE16" s="12"/>
      <c r="CF16" s="18"/>
      <c r="CG16" s="18" t="s">
        <v>11</v>
      </c>
      <c r="CH16" s="12"/>
      <c r="CI16" s="12"/>
      <c r="CJ16" s="12" t="s">
        <v>37</v>
      </c>
      <c r="CK16" s="18"/>
      <c r="CL16" s="12"/>
      <c r="CM16" s="12" t="s">
        <v>37</v>
      </c>
      <c r="CN16" s="12"/>
      <c r="CO16" s="12"/>
      <c r="CP16" s="26" t="s">
        <v>39</v>
      </c>
      <c r="CQ16" s="27"/>
      <c r="CR16" s="27"/>
      <c r="CS16" s="26" t="s">
        <v>39</v>
      </c>
      <c r="CT16" s="12"/>
      <c r="CU16" s="12"/>
      <c r="CV16" s="12" t="s">
        <v>8</v>
      </c>
      <c r="CW16" s="12"/>
      <c r="CX16" s="12"/>
      <c r="CY16" s="12" t="s">
        <v>8</v>
      </c>
      <c r="CZ16" s="12"/>
      <c r="DA16" s="12"/>
      <c r="DB16" s="12" t="s">
        <v>8</v>
      </c>
      <c r="DC16" s="12"/>
      <c r="DD16" s="12"/>
      <c r="DE16" s="12" t="s">
        <v>45</v>
      </c>
      <c r="DF16" s="12"/>
      <c r="DG16" s="12"/>
      <c r="DH16" s="12" t="s">
        <v>53</v>
      </c>
      <c r="DI16" s="12"/>
      <c r="DJ16" s="12"/>
      <c r="DK16" s="12" t="s">
        <v>37</v>
      </c>
      <c r="DL16" s="12"/>
      <c r="DM16" s="12"/>
      <c r="DN16" s="12" t="s">
        <v>37</v>
      </c>
      <c r="DO16" s="12"/>
      <c r="DP16" s="12"/>
      <c r="DQ16" s="12" t="s">
        <v>37</v>
      </c>
      <c r="DR16" s="12"/>
      <c r="DS16" s="12"/>
      <c r="DT16" s="12" t="s">
        <v>37</v>
      </c>
      <c r="DU16" s="12"/>
      <c r="DV16" s="12"/>
      <c r="DW16" s="12" t="s">
        <v>54</v>
      </c>
      <c r="DX16" s="12"/>
      <c r="DY16" s="12"/>
      <c r="DZ16" s="12" t="s">
        <v>55</v>
      </c>
      <c r="EA16" s="12"/>
      <c r="EB16" s="12"/>
      <c r="EC16" s="12" t="s">
        <v>56</v>
      </c>
      <c r="ED16" s="12"/>
      <c r="EE16" s="12"/>
      <c r="EF16" s="12" t="s">
        <v>53</v>
      </c>
      <c r="EG16" s="12"/>
      <c r="EH16" s="12"/>
      <c r="EI16" s="14" t="s">
        <v>11</v>
      </c>
      <c r="EJ16" s="12"/>
      <c r="EK16" s="12"/>
      <c r="EL16" s="12" t="s">
        <v>8</v>
      </c>
      <c r="EM16" s="12"/>
      <c r="EN16" s="12"/>
      <c r="EO16" s="12" t="s">
        <v>8</v>
      </c>
      <c r="EP16" s="12"/>
      <c r="EQ16" s="12"/>
      <c r="ER16" s="12" t="s">
        <v>8</v>
      </c>
      <c r="ES16" s="12"/>
      <c r="ET16" s="12"/>
      <c r="EU16" s="12" t="s">
        <v>8</v>
      </c>
      <c r="EV16" s="12"/>
      <c r="EW16" s="12"/>
      <c r="EX16" s="12" t="s">
        <v>8</v>
      </c>
      <c r="EY16" s="12"/>
      <c r="EZ16" s="12"/>
      <c r="FA16" s="12" t="s">
        <v>8</v>
      </c>
      <c r="FB16" s="12"/>
      <c r="FC16" s="12"/>
      <c r="FD16" s="12" t="s">
        <v>64</v>
      </c>
      <c r="FE16" s="12"/>
      <c r="FF16" s="12"/>
      <c r="FG16" s="12" t="s">
        <v>8</v>
      </c>
      <c r="FH16" s="12"/>
      <c r="FI16" s="12"/>
      <c r="FJ16" s="12" t="s">
        <v>8</v>
      </c>
      <c r="FK16" s="12"/>
      <c r="FL16" s="12"/>
      <c r="FM16" s="12" t="s">
        <v>8</v>
      </c>
      <c r="FN16" s="12"/>
      <c r="FO16" s="12"/>
    </row>
    <row r="17" spans="1:175" ht="409.5">
      <c r="A17" s="29" t="s">
        <v>0</v>
      </c>
      <c r="B17" s="30"/>
      <c r="C17" s="30"/>
      <c r="D17" s="29" t="s">
        <v>5</v>
      </c>
      <c r="E17" s="30"/>
      <c r="F17" s="12"/>
      <c r="G17" s="29" t="s">
        <v>5</v>
      </c>
      <c r="H17" s="30"/>
      <c r="I17" s="30"/>
      <c r="J17" s="29" t="s">
        <v>1</v>
      </c>
      <c r="K17" s="12"/>
      <c r="L17" s="12"/>
      <c r="M17" s="31" t="s">
        <v>2</v>
      </c>
      <c r="N17" s="12"/>
      <c r="O17" s="30"/>
      <c r="P17" s="31" t="s">
        <v>3</v>
      </c>
      <c r="Q17" s="12"/>
      <c r="R17" s="28"/>
      <c r="S17" s="32" t="s">
        <v>4</v>
      </c>
      <c r="T17" s="28"/>
      <c r="U17" s="28"/>
      <c r="V17" s="32" t="s">
        <v>4</v>
      </c>
      <c r="W17" s="12"/>
      <c r="X17" s="12"/>
      <c r="Y17" s="32" t="s">
        <v>9</v>
      </c>
      <c r="Z17" s="12"/>
      <c r="AA17" s="12"/>
      <c r="AB17" s="32" t="s">
        <v>10</v>
      </c>
      <c r="AC17" s="12"/>
      <c r="AD17" s="12"/>
      <c r="AE17" s="32" t="s">
        <v>12</v>
      </c>
      <c r="AF17" s="12"/>
      <c r="AG17" s="12"/>
      <c r="AH17" s="32" t="s">
        <v>16</v>
      </c>
      <c r="AI17" s="12"/>
      <c r="AJ17" s="12"/>
      <c r="AK17" s="32" t="s">
        <v>17</v>
      </c>
      <c r="AL17" s="12"/>
      <c r="AM17" s="12"/>
      <c r="AN17" s="32" t="s">
        <v>18</v>
      </c>
      <c r="AO17" s="12"/>
      <c r="AP17" s="12"/>
      <c r="AQ17" s="32" t="s">
        <v>19</v>
      </c>
      <c r="AR17" s="12"/>
      <c r="AS17" s="12"/>
      <c r="AT17" s="32" t="s">
        <v>19</v>
      </c>
      <c r="AU17" s="12"/>
      <c r="AV17" s="12"/>
      <c r="AW17" s="32" t="s">
        <v>22</v>
      </c>
      <c r="AX17" s="12"/>
      <c r="AY17" s="12"/>
      <c r="AZ17" s="32" t="s">
        <v>23</v>
      </c>
      <c r="BA17" s="12"/>
      <c r="BB17" s="12"/>
      <c r="BC17" s="32" t="s">
        <v>23</v>
      </c>
      <c r="BD17" s="12"/>
      <c r="BE17" s="12"/>
      <c r="BF17" s="32" t="s">
        <v>25</v>
      </c>
      <c r="BG17" s="12"/>
      <c r="BH17" s="12"/>
      <c r="BI17" s="32" t="s">
        <v>25</v>
      </c>
      <c r="BJ17" s="12"/>
      <c r="BK17" s="12"/>
      <c r="BL17" s="32" t="s">
        <v>26</v>
      </c>
      <c r="BM17" s="12"/>
      <c r="BN17" s="12"/>
      <c r="BO17" s="32" t="s">
        <v>27</v>
      </c>
      <c r="BP17" s="28"/>
      <c r="BQ17" s="28"/>
      <c r="BR17" s="32" t="s">
        <v>27</v>
      </c>
      <c r="BS17" s="12"/>
      <c r="BT17" s="12"/>
      <c r="BU17" s="29" t="s">
        <v>31</v>
      </c>
      <c r="BV17" s="12"/>
      <c r="BW17" s="12"/>
      <c r="BX17" s="29" t="s">
        <v>31</v>
      </c>
      <c r="BY17" s="12"/>
      <c r="BZ17" s="12"/>
      <c r="CA17" s="29" t="s">
        <v>31</v>
      </c>
      <c r="CB17" s="12"/>
      <c r="CC17" s="12"/>
      <c r="CD17" s="32" t="s">
        <v>32</v>
      </c>
      <c r="CE17" s="12"/>
      <c r="CF17" s="12"/>
      <c r="CG17" s="32" t="s">
        <v>32</v>
      </c>
      <c r="CH17" s="12"/>
      <c r="CI17" s="12"/>
      <c r="CJ17" s="29" t="s">
        <v>38</v>
      </c>
      <c r="CK17" s="12"/>
      <c r="CL17" s="28"/>
      <c r="CM17" s="29" t="s">
        <v>38</v>
      </c>
      <c r="CN17" s="12"/>
      <c r="CO17" s="12"/>
      <c r="CP17" s="32" t="s">
        <v>40</v>
      </c>
      <c r="CQ17" s="26" t="s">
        <v>41</v>
      </c>
      <c r="CR17" s="12"/>
      <c r="CS17" s="32" t="s">
        <v>40</v>
      </c>
      <c r="CT17" s="12"/>
      <c r="CU17" s="12"/>
      <c r="CV17" s="32" t="s">
        <v>42</v>
      </c>
      <c r="CW17" s="12"/>
      <c r="CX17" s="12"/>
      <c r="CY17" s="32" t="s">
        <v>43</v>
      </c>
      <c r="CZ17" s="12"/>
      <c r="DA17" s="12"/>
      <c r="DB17" s="32" t="s">
        <v>44</v>
      </c>
      <c r="DC17" s="12"/>
      <c r="DD17" s="12"/>
      <c r="DE17" s="32" t="s">
        <v>46</v>
      </c>
      <c r="DF17" s="12"/>
      <c r="DG17" s="12"/>
      <c r="DH17" s="32" t="s">
        <v>46</v>
      </c>
      <c r="DI17" s="12"/>
      <c r="DJ17" s="12"/>
      <c r="DK17" s="32" t="s">
        <v>46</v>
      </c>
      <c r="DL17" s="12"/>
      <c r="DM17" s="12"/>
      <c r="DN17" s="32" t="s">
        <v>46</v>
      </c>
      <c r="DO17" s="12"/>
      <c r="DP17" s="12"/>
      <c r="DQ17" s="32" t="s">
        <v>46</v>
      </c>
      <c r="DR17" s="12"/>
      <c r="DS17" s="12"/>
      <c r="DT17" s="32" t="s">
        <v>46</v>
      </c>
      <c r="DU17" s="12"/>
      <c r="DV17" s="12"/>
      <c r="DW17" s="32" t="s">
        <v>46</v>
      </c>
      <c r="DX17" s="12"/>
      <c r="DY17" s="12"/>
      <c r="DZ17" s="32" t="s">
        <v>57</v>
      </c>
      <c r="EA17" s="12"/>
      <c r="EB17" s="12"/>
      <c r="EC17" s="32" t="s">
        <v>57</v>
      </c>
      <c r="ED17" s="12"/>
      <c r="EE17" s="12"/>
      <c r="EF17" s="32" t="s">
        <v>58</v>
      </c>
      <c r="EG17" s="12"/>
      <c r="EH17" s="12"/>
      <c r="EI17" s="32" t="s">
        <v>59</v>
      </c>
      <c r="EJ17" s="12"/>
      <c r="EK17" s="12"/>
      <c r="EL17" s="32" t="s">
        <v>60</v>
      </c>
      <c r="EM17" s="12"/>
      <c r="EN17" s="12"/>
      <c r="EO17" s="32" t="s">
        <v>62</v>
      </c>
      <c r="EP17" s="12"/>
      <c r="EQ17" s="28"/>
      <c r="ER17" s="32" t="s">
        <v>62</v>
      </c>
      <c r="ES17" s="12"/>
      <c r="ET17" s="28"/>
      <c r="EU17" s="32" t="s">
        <v>62</v>
      </c>
      <c r="EV17" s="12"/>
      <c r="EW17" s="12"/>
      <c r="EX17" s="32" t="s">
        <v>63</v>
      </c>
      <c r="EY17" s="12"/>
      <c r="EZ17" s="12"/>
      <c r="FA17" s="32" t="s">
        <v>63</v>
      </c>
      <c r="FB17" s="12"/>
      <c r="FC17" s="12"/>
      <c r="FD17" s="32" t="s">
        <v>65</v>
      </c>
      <c r="FE17" s="12"/>
      <c r="FF17" s="12"/>
      <c r="FG17" s="32" t="s">
        <v>69</v>
      </c>
      <c r="FH17" s="12"/>
      <c r="FI17" s="12"/>
      <c r="FJ17" s="32" t="s">
        <v>69</v>
      </c>
      <c r="FK17" s="12"/>
      <c r="FL17" s="12"/>
      <c r="FM17" s="32" t="s">
        <v>69</v>
      </c>
      <c r="FN17" s="12"/>
      <c r="FO17" s="12"/>
      <c r="FP17" s="3"/>
      <c r="FS17" s="3"/>
    </row>
    <row r="18" spans="1:175">
      <c r="AZ18" s="2"/>
      <c r="BC18" s="2"/>
    </row>
    <row r="23" spans="1:175">
      <c r="CN23" s="2"/>
    </row>
  </sheetData>
  <pageMargins left="0.7" right="0.7" top="0.75" bottom="0.75" header="0.3" footer="0.3"/>
  <pageSetup paperSize="9" scale="77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density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Tomás</dc:creator>
  <cp:lastModifiedBy>ROBERTO</cp:lastModifiedBy>
  <cp:lastPrinted>2025-03-26T10:42:08Z</cp:lastPrinted>
  <dcterms:created xsi:type="dcterms:W3CDTF">2024-10-08T16:23:30Z</dcterms:created>
  <dcterms:modified xsi:type="dcterms:W3CDTF">2025-03-26T10:42:10Z</dcterms:modified>
</cp:coreProperties>
</file>