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unialicante-my.sharepoint.com/personal/roberto_tomas_mscloud_ua_es/Documents/Investigación/Líneas/Fuego/propiedades/"/>
    </mc:Choice>
  </mc:AlternateContent>
  <xr:revisionPtr revIDLastSave="478" documentId="8_{B02D9644-5833-45D0-88E0-2689ACB4B3D5}" xr6:coauthVersionLast="47" xr6:coauthVersionMax="47" xr10:uidLastSave="{0A41CC6E-AC98-4BBF-9DF3-6DDD6D2878E0}"/>
  <bookViews>
    <workbookView xWindow="-120" yWindow="-120" windowWidth="29040" windowHeight="15720" xr2:uid="{ACC3C781-9E87-4AF3-9310-C45EDAFC2C75}"/>
  </bookViews>
  <sheets>
    <sheet name="BTS" sheetId="1" r:id="rId1"/>
  </sheets>
  <definedNames>
    <definedName name="bbib14" localSheetId="0">BTS!#REF!</definedName>
    <definedName name="bbib23" localSheetId="0">BTS!#REF!</definedName>
    <definedName name="bbib25" localSheetId="0">BTS!#REF!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K6" i="1" l="1"/>
  <c r="HN5" i="1"/>
  <c r="HK5" i="1"/>
  <c r="HQ4" i="1"/>
  <c r="HN4" i="1"/>
  <c r="HK4" i="1"/>
  <c r="HQ3" i="1"/>
  <c r="HN3" i="1"/>
  <c r="HK3" i="1"/>
  <c r="HQ2" i="1"/>
  <c r="HN2" i="1"/>
  <c r="HK2" i="1"/>
  <c r="HH3" i="1" l="1"/>
  <c r="HH4" i="1"/>
  <c r="HH5" i="1"/>
  <c r="HH2" i="1"/>
  <c r="HE3" i="1"/>
  <c r="HE4" i="1"/>
  <c r="HE5" i="1"/>
  <c r="HE2" i="1"/>
  <c r="HB3" i="1"/>
  <c r="HB4" i="1"/>
  <c r="HB5" i="1"/>
  <c r="HB2" i="1"/>
  <c r="GD3" i="1" l="1"/>
  <c r="GD4" i="1"/>
  <c r="GD5" i="1"/>
  <c r="GD2" i="1"/>
  <c r="GA3" i="1"/>
  <c r="GA4" i="1"/>
  <c r="GA5" i="1"/>
  <c r="GA6" i="1"/>
  <c r="GA7" i="1"/>
  <c r="GA8" i="1"/>
  <c r="GA2" i="1"/>
  <c r="FX3" i="1"/>
  <c r="FX4" i="1"/>
  <c r="FX5" i="1"/>
  <c r="FX6" i="1"/>
  <c r="FX7" i="1"/>
  <c r="FX2" i="1"/>
  <c r="FC3" i="1"/>
  <c r="FC4" i="1"/>
  <c r="FC5" i="1"/>
  <c r="FC6" i="1"/>
  <c r="FC7" i="1"/>
  <c r="FC2" i="1"/>
  <c r="EQ5" i="1"/>
  <c r="EN5" i="1"/>
  <c r="EQ4" i="1"/>
  <c r="EN4" i="1"/>
  <c r="EQ3" i="1"/>
  <c r="EN3" i="1"/>
  <c r="EQ2" i="1"/>
  <c r="EN2" i="1"/>
  <c r="EK7" i="1"/>
  <c r="EH7" i="1"/>
  <c r="EK6" i="1"/>
  <c r="EH6" i="1"/>
  <c r="EK5" i="1"/>
  <c r="EH5" i="1"/>
  <c r="EK4" i="1"/>
  <c r="EH4" i="1"/>
  <c r="EK3" i="1"/>
  <c r="EH3" i="1"/>
  <c r="EK2" i="1"/>
  <c r="EH2" i="1"/>
  <c r="DS11" i="1"/>
  <c r="DP11" i="1"/>
  <c r="DS10" i="1"/>
  <c r="DP10" i="1"/>
  <c r="DS9" i="1"/>
  <c r="DP9" i="1"/>
  <c r="DS8" i="1"/>
  <c r="DP8" i="1"/>
  <c r="DS7" i="1"/>
  <c r="DP7" i="1"/>
  <c r="DS6" i="1"/>
  <c r="DP6" i="1"/>
  <c r="DS5" i="1"/>
  <c r="DP5" i="1"/>
  <c r="DS4" i="1"/>
  <c r="DP4" i="1"/>
  <c r="DS3" i="1"/>
  <c r="DP3" i="1"/>
  <c r="DS2" i="1"/>
  <c r="DP2" i="1"/>
  <c r="DM3" i="1"/>
  <c r="DM4" i="1"/>
  <c r="DM5" i="1"/>
  <c r="DM6" i="1"/>
  <c r="DM2" i="1"/>
  <c r="DJ10" i="1"/>
  <c r="DJ9" i="1"/>
  <c r="DJ8" i="1"/>
  <c r="DJ7" i="1"/>
  <c r="DJ6" i="1"/>
  <c r="DJ5" i="1"/>
  <c r="DJ4" i="1"/>
  <c r="DJ3" i="1"/>
  <c r="DJ2" i="1"/>
  <c r="DD12" i="1"/>
  <c r="DD11" i="1"/>
  <c r="DD10" i="1"/>
  <c r="DD9" i="1"/>
  <c r="DD8" i="1"/>
  <c r="DD7" i="1"/>
  <c r="DD6" i="1"/>
  <c r="DD5" i="1"/>
  <c r="DD4" i="1"/>
  <c r="DD3" i="1"/>
  <c r="DD2" i="1"/>
  <c r="DA8" i="1" l="1"/>
  <c r="CX8" i="1"/>
  <c r="DA7" i="1"/>
  <c r="CX7" i="1"/>
  <c r="DA6" i="1"/>
  <c r="CX6" i="1"/>
  <c r="DA5" i="1"/>
  <c r="CX5" i="1"/>
  <c r="DA4" i="1"/>
  <c r="CX4" i="1"/>
  <c r="DA3" i="1"/>
  <c r="CX3" i="1"/>
  <c r="DA2" i="1"/>
  <c r="CX2" i="1"/>
  <c r="CU3" i="1"/>
  <c r="CU4" i="1"/>
  <c r="CU5" i="1"/>
  <c r="CU6" i="1"/>
  <c r="CU2" i="1"/>
  <c r="CI8" i="1"/>
  <c r="CI7" i="1"/>
  <c r="CI6" i="1"/>
  <c r="CI5" i="1"/>
  <c r="CI4" i="1"/>
  <c r="CI3" i="1"/>
  <c r="CI2" i="1"/>
  <c r="AV3" i="1" l="1"/>
  <c r="AV4" i="1"/>
  <c r="AV5" i="1"/>
  <c r="AV6" i="1"/>
  <c r="AV7" i="1"/>
  <c r="AV2" i="1"/>
  <c r="AD3" i="1"/>
  <c r="AD4" i="1"/>
  <c r="AD5" i="1"/>
  <c r="AD6" i="1"/>
  <c r="AD7" i="1"/>
  <c r="AD8" i="1"/>
  <c r="AD9" i="1"/>
  <c r="AD10" i="1"/>
  <c r="AD11" i="1"/>
  <c r="AD12" i="1"/>
  <c r="AD13" i="1"/>
  <c r="AD14" i="1"/>
  <c r="AD15" i="1"/>
  <c r="AD16" i="1"/>
  <c r="AD2" i="1"/>
  <c r="AA3" i="1"/>
  <c r="AA4" i="1"/>
  <c r="AA5" i="1"/>
  <c r="AA6" i="1"/>
  <c r="AA7" i="1"/>
  <c r="AA8" i="1"/>
  <c r="AA2" i="1"/>
  <c r="X3" i="1"/>
  <c r="X4" i="1"/>
  <c r="X5" i="1"/>
  <c r="X6" i="1"/>
  <c r="X7" i="1"/>
  <c r="X2" i="1"/>
  <c r="U3" i="1"/>
  <c r="U4" i="1"/>
  <c r="U5" i="1"/>
  <c r="U6" i="1"/>
  <c r="U7" i="1"/>
  <c r="U2" i="1"/>
  <c r="R3" i="1"/>
  <c r="R4" i="1"/>
  <c r="R5" i="1"/>
  <c r="R6" i="1"/>
  <c r="R7" i="1"/>
  <c r="R2" i="1"/>
  <c r="O3" i="1"/>
  <c r="O4" i="1"/>
  <c r="O5" i="1"/>
  <c r="O6" i="1"/>
  <c r="O7" i="1"/>
  <c r="O2" i="1"/>
  <c r="L12" i="1"/>
  <c r="L11" i="1"/>
  <c r="L10" i="1"/>
  <c r="L9" i="1"/>
  <c r="L8" i="1"/>
  <c r="L7" i="1"/>
  <c r="L6" i="1"/>
  <c r="L5" i="1"/>
  <c r="L4" i="1"/>
  <c r="L3" i="1"/>
  <c r="L2" i="1"/>
  <c r="I3" i="1"/>
  <c r="I4" i="1"/>
  <c r="I5" i="1"/>
  <c r="I6" i="1"/>
  <c r="I7" i="1"/>
  <c r="I8" i="1"/>
  <c r="I9" i="1"/>
  <c r="I10" i="1"/>
  <c r="I11" i="1"/>
  <c r="I12" i="1"/>
  <c r="I2" i="1"/>
  <c r="F3" i="1"/>
  <c r="F4" i="1"/>
  <c r="F5" i="1"/>
  <c r="F6" i="1"/>
  <c r="F7" i="1"/>
  <c r="F2" i="1"/>
  <c r="C3" i="1" l="1"/>
  <c r="C4" i="1"/>
  <c r="C5" i="1"/>
  <c r="C6" i="1"/>
  <c r="C7" i="1"/>
  <c r="C8" i="1"/>
  <c r="C9" i="1"/>
  <c r="C10" i="1"/>
  <c r="C2" i="1"/>
</calcChain>
</file>

<file path=xl/sharedStrings.xml><?xml version="1.0" encoding="utf-8"?>
<sst xmlns="http://schemas.openxmlformats.org/spreadsheetml/2006/main" count="481" uniqueCount="122">
  <si>
    <t>Granite WC</t>
  </si>
  <si>
    <t>BTS (MPa)</t>
  </si>
  <si>
    <t>Tripathi, A., Gupta, N., Singh, A.K., Mohanty, S.P., Rai, N. and Pain, A., 2021. Effects of Elevated Temperatures on the Microstructural, Physico-Mechanical and Elastic Properties of Barakar Sandstone: A Study from One of the World’s Largest Underground Coalmine Fire Region, Jharia, India. Rock Mechanics and Rock Engineering, 54(3): 1293-1314.</t>
  </si>
  <si>
    <t>Srinivasan, V., Tripathy, A., Gupta, T. and Singh, T.N., 2020. An Investigation on the Influence of Thermal Damage on the Physical, Mechanical and Acoustic Behavior of Indian Gondwana Shale. Rock Mechanics and Rock Engineering, 53(6): 2865-2885.</t>
  </si>
  <si>
    <t>Sirdesai, N.N., Singh, T.N. and Pathegama Gamage, R., 2017. Thermal alterations in the poro-mechanical characteristic of an Indian sandstone – A comparative study. Engineering Geology, 226: 208-220.</t>
  </si>
  <si>
    <t>Sandstone AC</t>
  </si>
  <si>
    <t>Sandstone WC</t>
  </si>
  <si>
    <t>Yin, T., Li, X., Cao, W. and Xia, K., 2015. Effects of Thermal Treatment on Tensile Strength of Laurentian Granite Using Brazilian Test. Rock Mechanics and Rock Engineering, 48(6): 2213-2223.</t>
  </si>
  <si>
    <t>Granite</t>
  </si>
  <si>
    <t>Granite AC</t>
  </si>
  <si>
    <t>Granite LN2C</t>
  </si>
  <si>
    <t>Wu, Q., Weng, L., Zhao, Y., Guo, B. and Luo, T., 2019. On the tensile mechanical characteristics of fine-grained granite after heating/cooling treatments with different cooling rates. Engineering Geology, 253: 94-110.</t>
  </si>
  <si>
    <t>Wang, P., Yin, T.-b. and Hu, B.-w., 2020. Dynamic tensile strength and failure mechanisms of thermally treated sandstone under dry and water-saturated conditions. Transactions of Nonferrous Metals Society of China, 30(8): 2217-2238.</t>
  </si>
  <si>
    <t>Sandstone</t>
  </si>
  <si>
    <t>Marble</t>
  </si>
  <si>
    <t>Gautam, P.K., Jha, M.K., Verma, A.K. and Singh, T.N., 2020. Experimental study of thermal damage under compression and tension of Makrana marble. Journal of Thermal Analysis and Calorimetry, 139(1): 609-627.</t>
  </si>
  <si>
    <t>Dwivedi, R.D., Goel, R.K., Prasad, V.V.R. and Sinha, A., 2008. Thermo-mechanical properties of Indian and other granites. International Journal of Rock Mechanics and Mining Sciences, 45(3): 303-315.</t>
  </si>
  <si>
    <t>Singh, A., Verma, A.K., Kumar, A., Singh, C.S. and Roy, S.K., 2023. Effect of Temperature on Physico-Mechanical Properties of Chunar Sandstone, Mirzapur, U.P., India. Journal of Mining Science, 59(1): 53-62.</t>
  </si>
  <si>
    <t>T (ºC)</t>
  </si>
  <si>
    <r>
      <t>BTS/BTS</t>
    </r>
    <r>
      <rPr>
        <b/>
        <vertAlign val="subscript"/>
        <sz val="11"/>
        <color theme="1"/>
        <rFont val="Calibri"/>
        <family val="2"/>
        <scheme val="minor"/>
      </rPr>
      <t>0</t>
    </r>
  </si>
  <si>
    <t>Strathbogie-constant high temperature condition</t>
  </si>
  <si>
    <t>Harcourt-constant high temperature condition</t>
  </si>
  <si>
    <t>Strathbogie-slow cooling condition</t>
  </si>
  <si>
    <t>Harcourt-slow cooling condition</t>
  </si>
  <si>
    <t>Strathbogie-quenched condition</t>
  </si>
  <si>
    <t>Harcourt-quenched condition</t>
  </si>
  <si>
    <t>Kumari, W.G.P., Beaumont, D.M., Ranjith, P.G., Perera, M.S.A., Avanthi Isaka, B.L. &amp; Khandelwal, M. 2019. An experimental study on tensile characteristics of granite rocks exposed to different high-temperature treatments. Geomechanics and Geophysics for Geo-Energy and Geo-Resources, 5, 47-64, doi: 10.1007/s40948-018-0098-2.</t>
  </si>
  <si>
    <t>Gautam, P.K., Verma, A.K., Jha, M.K., Sharma, P. &amp; Singh, T.N. 2018. Effect of high temperature on physical and mechanical properties of Jalore granite. Journal of Applied Geophysics, 159, 460-474, doi: https://doi.org/10.1016/j.jappgeo.2018.07.018.</t>
  </si>
  <si>
    <t>Gabbro</t>
  </si>
  <si>
    <t>Stripa granite</t>
  </si>
  <si>
    <t>BS granite</t>
  </si>
  <si>
    <t>SC sandstone</t>
  </si>
  <si>
    <t>Feng, G., Wang, X.-c., Kang, Y., Luo, S.-g. and Hu, Y.-q., 2019. Effects of Temperature on the Relationship between Mode-I Fracture Toughness and Tensile Strength of Rock. Applied Sciences, 9(7): 1326.</t>
  </si>
  <si>
    <t>Hu, Y., Hu, Y., Zhao, G., Jin, P., Zhao, Z. and Li, C., 2022. Experimental Investigation of the Relationships Among P-Wave Velocity, Tensile Strength, and Mode-I Fracture Toughness of Granite After High-Temperature Treatment. Natural Resources Research, 31(2): 801-816.</t>
  </si>
  <si>
    <t>Xiao, P., Zheng, J., Dou, B., Tian, H., Cui, G. and Kashif, M., 2021. Mechanical Behaviors of Granite after Thermal Shock with Different Cooling Rates. Energies, 14(13): 3721.</t>
  </si>
  <si>
    <t>Wu, Y., Li, X.-Z., Huang, Z., Wang, Y.-C. and Deng, L.-C., 2021. Effect of thermal damage on tensile strength and microstructure of granite: a case study of Beishan, China. Geomechanics and Geophysics for Geo-Energy and Geo-Resources, 7(3): 82.</t>
  </si>
  <si>
    <t>Shale</t>
  </si>
  <si>
    <t>Vishal, V., Rizwan, M., Mahanta, B., Pradhan, S.P. and Singh, T.N., 2022. Temperature effect on the mechanical behavior of shale: Implication for shale gas production. Geosystems and Geoenvironment, 1(4): 100078.</t>
  </si>
  <si>
    <t>Sandstone LN2C</t>
  </si>
  <si>
    <t>Li, Q., Yin, T., Li, X. and Zhang, S., 2020. Effects of rapid cooling treatment on heated sandstone: a comparison between water and liquid nitrogen cooling. Bulletin of Engineering Geology and the Environment, 79(1): 313-327.</t>
  </si>
  <si>
    <t>Guha Roy, D. and Singh, T.N., 2023. Effect of heat-treatment on the pure- and mixed-mode fracture properties of a homogeneous sandstone. Geomechanics for Energy and the Environment, 33: 100430.</t>
  </si>
  <si>
    <t>Yin, T., Wu, Y., Wang, C., Zhuang, D. and Wu, B., 2020. Mixed-mode I + II tensile fracture analysis of thermally treated granite using straight-through notch Brazilian disc specimens. Engineering Fracture Mechanics, 234: 107111.</t>
  </si>
  <si>
    <t>Yang, S.-Q., Xu, P., Li, Y.-B. and Huang, Y.-H., 2017. Experimental investigation on triaxial mechanical and permeability behavior of sandstone after exposure to different high temperature treatments. Geothermics, 69: 93-109.</t>
  </si>
  <si>
    <t>Yang, S.-Q., Hu, B. &amp; Tian, W.-L. 2020. Effect of high temperature damage on triaxial mechanical failure behavior of sandstone specimens containing a single fissure. Engineering Fracture Mechanics, 233, 107066, doi: https://doi.org/10.1016/j.engfracmech.2020.107066.</t>
  </si>
  <si>
    <t>Jha, M.K., Verma, A.K., Gautam, P.K. &amp; Negi, A. 2017. Study of mechanical properties of Vindhayan shaly rocks at elevated temperature. Journal of the Geological Society of India, 90, 267-272, doi: 10.1007/s12594-017-0714-8.</t>
  </si>
  <si>
    <t>Diabase</t>
  </si>
  <si>
    <t>Schist-perpen</t>
  </si>
  <si>
    <t>Schist-parall</t>
  </si>
  <si>
    <t>Saiang, C. &amp; Miskovsky, K. 2012. Effect of heat on the mechanical properties of selected rock types - A laboratory study. Harmonising Rock Engineering and the Environment - Proceedings of the 12th ISRM International Congress on Rock Mechanics, 815-820, doi: 10.1201/b11646-149.</t>
  </si>
  <si>
    <t>M1</t>
  </si>
  <si>
    <t>M2</t>
  </si>
  <si>
    <t>Mudstone</t>
  </si>
  <si>
    <t>Liu, X., Zhang, C., Yuan, S., Fityus, S., Sloan, S.W. &amp; Buzzi, O. 2016. Effect of high temperature on mineralogy, microstructure, shear stiffness and tensile strength of two Australian mudstones. Rock Mechanics and Rock Engineering, 49, 3513-3524.</t>
  </si>
  <si>
    <t>Dry</t>
  </si>
  <si>
    <t>Saturated</t>
  </si>
  <si>
    <t>Limestone</t>
  </si>
  <si>
    <r>
      <t xml:space="preserve">Heidari, M., Torabi-Kaveh, M. &amp; Mohseni, H. Artificial weathering assessment of Persepolis stone due to heating to elucidate the effects of the burning of Persepolis. </t>
    </r>
    <r>
      <rPr>
        <i/>
        <sz val="11"/>
        <color theme="1"/>
        <rFont val="Calibri"/>
        <family val="2"/>
        <scheme val="minor"/>
      </rPr>
      <t>Bull Eng Geol Environ</t>
    </r>
    <r>
      <rPr>
        <sz val="11"/>
        <color theme="1"/>
        <rFont val="Calibri"/>
        <family val="2"/>
        <scheme val="minor"/>
      </rPr>
      <t xml:space="preserve"> </t>
    </r>
    <r>
      <rPr>
        <b/>
        <sz val="11"/>
        <color theme="1"/>
        <rFont val="Calibri"/>
        <family val="2"/>
        <scheme val="minor"/>
      </rPr>
      <t>75</t>
    </r>
    <r>
      <rPr>
        <sz val="11"/>
        <color theme="1"/>
        <rFont val="Calibri"/>
        <family val="2"/>
        <scheme val="minor"/>
      </rPr>
      <t>, 979–992 (2016). https://doi.org/10.1007/s10064-016-0887-1</t>
    </r>
  </si>
  <si>
    <t xml:space="preserve"> 9,220489977728285</t>
  </si>
  <si>
    <t xml:space="preserve"> 7,795100222717149</t>
  </si>
  <si>
    <t xml:space="preserve"> 6,726057906458798</t>
  </si>
  <si>
    <t xml:space="preserve"> 6,146993318485523</t>
  </si>
  <si>
    <t xml:space="preserve"> 3,9420935412026727</t>
  </si>
  <si>
    <t xml:space="preserve"> 3,5189309576837413</t>
  </si>
  <si>
    <t xml:space="preserve"> 2,3830734966592413</t>
  </si>
  <si>
    <t xml:space="preserve"> 1,893095768374165</t>
  </si>
  <si>
    <t xml:space="preserve"> 1,091314031180401</t>
  </si>
  <si>
    <t>Huang, Z., Zeng, W., Gu, Q., Wu, Y., Zhong, W. and Zhao, K., 2021. Investigations of variations in physical and mechanical properties of granite, sandstone, and marble after temperature and acid solution treatments. Construction and Building Materials, 307: 124943.</t>
  </si>
  <si>
    <t xml:space="preserve"> 9,933035714285712</t>
  </si>
  <si>
    <t xml:space="preserve"> 7,209821428571427</t>
  </si>
  <si>
    <t xml:space="preserve"> 5,691964285714285</t>
  </si>
  <si>
    <t xml:space="preserve"> 5,624999999999998</t>
  </si>
  <si>
    <t xml:space="preserve"> 5,2678571428571415</t>
  </si>
  <si>
    <t xml:space="preserve"> 5,156249999999999</t>
  </si>
  <si>
    <t xml:space="preserve"> 4,1741071428571415</t>
  </si>
  <si>
    <t xml:space="preserve"> 2,321428571428571</t>
  </si>
  <si>
    <t xml:space="preserve"> 1,3392857142857135</t>
  </si>
  <si>
    <t xml:space="preserve"> 3,1464435146443512</t>
  </si>
  <si>
    <t xml:space="preserve"> 2,6610878661087862</t>
  </si>
  <si>
    <t xml:space="preserve"> 1,523012552301255</t>
  </si>
  <si>
    <t xml:space="preserve"> 1,2887029288702925</t>
  </si>
  <si>
    <t xml:space="preserve"> 1,1631799163179917</t>
  </si>
  <si>
    <t xml:space="preserve"> 1,0543933054393304</t>
  </si>
  <si>
    <t xml:space="preserve"> 0,5271966527196654</t>
  </si>
  <si>
    <t>Clayey tuff</t>
  </si>
  <si>
    <t>Ersoy, H., Karahan, M., Kolaylı, H. and Sünnetci, M.O., 2021. Influence of Mineralogical and Micro-Structural Changes on the Physical and Strength Properties of Post-thermal-Treatment Clayey Rocks. Rock Mechanics and Rock Engineering, 54(2): 679-694.</t>
  </si>
  <si>
    <t>KP</t>
  </si>
  <si>
    <t>Dlm</t>
  </si>
  <si>
    <t>TrS</t>
  </si>
  <si>
    <t>KKB</t>
  </si>
  <si>
    <t>LS</t>
  </si>
  <si>
    <t>BT</t>
  </si>
  <si>
    <t>Travertine</t>
  </si>
  <si>
    <t>Calcarenite</t>
  </si>
  <si>
    <t>Chalk</t>
  </si>
  <si>
    <t>Ersoy, H., Atalar, C., Sünnetci, M.O., Kolaylı, H., Karahan, M. &amp; Fırat Ersoy, A. 2021. Assessment of damage on geo-mechanical and micro-structural properties of weak calcareous rocks exposed to fires using thermal treatment coefficient. Engineering Geology, 284, 106046, doi: https://doi.org/10.1016/j.enggeo.2021.106046.</t>
  </si>
  <si>
    <t>Wang, F., Konietzky, H., Frühwirt, T. &amp; Dai, Y. 2020. Laboratory testing and numerical simulation of properties and thermal-induced cracking of Eibenstock granite at elevated temperatures. Acta Geotechnica, 15, 2259-2275, doi: 10.1007/s11440-020-00926-8.</t>
  </si>
  <si>
    <t>Vigroux, M., Eslami, J., Beaucour, A.-L., Bourgès, A. &amp; Noumowé, A. 2021. High temperature behaviour of various natural building stones. Construction and Building Materials, 272, 121629, doi: https://doi.org/10.1016/j.conbuildmat.2020.121629.</t>
  </si>
  <si>
    <t>MA</t>
  </si>
  <si>
    <t>EUV</t>
  </si>
  <si>
    <t>SA</t>
  </si>
  <si>
    <t>GR</t>
  </si>
  <si>
    <t>MI</t>
  </si>
  <si>
    <t>MX</t>
  </si>
  <si>
    <t>Zhang, P., Wang, C., Gao, Z., Wang, Z., Zhou, C. &amp; Wang, F. 2024. Combined effects of high temperature and lithology on the tensile mechanical damage and fracture surface morphology of reservoir rocks. Bulletin of Engineering Geology and the Environment, 83, 226, doi: 10.1007/s10064-024-03732-8.</t>
  </si>
  <si>
    <t>CG</t>
  </si>
  <si>
    <t>JG</t>
  </si>
  <si>
    <t>JS</t>
  </si>
  <si>
    <t>FG</t>
  </si>
  <si>
    <t>MG</t>
  </si>
  <si>
    <t>Kang, F., Li, Y. &amp; Tang, C.a. 2021. Grain size heterogeneity controls strengthening to weakening of granite over high-temperature treatment. International Journal of Rock Mechanics and Mining Sciences, 145, 104848, doi: https://doi.org/10.1016/j.ijrmms.2021.104848.</t>
  </si>
  <si>
    <t>Homand-Etienne, F., &amp; Houpert, R. (1989, March). Thermally induced microcracking in granites: characterization and analysis. In International Journal of Rock Mechanics and Mining Sciences &amp; Geomechanics Abstracts (Vol. 26, No. 2, pp. 125-134). Pergamon</t>
  </si>
  <si>
    <t>Tullis, J., &amp; Yund, R. A. (1977). Experimental deformation of dry Westerly granite. Journal of geophysical research, 82(36), 5705-5718.</t>
  </si>
  <si>
    <t>Homand-Etienne, F., &amp; Houpert, R. (1989, March). Thermally induced microcracking in granites: characterization and analysis. In International Journal of Rock Mechanics and Mining Sciences &amp; Geomechanics Abstracts (Vol. 26, No. 2, pp. 125-134). Pergamon.</t>
  </si>
  <si>
    <t>Heard, H. C. (1980, October). Thermal expansion and inferred permeability of climax quartz monzonite to 300 C and 27.6 MPa. In International Journal of Rock Mechanics and Mining Sciences &amp; Geomechanics Abstracts (Vol. 17, No. 5, pp. 289-296). Pergamon.</t>
  </si>
  <si>
    <t>Hajpál, M., &amp; Török, Á. (1998, August). Petrophysical and mineralogical studies of burnt sandstones. In 2nd international PhD symposium in civil engineering, Budapest (pp. 1-9).</t>
  </si>
  <si>
    <t>Sandtone</t>
  </si>
  <si>
    <t>Cottaer</t>
  </si>
  <si>
    <t>Donzdorfer</t>
  </si>
  <si>
    <t>Maulbronner</t>
  </si>
  <si>
    <t>Pliezhausener</t>
  </si>
  <si>
    <t xml:space="preserve">Ove Alm, Lise-Lotte Jaktlund, Kuo Shaoquan,
The influence of microcrack density on the elastic and fracture mechanical properties of Stripa granite,
Physics of the Earth and Planetary Interiors,
Volume 40, Issue 3,
1985,
Pages 161-179,
ISSN 0031-9201,
https://doi.org/10.1016/0031-9201(85)90127-X.
</t>
  </si>
  <si>
    <t>Zhang, W., Sun, Q., Zhu, Y. et al. Experimental study on response characteristics of micro–macroscopic performance of red sandstone after high-temperature treatment. J Therm Anal Calorim 136, 1935–1945 (2019). https://doi.org/10.1007/s10973-018-7880-9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</si>
</sst>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vertAlign val="subscript"/>
      <sz val="11"/>
      <color theme="1"/>
      <name val="Calibri"/>
      <family val="2"/>
      <scheme val="minor"/>
    </font>
    <font>
      <sz val="8"/>
      <name val="Calibri"/>
      <family val="2"/>
      <scheme val="minor"/>
    </font>
    <font>
      <i/>
      <sz val="11"/>
      <color theme="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3">
    <xf numFmtId="0" fontId="0" fillId="0" borderId="0" xfId="0"/>
    <xf numFmtId="0" fontId="0" fillId="0" borderId="0" xfId="0" applyAlignment="1">
      <alignment vertical="center" wrapText="1"/>
    </xf>
    <xf numFmtId="0" fontId="0" fillId="0" borderId="0" xfId="0" applyFill="1"/>
    <xf numFmtId="0" fontId="0" fillId="0" borderId="0" xfId="0" applyFont="1"/>
    <xf numFmtId="0" fontId="0" fillId="0" borderId="0" xfId="0" applyFont="1" applyFill="1"/>
    <xf numFmtId="0" fontId="0" fillId="0" borderId="0" xfId="0" applyAlignment="1">
      <alignment vertical="center" wrapText="1"/>
    </xf>
    <xf numFmtId="0" fontId="1" fillId="0" borderId="1" xfId="0" applyFont="1" applyBorder="1"/>
    <xf numFmtId="0" fontId="1" fillId="0" borderId="1" xfId="0" applyFont="1" applyFill="1" applyBorder="1"/>
    <xf numFmtId="0" fontId="0" fillId="0" borderId="1" xfId="0" applyFont="1" applyBorder="1" applyAlignment="1">
      <alignment vertical="center" wrapText="1"/>
    </xf>
    <xf numFmtId="0" fontId="0" fillId="0" borderId="1" xfId="0" applyFont="1" applyBorder="1"/>
    <xf numFmtId="0" fontId="0" fillId="0" borderId="1" xfId="0" applyFont="1" applyBorder="1" applyAlignment="1">
      <alignment horizontal="center" vertical="center" wrapText="1"/>
    </xf>
    <xf numFmtId="0" fontId="0" fillId="0" borderId="1" xfId="0" applyFont="1" applyFill="1" applyBorder="1"/>
    <xf numFmtId="0" fontId="0" fillId="0" borderId="1" xfId="0" applyFont="1" applyFill="1" applyBorder="1" applyAlignment="1">
      <alignment vertical="center" wrapText="1"/>
    </xf>
    <xf numFmtId="0" fontId="0" fillId="0" borderId="1" xfId="0" applyFill="1" applyBorder="1" applyAlignment="1">
      <alignment vertical="center" wrapText="1"/>
    </xf>
    <xf numFmtId="0" fontId="0" fillId="0" borderId="1" xfId="0" applyFill="1" applyBorder="1"/>
    <xf numFmtId="0" fontId="0" fillId="0" borderId="1" xfId="0" applyBorder="1"/>
    <xf numFmtId="0" fontId="0" fillId="0" borderId="1" xfId="0" applyBorder="1" applyAlignment="1">
      <alignment vertical="center" wrapText="1"/>
    </xf>
    <xf numFmtId="0" fontId="0" fillId="0" borderId="1" xfId="0" applyBorder="1" applyAlignment="1">
      <alignment horizontal="center" vertical="center" wrapText="1"/>
    </xf>
    <xf numFmtId="0" fontId="0" fillId="2" borderId="1" xfId="0" applyFill="1" applyBorder="1" applyAlignment="1">
      <alignment vertical="justify"/>
    </xf>
    <xf numFmtId="0" fontId="0" fillId="2" borderId="1" xfId="0" applyFill="1" applyBorder="1" applyAlignment="1">
      <alignment vertical="top" wrapText="1"/>
    </xf>
    <xf numFmtId="0" fontId="0" fillId="0" borderId="1" xfId="0" applyBorder="1" applyAlignment="1">
      <alignment vertical="justify"/>
    </xf>
    <xf numFmtId="0" fontId="0" fillId="0" borderId="1" xfId="0" applyBorder="1" applyAlignment="1">
      <alignment vertical="top" wrapText="1"/>
    </xf>
    <xf numFmtId="0" fontId="0" fillId="0" borderId="1" xfId="0"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57AB4-5886-4A17-8E05-69BE18B3C06C}">
  <sheetPr>
    <pageSetUpPr fitToPage="1"/>
  </sheetPr>
  <dimension ref="A1:IW45"/>
  <sheetViews>
    <sheetView tabSelected="1" topLeftCell="IJ1" zoomScale="130" zoomScaleNormal="130" workbookViewId="0">
      <selection sqref="A1:IU24"/>
    </sheetView>
  </sheetViews>
  <sheetFormatPr baseColWidth="10" defaultRowHeight="15" x14ac:dyDescent="0.25"/>
  <cols>
    <col min="1" max="1" width="17.42578125" bestFit="1" customWidth="1"/>
    <col min="2" max="2" width="13.5703125" bestFit="1" customWidth="1"/>
    <col min="3" max="3" width="14.28515625" bestFit="1" customWidth="1"/>
    <col min="4" max="4" width="12.5703125" bestFit="1" customWidth="1"/>
    <col min="5" max="5" width="13.5703125" bestFit="1" customWidth="1"/>
    <col min="6" max="6" width="14.85546875" bestFit="1" customWidth="1"/>
    <col min="7" max="7" width="15" bestFit="1" customWidth="1"/>
    <col min="8" max="8" width="13.5703125" bestFit="1" customWidth="1"/>
    <col min="9" max="9" width="14.28515625" bestFit="1" customWidth="1"/>
    <col min="10" max="10" width="15.42578125" bestFit="1" customWidth="1"/>
    <col min="11" max="11" width="13.5703125" bestFit="1" customWidth="1"/>
    <col min="12" max="12" width="14.28515625" bestFit="1" customWidth="1"/>
    <col min="14" max="15" width="13.5703125" bestFit="1" customWidth="1"/>
    <col min="16" max="16" width="11.5703125" bestFit="1" customWidth="1"/>
    <col min="17" max="17" width="13.5703125" bestFit="1" customWidth="1"/>
    <col min="18" max="18" width="14.85546875" bestFit="1" customWidth="1"/>
    <col min="19" max="19" width="12" bestFit="1" customWidth="1"/>
    <col min="20" max="20" width="13.5703125" bestFit="1" customWidth="1"/>
    <col min="21" max="21" width="14.85546875" bestFit="1" customWidth="1"/>
    <col min="22" max="22" width="14" bestFit="1" customWidth="1"/>
    <col min="23" max="23" width="13.5703125" bestFit="1" customWidth="1"/>
    <col min="24" max="24" width="14.85546875" bestFit="1" customWidth="1"/>
    <col min="25" max="25" width="11.7109375" bestFit="1" customWidth="1"/>
    <col min="26" max="26" width="13.5703125" bestFit="1" customWidth="1"/>
    <col min="27" max="27" width="14.85546875" bestFit="1" customWidth="1"/>
    <col min="29" max="29" width="13.5703125" bestFit="1" customWidth="1"/>
    <col min="30" max="30" width="14.85546875" bestFit="1" customWidth="1"/>
    <col min="32" max="32" width="13.5703125" bestFit="1" customWidth="1"/>
    <col min="33" max="33" width="13.140625" bestFit="1" customWidth="1"/>
    <col min="35" max="35" width="13.5703125" bestFit="1" customWidth="1"/>
    <col min="36" max="36" width="13.140625" bestFit="1" customWidth="1"/>
    <col min="38" max="38" width="13.5703125" bestFit="1" customWidth="1"/>
    <col min="39" max="39" width="13.140625" bestFit="1" customWidth="1"/>
    <col min="41" max="41" width="13.5703125" bestFit="1" customWidth="1"/>
    <col min="42" max="42" width="13.140625" bestFit="1" customWidth="1"/>
    <col min="44" max="44" width="13.5703125" bestFit="1" customWidth="1"/>
    <col min="45" max="45" width="13.140625" bestFit="1" customWidth="1"/>
    <col min="46" max="46" width="11.7109375" bestFit="1" customWidth="1"/>
    <col min="47" max="47" width="13.5703125" bestFit="1" customWidth="1"/>
    <col min="48" max="48" width="14.85546875" bestFit="1" customWidth="1"/>
    <col min="49" max="49" width="48.28515625" bestFit="1" customWidth="1"/>
    <col min="50" max="50" width="13.5703125" bestFit="1" customWidth="1"/>
    <col min="51" max="51" width="14.85546875" bestFit="1" customWidth="1"/>
    <col min="52" max="52" width="45.42578125" bestFit="1" customWidth="1"/>
    <col min="53" max="53" width="13.5703125" bestFit="1" customWidth="1"/>
    <col min="54" max="54" width="14.85546875" bestFit="1" customWidth="1"/>
    <col min="55" max="55" width="34.5703125" bestFit="1" customWidth="1"/>
    <col min="56" max="56" width="13.5703125" bestFit="1" customWidth="1"/>
    <col min="57" max="57" width="14.85546875" bestFit="1" customWidth="1"/>
    <col min="58" max="58" width="31.5703125" bestFit="1" customWidth="1"/>
    <col min="59" max="59" width="13.5703125" bestFit="1" customWidth="1"/>
    <col min="60" max="60" width="14.85546875" bestFit="1" customWidth="1"/>
    <col min="61" max="61" width="33" bestFit="1" customWidth="1"/>
    <col min="62" max="62" width="13.5703125" bestFit="1" customWidth="1"/>
    <col min="63" max="63" width="14.85546875" bestFit="1" customWidth="1"/>
    <col min="64" max="64" width="30" bestFit="1" customWidth="1"/>
    <col min="65" max="65" width="13.5703125" bestFit="1" customWidth="1"/>
    <col min="66" max="66" width="14.85546875" bestFit="1" customWidth="1"/>
    <col min="67" max="67" width="12.42578125" bestFit="1" customWidth="1"/>
    <col min="68" max="69" width="14.85546875" bestFit="1" customWidth="1"/>
    <col min="71" max="71" width="13.5703125" bestFit="1" customWidth="1"/>
    <col min="72" max="72" width="14.85546875" bestFit="1" customWidth="1"/>
    <col min="74" max="74" width="13.5703125" bestFit="1" customWidth="1"/>
    <col min="75" max="75" width="14.85546875" bestFit="1" customWidth="1"/>
    <col min="76" max="76" width="13.85546875" bestFit="1" customWidth="1"/>
    <col min="77" max="77" width="13.5703125" bestFit="1" customWidth="1"/>
    <col min="78" max="78" width="14.85546875" bestFit="1" customWidth="1"/>
    <col min="80" max="80" width="13.5703125" bestFit="1" customWidth="1"/>
    <col min="81" max="81" width="14.85546875" bestFit="1" customWidth="1"/>
    <col min="82" max="82" width="14.5703125" bestFit="1" customWidth="1"/>
    <col min="83" max="83" width="13.5703125" bestFit="1" customWidth="1"/>
    <col min="84" max="84" width="14.85546875" bestFit="1" customWidth="1"/>
    <col min="85" max="85" width="13.140625" bestFit="1" customWidth="1"/>
    <col min="86" max="86" width="13.5703125" bestFit="1" customWidth="1"/>
    <col min="87" max="87" width="14.85546875" bestFit="1" customWidth="1"/>
    <col min="88" max="88" width="12" bestFit="1" customWidth="1"/>
    <col min="89" max="89" width="13.5703125" bestFit="1" customWidth="1"/>
    <col min="90" max="90" width="14.85546875" bestFit="1" customWidth="1"/>
    <col min="91" max="91" width="11.5703125" bestFit="1" customWidth="1"/>
    <col min="92" max="92" width="13.5703125" bestFit="1" customWidth="1"/>
    <col min="93" max="93" width="14.85546875" bestFit="1" customWidth="1"/>
    <col min="94" max="94" width="12" bestFit="1" customWidth="1"/>
    <col min="95" max="95" width="13.5703125" bestFit="1" customWidth="1"/>
    <col min="96" max="96" width="14.85546875" bestFit="1" customWidth="1"/>
    <col min="97" max="97" width="11.5703125" bestFit="1" customWidth="1"/>
    <col min="98" max="98" width="13.5703125" bestFit="1" customWidth="1"/>
    <col min="99" max="99" width="14.85546875" bestFit="1" customWidth="1"/>
    <col min="100" max="100" width="15.42578125" bestFit="1" customWidth="1"/>
    <col min="101" max="101" width="13.5703125" bestFit="1" customWidth="1"/>
    <col min="102" max="102" width="14.85546875" bestFit="1" customWidth="1"/>
    <col min="103" max="103" width="17.42578125" bestFit="1" customWidth="1"/>
    <col min="104" max="104" width="13.5703125" bestFit="1" customWidth="1"/>
    <col min="105" max="105" width="14.85546875" bestFit="1" customWidth="1"/>
    <col min="106" max="106" width="11.7109375" bestFit="1" customWidth="1"/>
    <col min="107" max="107" width="13.5703125" bestFit="1" customWidth="1"/>
    <col min="108" max="108" width="14.28515625" bestFit="1" customWidth="1"/>
    <col min="109" max="109" width="11.5703125" bestFit="1" customWidth="1"/>
    <col min="110" max="110" width="13.5703125" bestFit="1" customWidth="1"/>
    <col min="111" max="111" width="14.85546875" bestFit="1" customWidth="1"/>
    <col min="112" max="112" width="12" bestFit="1" customWidth="1"/>
    <col min="113" max="114" width="14.85546875" bestFit="1" customWidth="1"/>
    <col min="115" max="115" width="12.85546875" bestFit="1" customWidth="1"/>
    <col min="116" max="116" width="13.5703125" bestFit="1" customWidth="1"/>
    <col min="117" max="117" width="14.85546875" bestFit="1" customWidth="1"/>
    <col min="119" max="119" width="13.5703125" bestFit="1" customWidth="1"/>
    <col min="120" max="120" width="14.85546875" bestFit="1" customWidth="1"/>
    <col min="122" max="122" width="13.5703125" bestFit="1" customWidth="1"/>
    <col min="123" max="123" width="14.85546875" bestFit="1" customWidth="1"/>
    <col min="124" max="124" width="13.42578125" bestFit="1" customWidth="1"/>
    <col min="125" max="125" width="13.5703125" bestFit="1" customWidth="1"/>
    <col min="126" max="126" width="14.85546875" bestFit="1" customWidth="1"/>
    <col min="127" max="127" width="13.42578125" bestFit="1" customWidth="1"/>
    <col min="128" max="128" width="13.5703125" bestFit="1" customWidth="1"/>
    <col min="129" max="129" width="14.85546875" bestFit="1" customWidth="1"/>
    <col min="130" max="130" width="15" bestFit="1" customWidth="1"/>
    <col min="131" max="131" width="13.5703125" bestFit="1" customWidth="1"/>
    <col min="132" max="132" width="14.85546875" bestFit="1" customWidth="1"/>
    <col min="133" max="133" width="13.42578125" bestFit="1" customWidth="1"/>
    <col min="134" max="134" width="13.5703125" bestFit="1" customWidth="1"/>
    <col min="135" max="135" width="14.85546875" bestFit="1" customWidth="1"/>
    <col min="136" max="136" width="12.140625" bestFit="1" customWidth="1"/>
    <col min="137" max="138" width="14.85546875" bestFit="1" customWidth="1"/>
    <col min="139" max="139" width="12.140625" bestFit="1" customWidth="1"/>
    <col min="140" max="141" width="14.85546875" bestFit="1" customWidth="1"/>
    <col min="142" max="142" width="12.85546875" bestFit="1" customWidth="1"/>
    <col min="143" max="143" width="13.5703125" bestFit="1" customWidth="1"/>
    <col min="144" max="144" width="14.85546875" bestFit="1" customWidth="1"/>
    <col min="145" max="145" width="12.85546875" bestFit="1" customWidth="1"/>
    <col min="146" max="146" width="13.5703125" bestFit="1" customWidth="1"/>
    <col min="147" max="147" width="14.85546875" bestFit="1" customWidth="1"/>
    <col min="148" max="148" width="13.140625" bestFit="1" customWidth="1"/>
    <col min="149" max="149" width="23" bestFit="1" customWidth="1"/>
    <col min="150" max="150" width="14.85546875" bestFit="1" customWidth="1"/>
    <col min="151" max="151" width="13.140625" bestFit="1" customWidth="1"/>
    <col min="152" max="152" width="22.140625" bestFit="1" customWidth="1"/>
    <col min="153" max="153" width="14.85546875" bestFit="1" customWidth="1"/>
    <col min="154" max="154" width="13.140625" bestFit="1" customWidth="1"/>
    <col min="155" max="155" width="23" bestFit="1" customWidth="1"/>
    <col min="156" max="156" width="14.85546875" bestFit="1" customWidth="1"/>
    <col min="157" max="157" width="12.5703125" bestFit="1" customWidth="1"/>
    <col min="158" max="158" width="13.5703125" bestFit="1" customWidth="1"/>
    <col min="159" max="159" width="14.85546875" bestFit="1" customWidth="1"/>
    <col min="160" max="160" width="12.5703125" bestFit="1" customWidth="1"/>
    <col min="161" max="161" width="13.5703125" bestFit="1" customWidth="1"/>
    <col min="162" max="162" width="14.85546875" bestFit="1" customWidth="1"/>
    <col min="163" max="163" width="12.5703125" bestFit="1" customWidth="1"/>
    <col min="164" max="164" width="13.5703125" bestFit="1" customWidth="1"/>
    <col min="165" max="165" width="14.85546875" bestFit="1" customWidth="1"/>
    <col min="166" max="166" width="12.5703125" bestFit="1" customWidth="1"/>
    <col min="167" max="167" width="13.5703125" bestFit="1" customWidth="1"/>
    <col min="168" max="168" width="14.85546875" bestFit="1" customWidth="1"/>
    <col min="169" max="169" width="12.5703125" bestFit="1" customWidth="1"/>
    <col min="170" max="170" width="13.5703125" bestFit="1" customWidth="1"/>
    <col min="171" max="171" width="13.140625" bestFit="1" customWidth="1"/>
    <col min="172" max="172" width="12.5703125" bestFit="1" customWidth="1"/>
    <col min="173" max="173" width="13.5703125" bestFit="1" customWidth="1"/>
    <col min="174" max="174" width="14.85546875" bestFit="1" customWidth="1"/>
    <col min="175" max="175" width="12.5703125" bestFit="1" customWidth="1"/>
    <col min="176" max="176" width="13.5703125" bestFit="1" customWidth="1"/>
    <col min="177" max="177" width="14.85546875" bestFit="1" customWidth="1"/>
    <col min="178" max="178" width="15.85546875" bestFit="1" customWidth="1"/>
    <col min="179" max="179" width="13.5703125" bestFit="1" customWidth="1"/>
    <col min="180" max="180" width="13.140625" bestFit="1" customWidth="1"/>
    <col min="181" max="181" width="15.85546875" bestFit="1" customWidth="1"/>
    <col min="182" max="182" width="13.5703125" bestFit="1" customWidth="1"/>
    <col min="183" max="183" width="14.85546875" bestFit="1" customWidth="1"/>
    <col min="184" max="184" width="12.42578125" bestFit="1" customWidth="1"/>
    <col min="185" max="186" width="14.85546875" bestFit="1" customWidth="1"/>
    <col min="187" max="187" width="12.42578125" bestFit="1" customWidth="1"/>
    <col min="188" max="188" width="13.5703125" bestFit="1" customWidth="1"/>
    <col min="189" max="189" width="14.85546875" bestFit="1" customWidth="1"/>
    <col min="190" max="190" width="12.42578125" bestFit="1" customWidth="1"/>
    <col min="191" max="191" width="13.5703125" bestFit="1" customWidth="1"/>
    <col min="192" max="192" width="14.85546875" bestFit="1" customWidth="1"/>
    <col min="193" max="193" width="12.42578125" bestFit="1" customWidth="1"/>
    <col min="194" max="194" width="13.5703125" bestFit="1" customWidth="1"/>
    <col min="195" max="195" width="14.85546875" bestFit="1" customWidth="1"/>
    <col min="196" max="196" width="12.42578125" bestFit="1" customWidth="1"/>
    <col min="197" max="197" width="13.5703125" bestFit="1" customWidth="1"/>
    <col min="198" max="198" width="14.85546875" bestFit="1" customWidth="1"/>
    <col min="199" max="199" width="12.42578125" bestFit="1" customWidth="1"/>
    <col min="200" max="200" width="13.5703125" bestFit="1" customWidth="1"/>
    <col min="201" max="201" width="14.85546875" bestFit="1" customWidth="1"/>
    <col min="202" max="202" width="12.42578125" bestFit="1" customWidth="1"/>
    <col min="203" max="203" width="13.5703125" bestFit="1" customWidth="1"/>
    <col min="204" max="204" width="14.85546875" bestFit="1" customWidth="1"/>
    <col min="205" max="205" width="12.42578125" bestFit="1" customWidth="1"/>
    <col min="206" max="206" width="13.5703125" bestFit="1" customWidth="1"/>
    <col min="207" max="208" width="14.85546875" bestFit="1" customWidth="1"/>
    <col min="209" max="209" width="13.5703125" bestFit="1" customWidth="1"/>
    <col min="210" max="211" width="14.85546875" bestFit="1" customWidth="1"/>
    <col min="212" max="212" width="13.5703125" bestFit="1" customWidth="1"/>
    <col min="213" max="214" width="14.85546875" bestFit="1" customWidth="1"/>
    <col min="215" max="215" width="13.5703125" bestFit="1" customWidth="1"/>
    <col min="216" max="216" width="14.85546875" bestFit="1" customWidth="1"/>
    <col min="217" max="217" width="12.5703125" bestFit="1" customWidth="1"/>
    <col min="218" max="218" width="13.5703125" bestFit="1" customWidth="1"/>
    <col min="219" max="219" width="14.85546875" bestFit="1" customWidth="1"/>
    <col min="220" max="220" width="12.5703125" bestFit="1" customWidth="1"/>
    <col min="221" max="221" width="13.5703125" bestFit="1" customWidth="1"/>
    <col min="222" max="222" width="14.85546875" bestFit="1" customWidth="1"/>
    <col min="223" max="223" width="12.5703125" bestFit="1" customWidth="1"/>
    <col min="224" max="224" width="13.5703125" bestFit="1" customWidth="1"/>
    <col min="225" max="225" width="14.85546875" bestFit="1" customWidth="1"/>
    <col min="226" max="226" width="12" bestFit="1" customWidth="1"/>
    <col min="227" max="227" width="13.5703125" bestFit="1" customWidth="1"/>
    <col min="228" max="228" width="13.140625" bestFit="1" customWidth="1"/>
    <col min="230" max="230" width="13.5703125" bestFit="1" customWidth="1"/>
    <col min="231" max="231" width="13.140625" bestFit="1" customWidth="1"/>
    <col min="232" max="232" width="12" bestFit="1" customWidth="1"/>
    <col min="233" max="233" width="13.5703125" bestFit="1" customWidth="1"/>
    <col min="234" max="234" width="13.140625" bestFit="1" customWidth="1"/>
    <col min="235" max="235" width="12.140625" bestFit="1" customWidth="1"/>
    <col min="236" max="236" width="13.5703125" bestFit="1" customWidth="1"/>
    <col min="237" max="237" width="13.140625" bestFit="1" customWidth="1"/>
    <col min="239" max="240" width="14.85546875" bestFit="1" customWidth="1"/>
    <col min="241" max="241" width="11.7109375" bestFit="1" customWidth="1"/>
    <col min="242" max="243" width="14.85546875" bestFit="1" customWidth="1"/>
    <col min="244" max="244" width="13.140625" bestFit="1" customWidth="1"/>
    <col min="245" max="249" width="14.85546875" bestFit="1" customWidth="1"/>
    <col min="250" max="250" width="15.7109375" bestFit="1" customWidth="1"/>
    <col min="251" max="252" width="14.85546875" bestFit="1" customWidth="1"/>
    <col min="253" max="253" width="12.5703125" bestFit="1" customWidth="1"/>
    <col min="254" max="255" width="14.85546875" bestFit="1" customWidth="1"/>
  </cols>
  <sheetData>
    <row r="1" spans="1:257" ht="27.6" customHeight="1" x14ac:dyDescent="0.35">
      <c r="A1" s="6" t="s">
        <v>18</v>
      </c>
      <c r="B1" s="6" t="s">
        <v>1</v>
      </c>
      <c r="C1" s="6" t="s">
        <v>19</v>
      </c>
      <c r="D1" s="6" t="s">
        <v>18</v>
      </c>
      <c r="E1" s="6" t="s">
        <v>1</v>
      </c>
      <c r="F1" s="6" t="s">
        <v>19</v>
      </c>
      <c r="G1" s="6" t="s">
        <v>18</v>
      </c>
      <c r="H1" s="6" t="s">
        <v>1</v>
      </c>
      <c r="I1" s="6" t="s">
        <v>19</v>
      </c>
      <c r="J1" s="6" t="s">
        <v>18</v>
      </c>
      <c r="K1" s="6" t="s">
        <v>1</v>
      </c>
      <c r="L1" s="6" t="s">
        <v>19</v>
      </c>
      <c r="M1" s="6" t="s">
        <v>18</v>
      </c>
      <c r="N1" s="6" t="s">
        <v>1</v>
      </c>
      <c r="O1" s="6" t="s">
        <v>19</v>
      </c>
      <c r="P1" s="6" t="s">
        <v>18</v>
      </c>
      <c r="Q1" s="6" t="s">
        <v>1</v>
      </c>
      <c r="R1" s="6" t="s">
        <v>19</v>
      </c>
      <c r="S1" s="6" t="s">
        <v>18</v>
      </c>
      <c r="T1" s="6" t="s">
        <v>1</v>
      </c>
      <c r="U1" s="6" t="s">
        <v>19</v>
      </c>
      <c r="V1" s="6" t="s">
        <v>18</v>
      </c>
      <c r="W1" s="6" t="s">
        <v>1</v>
      </c>
      <c r="X1" s="6" t="s">
        <v>19</v>
      </c>
      <c r="Y1" s="6" t="s">
        <v>18</v>
      </c>
      <c r="Z1" s="6" t="s">
        <v>1</v>
      </c>
      <c r="AA1" s="6" t="s">
        <v>19</v>
      </c>
      <c r="AB1" s="6" t="s">
        <v>18</v>
      </c>
      <c r="AC1" s="6" t="s">
        <v>1</v>
      </c>
      <c r="AD1" s="6" t="s">
        <v>19</v>
      </c>
      <c r="AE1" s="6" t="s">
        <v>18</v>
      </c>
      <c r="AF1" s="6" t="s">
        <v>1</v>
      </c>
      <c r="AG1" s="6" t="s">
        <v>19</v>
      </c>
      <c r="AH1" s="6" t="s">
        <v>18</v>
      </c>
      <c r="AI1" s="6" t="s">
        <v>1</v>
      </c>
      <c r="AJ1" s="6" t="s">
        <v>19</v>
      </c>
      <c r="AK1" s="6" t="s">
        <v>18</v>
      </c>
      <c r="AL1" s="6" t="s">
        <v>1</v>
      </c>
      <c r="AM1" s="6" t="s">
        <v>19</v>
      </c>
      <c r="AN1" s="6" t="s">
        <v>18</v>
      </c>
      <c r="AO1" s="6" t="s">
        <v>1</v>
      </c>
      <c r="AP1" s="6" t="s">
        <v>19</v>
      </c>
      <c r="AQ1" s="6" t="s">
        <v>18</v>
      </c>
      <c r="AR1" s="6" t="s">
        <v>1</v>
      </c>
      <c r="AS1" s="6" t="s">
        <v>19</v>
      </c>
      <c r="AT1" s="6" t="s">
        <v>18</v>
      </c>
      <c r="AU1" s="6" t="s">
        <v>1</v>
      </c>
      <c r="AV1" s="6" t="s">
        <v>19</v>
      </c>
      <c r="AW1" s="6" t="s">
        <v>18</v>
      </c>
      <c r="AX1" s="6" t="s">
        <v>1</v>
      </c>
      <c r="AY1" s="6" t="s">
        <v>19</v>
      </c>
      <c r="AZ1" s="6" t="s">
        <v>18</v>
      </c>
      <c r="BA1" s="6" t="s">
        <v>1</v>
      </c>
      <c r="BB1" s="6" t="s">
        <v>19</v>
      </c>
      <c r="BC1" s="6" t="s">
        <v>18</v>
      </c>
      <c r="BD1" s="6" t="s">
        <v>1</v>
      </c>
      <c r="BE1" s="6" t="s">
        <v>19</v>
      </c>
      <c r="BF1" s="6" t="s">
        <v>18</v>
      </c>
      <c r="BG1" s="6" t="s">
        <v>1</v>
      </c>
      <c r="BH1" s="6" t="s">
        <v>19</v>
      </c>
      <c r="BI1" s="6" t="s">
        <v>18</v>
      </c>
      <c r="BJ1" s="6" t="s">
        <v>1</v>
      </c>
      <c r="BK1" s="6" t="s">
        <v>19</v>
      </c>
      <c r="BL1" s="6" t="s">
        <v>18</v>
      </c>
      <c r="BM1" s="6" t="s">
        <v>1</v>
      </c>
      <c r="BN1" s="6" t="s">
        <v>19</v>
      </c>
      <c r="BO1" s="6" t="s">
        <v>18</v>
      </c>
      <c r="BP1" s="6" t="s">
        <v>1</v>
      </c>
      <c r="BQ1" s="6" t="s">
        <v>19</v>
      </c>
      <c r="BR1" s="6" t="s">
        <v>18</v>
      </c>
      <c r="BS1" s="6" t="s">
        <v>1</v>
      </c>
      <c r="BT1" s="6" t="s">
        <v>19</v>
      </c>
      <c r="BU1" s="6" t="s">
        <v>18</v>
      </c>
      <c r="BV1" s="6" t="s">
        <v>1</v>
      </c>
      <c r="BW1" s="6" t="s">
        <v>19</v>
      </c>
      <c r="BX1" s="6" t="s">
        <v>18</v>
      </c>
      <c r="BY1" s="6" t="s">
        <v>1</v>
      </c>
      <c r="BZ1" s="6" t="s">
        <v>19</v>
      </c>
      <c r="CA1" s="6" t="s">
        <v>18</v>
      </c>
      <c r="CB1" s="6" t="s">
        <v>1</v>
      </c>
      <c r="CC1" s="6" t="s">
        <v>19</v>
      </c>
      <c r="CD1" s="6" t="s">
        <v>18</v>
      </c>
      <c r="CE1" s="6" t="s">
        <v>1</v>
      </c>
      <c r="CF1" s="6" t="s">
        <v>19</v>
      </c>
      <c r="CG1" s="6" t="s">
        <v>18</v>
      </c>
      <c r="CH1" s="6" t="s">
        <v>1</v>
      </c>
      <c r="CI1" s="6" t="s">
        <v>19</v>
      </c>
      <c r="CJ1" s="6" t="s">
        <v>18</v>
      </c>
      <c r="CK1" s="6" t="s">
        <v>1</v>
      </c>
      <c r="CL1" s="6" t="s">
        <v>19</v>
      </c>
      <c r="CM1" s="6" t="s">
        <v>18</v>
      </c>
      <c r="CN1" s="6" t="s">
        <v>1</v>
      </c>
      <c r="CO1" s="6" t="s">
        <v>19</v>
      </c>
      <c r="CP1" s="6" t="s">
        <v>18</v>
      </c>
      <c r="CQ1" s="6" t="s">
        <v>1</v>
      </c>
      <c r="CR1" s="6" t="s">
        <v>19</v>
      </c>
      <c r="CS1" s="6" t="s">
        <v>18</v>
      </c>
      <c r="CT1" s="6" t="s">
        <v>1</v>
      </c>
      <c r="CU1" s="6" t="s">
        <v>19</v>
      </c>
      <c r="CV1" s="6" t="s">
        <v>18</v>
      </c>
      <c r="CW1" s="6" t="s">
        <v>1</v>
      </c>
      <c r="CX1" s="6" t="s">
        <v>19</v>
      </c>
      <c r="CY1" s="6" t="s">
        <v>18</v>
      </c>
      <c r="CZ1" s="6" t="s">
        <v>1</v>
      </c>
      <c r="DA1" s="6" t="s">
        <v>19</v>
      </c>
      <c r="DB1" s="6" t="s">
        <v>18</v>
      </c>
      <c r="DC1" s="6" t="s">
        <v>1</v>
      </c>
      <c r="DD1" s="6" t="s">
        <v>19</v>
      </c>
      <c r="DE1" s="6" t="s">
        <v>18</v>
      </c>
      <c r="DF1" s="6" t="s">
        <v>1</v>
      </c>
      <c r="DG1" s="6" t="s">
        <v>19</v>
      </c>
      <c r="DH1" s="6" t="s">
        <v>18</v>
      </c>
      <c r="DI1" s="6" t="s">
        <v>1</v>
      </c>
      <c r="DJ1" s="6" t="s">
        <v>19</v>
      </c>
      <c r="DK1" s="6" t="s">
        <v>18</v>
      </c>
      <c r="DL1" s="6" t="s">
        <v>1</v>
      </c>
      <c r="DM1" s="6" t="s">
        <v>19</v>
      </c>
      <c r="DN1" s="6" t="s">
        <v>18</v>
      </c>
      <c r="DO1" s="6" t="s">
        <v>1</v>
      </c>
      <c r="DP1" s="6" t="s">
        <v>19</v>
      </c>
      <c r="DQ1" s="6" t="s">
        <v>18</v>
      </c>
      <c r="DR1" s="6" t="s">
        <v>1</v>
      </c>
      <c r="DS1" s="6" t="s">
        <v>19</v>
      </c>
      <c r="DT1" s="6" t="s">
        <v>18</v>
      </c>
      <c r="DU1" s="6" t="s">
        <v>1</v>
      </c>
      <c r="DV1" s="6" t="s">
        <v>19</v>
      </c>
      <c r="DW1" s="6" t="s">
        <v>18</v>
      </c>
      <c r="DX1" s="6" t="s">
        <v>1</v>
      </c>
      <c r="DY1" s="6" t="s">
        <v>19</v>
      </c>
      <c r="DZ1" s="6" t="s">
        <v>18</v>
      </c>
      <c r="EA1" s="6" t="s">
        <v>1</v>
      </c>
      <c r="EB1" s="6" t="s">
        <v>19</v>
      </c>
      <c r="EC1" s="6" t="s">
        <v>18</v>
      </c>
      <c r="ED1" s="6" t="s">
        <v>1</v>
      </c>
      <c r="EE1" s="6" t="s">
        <v>19</v>
      </c>
      <c r="EF1" s="6" t="s">
        <v>18</v>
      </c>
      <c r="EG1" s="6" t="s">
        <v>1</v>
      </c>
      <c r="EH1" s="6" t="s">
        <v>19</v>
      </c>
      <c r="EI1" s="6" t="s">
        <v>18</v>
      </c>
      <c r="EJ1" s="6" t="s">
        <v>1</v>
      </c>
      <c r="EK1" s="6" t="s">
        <v>19</v>
      </c>
      <c r="EL1" s="6" t="s">
        <v>18</v>
      </c>
      <c r="EM1" s="6" t="s">
        <v>1</v>
      </c>
      <c r="EN1" s="6" t="s">
        <v>19</v>
      </c>
      <c r="EO1" s="6" t="s">
        <v>18</v>
      </c>
      <c r="EP1" s="6" t="s">
        <v>1</v>
      </c>
      <c r="EQ1" s="6" t="s">
        <v>19</v>
      </c>
      <c r="ER1" s="6" t="s">
        <v>18</v>
      </c>
      <c r="ES1" s="7" t="s">
        <v>1</v>
      </c>
      <c r="ET1" s="7" t="s">
        <v>19</v>
      </c>
      <c r="EU1" s="7" t="s">
        <v>18</v>
      </c>
      <c r="EV1" s="7" t="s">
        <v>1</v>
      </c>
      <c r="EW1" s="7" t="s">
        <v>19</v>
      </c>
      <c r="EX1" s="7" t="s">
        <v>18</v>
      </c>
      <c r="EY1" s="7" t="s">
        <v>1</v>
      </c>
      <c r="EZ1" s="7" t="s">
        <v>19</v>
      </c>
      <c r="FA1" s="7" t="s">
        <v>18</v>
      </c>
      <c r="FB1" s="7" t="s">
        <v>1</v>
      </c>
      <c r="FC1" s="7" t="s">
        <v>19</v>
      </c>
      <c r="FD1" s="7" t="s">
        <v>18</v>
      </c>
      <c r="FE1" s="7" t="s">
        <v>1</v>
      </c>
      <c r="FF1" s="7" t="s">
        <v>19</v>
      </c>
      <c r="FG1" s="7" t="s">
        <v>18</v>
      </c>
      <c r="FH1" s="7" t="s">
        <v>1</v>
      </c>
      <c r="FI1" s="7" t="s">
        <v>19</v>
      </c>
      <c r="FJ1" s="7" t="s">
        <v>18</v>
      </c>
      <c r="FK1" s="7" t="s">
        <v>1</v>
      </c>
      <c r="FL1" s="7" t="s">
        <v>19</v>
      </c>
      <c r="FM1" s="7" t="s">
        <v>18</v>
      </c>
      <c r="FN1" s="7" t="s">
        <v>1</v>
      </c>
      <c r="FO1" s="7" t="s">
        <v>19</v>
      </c>
      <c r="FP1" s="7" t="s">
        <v>18</v>
      </c>
      <c r="FQ1" s="7" t="s">
        <v>1</v>
      </c>
      <c r="FR1" s="7" t="s">
        <v>19</v>
      </c>
      <c r="FS1" s="7" t="s">
        <v>18</v>
      </c>
      <c r="FT1" s="7" t="s">
        <v>1</v>
      </c>
      <c r="FU1" s="7" t="s">
        <v>19</v>
      </c>
      <c r="FV1" s="7" t="s">
        <v>18</v>
      </c>
      <c r="FW1" s="7" t="s">
        <v>1</v>
      </c>
      <c r="FX1" s="7" t="s">
        <v>19</v>
      </c>
      <c r="FY1" s="7" t="s">
        <v>18</v>
      </c>
      <c r="FZ1" s="7" t="s">
        <v>1</v>
      </c>
      <c r="GA1" s="7" t="s">
        <v>19</v>
      </c>
      <c r="GB1" s="7" t="s">
        <v>18</v>
      </c>
      <c r="GC1" s="7" t="s">
        <v>1</v>
      </c>
      <c r="GD1" s="7" t="s">
        <v>19</v>
      </c>
      <c r="GE1" s="7" t="s">
        <v>18</v>
      </c>
      <c r="GF1" s="7" t="s">
        <v>1</v>
      </c>
      <c r="GG1" s="7" t="s">
        <v>19</v>
      </c>
      <c r="GH1" s="7" t="s">
        <v>18</v>
      </c>
      <c r="GI1" s="7" t="s">
        <v>1</v>
      </c>
      <c r="GJ1" s="7" t="s">
        <v>19</v>
      </c>
      <c r="GK1" s="7" t="s">
        <v>18</v>
      </c>
      <c r="GL1" s="7" t="s">
        <v>1</v>
      </c>
      <c r="GM1" s="7" t="s">
        <v>19</v>
      </c>
      <c r="GN1" s="7" t="s">
        <v>18</v>
      </c>
      <c r="GO1" s="7" t="s">
        <v>1</v>
      </c>
      <c r="GP1" s="7" t="s">
        <v>19</v>
      </c>
      <c r="GQ1" s="7" t="s">
        <v>18</v>
      </c>
      <c r="GR1" s="7" t="s">
        <v>1</v>
      </c>
      <c r="GS1" s="7" t="s">
        <v>19</v>
      </c>
      <c r="GT1" s="7" t="s">
        <v>18</v>
      </c>
      <c r="GU1" s="7" t="s">
        <v>1</v>
      </c>
      <c r="GV1" s="7" t="s">
        <v>19</v>
      </c>
      <c r="GW1" s="7" t="s">
        <v>18</v>
      </c>
      <c r="GX1" s="7" t="s">
        <v>1</v>
      </c>
      <c r="GY1" s="7" t="s">
        <v>19</v>
      </c>
      <c r="GZ1" s="7" t="s">
        <v>18</v>
      </c>
      <c r="HA1" s="7" t="s">
        <v>1</v>
      </c>
      <c r="HB1" s="7" t="s">
        <v>19</v>
      </c>
      <c r="HC1" s="7" t="s">
        <v>18</v>
      </c>
      <c r="HD1" s="7" t="s">
        <v>1</v>
      </c>
      <c r="HE1" s="7" t="s">
        <v>19</v>
      </c>
      <c r="HF1" s="7" t="s">
        <v>18</v>
      </c>
      <c r="HG1" s="7" t="s">
        <v>1</v>
      </c>
      <c r="HH1" s="7" t="s">
        <v>19</v>
      </c>
      <c r="HI1" s="7" t="s">
        <v>18</v>
      </c>
      <c r="HJ1" s="7" t="s">
        <v>1</v>
      </c>
      <c r="HK1" s="7" t="s">
        <v>19</v>
      </c>
      <c r="HL1" s="7" t="s">
        <v>18</v>
      </c>
      <c r="HM1" s="7" t="s">
        <v>1</v>
      </c>
      <c r="HN1" s="7" t="s">
        <v>19</v>
      </c>
      <c r="HO1" s="7" t="s">
        <v>18</v>
      </c>
      <c r="HP1" s="7" t="s">
        <v>1</v>
      </c>
      <c r="HQ1" s="7" t="s">
        <v>19</v>
      </c>
      <c r="HR1" s="7" t="s">
        <v>18</v>
      </c>
      <c r="HS1" s="7" t="s">
        <v>1</v>
      </c>
      <c r="HT1" s="7" t="s">
        <v>19</v>
      </c>
      <c r="HU1" s="7" t="s">
        <v>18</v>
      </c>
      <c r="HV1" s="7" t="s">
        <v>1</v>
      </c>
      <c r="HW1" s="7" t="s">
        <v>19</v>
      </c>
      <c r="HX1" s="7" t="s">
        <v>18</v>
      </c>
      <c r="HY1" s="7" t="s">
        <v>1</v>
      </c>
      <c r="HZ1" s="7" t="s">
        <v>19</v>
      </c>
      <c r="IA1" s="7" t="s">
        <v>18</v>
      </c>
      <c r="IB1" s="7" t="s">
        <v>1</v>
      </c>
      <c r="IC1" s="7" t="s">
        <v>19</v>
      </c>
      <c r="ID1" s="7" t="s">
        <v>18</v>
      </c>
      <c r="IE1" s="7" t="s">
        <v>1</v>
      </c>
      <c r="IF1" s="7" t="s">
        <v>19</v>
      </c>
      <c r="IG1" s="7" t="s">
        <v>18</v>
      </c>
      <c r="IH1" s="7" t="s">
        <v>1</v>
      </c>
      <c r="II1" s="7" t="s">
        <v>19</v>
      </c>
      <c r="IJ1" s="7" t="s">
        <v>18</v>
      </c>
      <c r="IK1" s="7" t="s">
        <v>1</v>
      </c>
      <c r="IL1" s="7" t="s">
        <v>19</v>
      </c>
      <c r="IM1" s="7" t="s">
        <v>18</v>
      </c>
      <c r="IN1" s="7" t="s">
        <v>1</v>
      </c>
      <c r="IO1" s="7" t="s">
        <v>19</v>
      </c>
      <c r="IP1" s="7" t="s">
        <v>18</v>
      </c>
      <c r="IQ1" s="7" t="s">
        <v>1</v>
      </c>
      <c r="IR1" s="7" t="s">
        <v>19</v>
      </c>
      <c r="IS1" s="7" t="s">
        <v>18</v>
      </c>
      <c r="IT1" s="7" t="s">
        <v>1</v>
      </c>
      <c r="IU1" s="7" t="s">
        <v>19</v>
      </c>
      <c r="IV1" s="2"/>
      <c r="IW1" s="2"/>
    </row>
    <row r="2" spans="1:257" s="3" customFormat="1" ht="14.45" customHeight="1" x14ac:dyDescent="0.25">
      <c r="A2" s="8">
        <v>25</v>
      </c>
      <c r="B2" s="8">
        <v>3.11</v>
      </c>
      <c r="C2" s="8">
        <f>B2/3.11</f>
        <v>1</v>
      </c>
      <c r="D2" s="8">
        <v>25</v>
      </c>
      <c r="E2" s="8">
        <v>17.46</v>
      </c>
      <c r="F2" s="9">
        <f t="shared" ref="F2:F7" si="0">E2/17.46</f>
        <v>1</v>
      </c>
      <c r="G2" s="8">
        <v>25</v>
      </c>
      <c r="H2" s="8">
        <v>4.8099999999999996</v>
      </c>
      <c r="I2" s="10">
        <f>H2/4.81</f>
        <v>1</v>
      </c>
      <c r="J2" s="8">
        <v>25</v>
      </c>
      <c r="K2" s="8">
        <v>4.8099999999999996</v>
      </c>
      <c r="L2" s="10">
        <f>K2/4.81</f>
        <v>1</v>
      </c>
      <c r="M2" s="8">
        <v>25</v>
      </c>
      <c r="N2" s="8">
        <v>12.8</v>
      </c>
      <c r="O2" s="9">
        <f>N2/12.8</f>
        <v>1</v>
      </c>
      <c r="P2" s="8">
        <v>23</v>
      </c>
      <c r="Q2" s="8">
        <v>8.7799999999999994</v>
      </c>
      <c r="R2" s="9">
        <f>Q2/8.78</f>
        <v>1</v>
      </c>
      <c r="S2" s="8">
        <v>23</v>
      </c>
      <c r="T2" s="10">
        <v>8.7799999999999994</v>
      </c>
      <c r="U2" s="9">
        <f>T2/8.78</f>
        <v>1</v>
      </c>
      <c r="V2" s="8">
        <v>23</v>
      </c>
      <c r="W2" s="9">
        <v>8.7799999999999994</v>
      </c>
      <c r="X2" s="9">
        <f>W2/8.78</f>
        <v>1</v>
      </c>
      <c r="Y2" s="9">
        <v>25</v>
      </c>
      <c r="Z2" s="9">
        <v>6.8</v>
      </c>
      <c r="AA2" s="9">
        <f>Z2/6.8</f>
        <v>1</v>
      </c>
      <c r="AB2" s="8">
        <v>25</v>
      </c>
      <c r="AC2" s="8">
        <v>11.04</v>
      </c>
      <c r="AD2" s="9">
        <f>AC2/11.04</f>
        <v>1</v>
      </c>
      <c r="AE2" s="8">
        <v>30</v>
      </c>
      <c r="AF2" s="9"/>
      <c r="AG2" s="8">
        <v>1</v>
      </c>
      <c r="AH2" s="8">
        <v>30</v>
      </c>
      <c r="AI2" s="9"/>
      <c r="AJ2" s="8">
        <v>1</v>
      </c>
      <c r="AK2" s="8">
        <v>30</v>
      </c>
      <c r="AL2" s="8"/>
      <c r="AM2" s="8">
        <v>1</v>
      </c>
      <c r="AN2" s="8">
        <v>30</v>
      </c>
      <c r="AO2" s="8"/>
      <c r="AP2" s="8">
        <v>1</v>
      </c>
      <c r="AQ2" s="8">
        <v>30</v>
      </c>
      <c r="AR2" s="8"/>
      <c r="AS2" s="8">
        <v>1</v>
      </c>
      <c r="AT2" s="8">
        <v>25</v>
      </c>
      <c r="AU2" s="8">
        <v>8.81</v>
      </c>
      <c r="AV2" s="9">
        <f>AU2/8.81</f>
        <v>1</v>
      </c>
      <c r="AW2" s="9">
        <v>25</v>
      </c>
      <c r="AX2" s="9">
        <v>6.8340000000000005</v>
      </c>
      <c r="AY2" s="9">
        <v>1.0000000000000002</v>
      </c>
      <c r="AZ2" s="9">
        <v>25</v>
      </c>
      <c r="BA2" s="9">
        <v>8.7580000000000009</v>
      </c>
      <c r="BB2" s="9">
        <v>1.0000000000000002</v>
      </c>
      <c r="BC2" s="9">
        <v>25</v>
      </c>
      <c r="BD2" s="9">
        <v>6.8340000000000005</v>
      </c>
      <c r="BE2" s="9">
        <v>1.0000000000000002</v>
      </c>
      <c r="BF2" s="9">
        <v>25</v>
      </c>
      <c r="BG2" s="9">
        <v>8.798</v>
      </c>
      <c r="BH2" s="9">
        <v>1</v>
      </c>
      <c r="BI2" s="9">
        <v>25</v>
      </c>
      <c r="BJ2" s="9">
        <v>6.8340000000000005</v>
      </c>
      <c r="BK2" s="9">
        <v>1.0000000000000002</v>
      </c>
      <c r="BL2" s="9">
        <v>25</v>
      </c>
      <c r="BM2" s="9">
        <v>8.798</v>
      </c>
      <c r="BN2" s="9">
        <v>1</v>
      </c>
      <c r="BO2" s="9">
        <v>25</v>
      </c>
      <c r="BP2" s="9">
        <v>8.8699999999999992</v>
      </c>
      <c r="BQ2" s="9">
        <v>1</v>
      </c>
      <c r="BR2" s="9">
        <v>20</v>
      </c>
      <c r="BS2" s="9">
        <v>6.2</v>
      </c>
      <c r="BT2" s="9">
        <v>1</v>
      </c>
      <c r="BU2" s="9">
        <v>20</v>
      </c>
      <c r="BV2" s="9">
        <v>17.3</v>
      </c>
      <c r="BW2" s="9">
        <v>1</v>
      </c>
      <c r="BX2" s="9">
        <v>20</v>
      </c>
      <c r="BY2" s="9">
        <v>15.4</v>
      </c>
      <c r="BZ2" s="9">
        <v>1</v>
      </c>
      <c r="CA2" s="9">
        <v>20</v>
      </c>
      <c r="CB2" s="9">
        <v>8.7100000000000009</v>
      </c>
      <c r="CC2" s="9">
        <v>1</v>
      </c>
      <c r="CD2" s="9">
        <v>20</v>
      </c>
      <c r="CE2" s="9">
        <v>8.1999999999999993</v>
      </c>
      <c r="CF2" s="9">
        <v>1</v>
      </c>
      <c r="CG2" s="8">
        <v>20</v>
      </c>
      <c r="CH2" s="8">
        <v>6.52</v>
      </c>
      <c r="CI2" s="9">
        <f>CH2/6.52</f>
        <v>1</v>
      </c>
      <c r="CJ2" s="9">
        <v>25</v>
      </c>
      <c r="CK2" s="9">
        <v>6.16</v>
      </c>
      <c r="CL2" s="9">
        <v>1</v>
      </c>
      <c r="CM2" s="9">
        <v>25</v>
      </c>
      <c r="CN2" s="9">
        <v>6.13</v>
      </c>
      <c r="CO2" s="9">
        <v>0.99512987012987009</v>
      </c>
      <c r="CP2" s="9">
        <v>25</v>
      </c>
      <c r="CQ2" s="9">
        <v>6.2</v>
      </c>
      <c r="CR2" s="9">
        <v>1</v>
      </c>
      <c r="CS2" s="9">
        <v>25</v>
      </c>
      <c r="CT2" s="9">
        <v>7.94</v>
      </c>
      <c r="CU2" s="9">
        <f>CT2/7.94</f>
        <v>1</v>
      </c>
      <c r="CV2" s="9">
        <v>25</v>
      </c>
      <c r="CW2" s="9">
        <v>3.96</v>
      </c>
      <c r="CX2" s="9">
        <f>CW2/3.96</f>
        <v>1</v>
      </c>
      <c r="CY2" s="9">
        <v>25</v>
      </c>
      <c r="CZ2" s="9">
        <v>3.75</v>
      </c>
      <c r="DA2" s="9">
        <f>CZ2/3.75</f>
        <v>1</v>
      </c>
      <c r="DB2" s="8">
        <v>25</v>
      </c>
      <c r="DC2" s="8">
        <v>6.28</v>
      </c>
      <c r="DD2" s="8">
        <f>DC2/6.28</f>
        <v>1</v>
      </c>
      <c r="DE2" s="9">
        <v>25</v>
      </c>
      <c r="DF2" s="9">
        <v>11.63</v>
      </c>
      <c r="DG2" s="9">
        <v>1</v>
      </c>
      <c r="DH2" s="9">
        <v>25</v>
      </c>
      <c r="DI2" s="9">
        <v>5.33</v>
      </c>
      <c r="DJ2" s="9">
        <f>DI2/5.33</f>
        <v>1</v>
      </c>
      <c r="DK2" s="9">
        <v>25</v>
      </c>
      <c r="DL2" s="9">
        <v>9.75</v>
      </c>
      <c r="DM2" s="9">
        <f>DL2/9.75</f>
        <v>1</v>
      </c>
      <c r="DN2" s="9">
        <v>25</v>
      </c>
      <c r="DO2" s="9">
        <v>3.61</v>
      </c>
      <c r="DP2" s="9">
        <f>DO2/3.61</f>
        <v>1</v>
      </c>
      <c r="DQ2" s="9">
        <v>25</v>
      </c>
      <c r="DR2" s="9">
        <v>3.46</v>
      </c>
      <c r="DS2" s="9">
        <f>DR2/3.46</f>
        <v>1</v>
      </c>
      <c r="DT2" s="9">
        <v>25</v>
      </c>
      <c r="DU2" s="9">
        <v>21.1</v>
      </c>
      <c r="DV2" s="9">
        <v>1</v>
      </c>
      <c r="DW2" s="9">
        <v>25</v>
      </c>
      <c r="DX2" s="9">
        <v>18</v>
      </c>
      <c r="DY2" s="9">
        <v>1</v>
      </c>
      <c r="DZ2" s="9">
        <v>25</v>
      </c>
      <c r="EA2" s="9">
        <v>30</v>
      </c>
      <c r="EB2" s="9">
        <v>1</v>
      </c>
      <c r="EC2" s="9">
        <v>25</v>
      </c>
      <c r="ED2" s="9">
        <v>24</v>
      </c>
      <c r="EE2" s="9">
        <v>1</v>
      </c>
      <c r="EF2" s="9">
        <v>100</v>
      </c>
      <c r="EG2" s="9">
        <v>11.7975567190226</v>
      </c>
      <c r="EH2" s="9">
        <f>EG2/11.7975567190226</f>
        <v>1</v>
      </c>
      <c r="EI2" s="9">
        <v>100</v>
      </c>
      <c r="EJ2" s="9">
        <v>9.5357766143106399</v>
      </c>
      <c r="EK2" s="9">
        <f>EJ2/9.53577661431064</f>
        <v>1</v>
      </c>
      <c r="EL2" s="8">
        <v>20</v>
      </c>
      <c r="EM2" s="8">
        <v>9.31</v>
      </c>
      <c r="EN2" s="9">
        <f>EM2/9.31</f>
        <v>1</v>
      </c>
      <c r="EO2" s="8">
        <v>20</v>
      </c>
      <c r="EP2" s="8">
        <v>8.01</v>
      </c>
      <c r="EQ2" s="9">
        <f>EP2/8.01</f>
        <v>1</v>
      </c>
      <c r="ER2" s="9">
        <v>25</v>
      </c>
      <c r="ES2" s="11" t="s">
        <v>57</v>
      </c>
      <c r="ET2" s="11">
        <v>1</v>
      </c>
      <c r="EU2" s="11">
        <v>25</v>
      </c>
      <c r="EV2" s="11">
        <v>8.8839285714285694</v>
      </c>
      <c r="EW2" s="11">
        <v>1</v>
      </c>
      <c r="EX2" s="11">
        <v>25</v>
      </c>
      <c r="EY2" s="11" t="s">
        <v>76</v>
      </c>
      <c r="EZ2" s="11">
        <v>1</v>
      </c>
      <c r="FA2" s="12">
        <v>25</v>
      </c>
      <c r="FB2" s="12">
        <v>6.3</v>
      </c>
      <c r="FC2" s="11">
        <f>FB2/6.3</f>
        <v>1</v>
      </c>
      <c r="FD2" s="11">
        <v>105</v>
      </c>
      <c r="FE2" s="11">
        <v>7.3</v>
      </c>
      <c r="FF2" s="11">
        <v>1</v>
      </c>
      <c r="FG2" s="11">
        <v>105</v>
      </c>
      <c r="FH2" s="11">
        <v>7.8</v>
      </c>
      <c r="FI2" s="11">
        <v>1</v>
      </c>
      <c r="FJ2" s="11">
        <v>105</v>
      </c>
      <c r="FK2" s="11">
        <v>8.1999999999999993</v>
      </c>
      <c r="FL2" s="11">
        <v>1</v>
      </c>
      <c r="FM2" s="11">
        <v>105</v>
      </c>
      <c r="FN2" s="11">
        <v>8</v>
      </c>
      <c r="FO2" s="11">
        <v>1</v>
      </c>
      <c r="FP2" s="11">
        <v>105</v>
      </c>
      <c r="FQ2" s="11">
        <v>5.5</v>
      </c>
      <c r="FR2" s="11">
        <v>1</v>
      </c>
      <c r="FS2" s="11">
        <v>105</v>
      </c>
      <c r="FT2" s="11">
        <v>5.2</v>
      </c>
      <c r="FU2" s="11">
        <v>1</v>
      </c>
      <c r="FV2" s="11">
        <v>25</v>
      </c>
      <c r="FW2" s="11">
        <v>2.5</v>
      </c>
      <c r="FX2" s="11">
        <f>FW2/2.5</f>
        <v>1</v>
      </c>
      <c r="FY2" s="11">
        <v>25</v>
      </c>
      <c r="FZ2" s="11">
        <v>2.6</v>
      </c>
      <c r="GA2" s="11">
        <f>FZ2/2.6</f>
        <v>1</v>
      </c>
      <c r="GB2" s="11">
        <v>20</v>
      </c>
      <c r="GC2" s="11">
        <v>7.7772511848341201</v>
      </c>
      <c r="GD2" s="11">
        <f>GC2/7.77725118483412</f>
        <v>1</v>
      </c>
      <c r="GE2" s="11">
        <v>20</v>
      </c>
      <c r="GF2" s="11"/>
      <c r="GG2" s="11">
        <v>1</v>
      </c>
      <c r="GH2" s="11">
        <v>20</v>
      </c>
      <c r="GI2" s="11"/>
      <c r="GJ2" s="11">
        <v>1</v>
      </c>
      <c r="GK2" s="11">
        <v>20</v>
      </c>
      <c r="GL2" s="11"/>
      <c r="GM2" s="11">
        <v>1</v>
      </c>
      <c r="GN2" s="11">
        <v>20</v>
      </c>
      <c r="GO2" s="11"/>
      <c r="GP2" s="11">
        <v>1</v>
      </c>
      <c r="GQ2" s="11">
        <v>20</v>
      </c>
      <c r="GR2" s="11"/>
      <c r="GS2" s="11">
        <v>1</v>
      </c>
      <c r="GT2" s="11">
        <v>20</v>
      </c>
      <c r="GU2" s="11"/>
      <c r="GV2" s="11">
        <v>1</v>
      </c>
      <c r="GW2" s="11">
        <v>20</v>
      </c>
      <c r="GX2" s="11"/>
      <c r="GY2" s="11">
        <v>1</v>
      </c>
      <c r="GZ2" s="11">
        <v>25</v>
      </c>
      <c r="HA2" s="11">
        <v>4.95</v>
      </c>
      <c r="HB2" s="11">
        <f>HA2/4.95</f>
        <v>1</v>
      </c>
      <c r="HC2" s="11">
        <v>25</v>
      </c>
      <c r="HD2" s="11">
        <v>8.6199999999999992</v>
      </c>
      <c r="HE2" s="11">
        <f>HD2/8.62</f>
        <v>1</v>
      </c>
      <c r="HF2" s="11">
        <v>25</v>
      </c>
      <c r="HG2" s="11">
        <v>5.13</v>
      </c>
      <c r="HH2" s="11">
        <f>HG2/5.13</f>
        <v>1</v>
      </c>
      <c r="HI2" s="13">
        <v>25</v>
      </c>
      <c r="HJ2" s="13">
        <v>9.31</v>
      </c>
      <c r="HK2" s="14">
        <f>HJ2/9.31</f>
        <v>1</v>
      </c>
      <c r="HL2" s="13">
        <v>25</v>
      </c>
      <c r="HM2" s="13">
        <v>8.39</v>
      </c>
      <c r="HN2" s="14">
        <f>HM2/8.39</f>
        <v>1</v>
      </c>
      <c r="HO2" s="13">
        <v>25</v>
      </c>
      <c r="HP2" s="13">
        <v>7.65</v>
      </c>
      <c r="HQ2" s="14">
        <f>HP2/7.65</f>
        <v>1</v>
      </c>
      <c r="HR2" s="9">
        <v>30</v>
      </c>
      <c r="HS2" s="9"/>
      <c r="HT2" s="9">
        <v>1</v>
      </c>
      <c r="HU2" s="9">
        <v>30</v>
      </c>
      <c r="HV2" s="9"/>
      <c r="HW2" s="9">
        <v>1</v>
      </c>
      <c r="HX2" s="9">
        <v>30</v>
      </c>
      <c r="HY2" s="9"/>
      <c r="HZ2" s="9">
        <v>1</v>
      </c>
      <c r="IA2" s="9">
        <v>30</v>
      </c>
      <c r="IB2" s="9"/>
      <c r="IC2" s="9">
        <v>1</v>
      </c>
      <c r="ID2" s="11">
        <v>25</v>
      </c>
      <c r="IE2" s="11">
        <v>3.1368715083798802</v>
      </c>
      <c r="IF2" s="11">
        <v>1</v>
      </c>
      <c r="IG2" s="11">
        <v>25</v>
      </c>
      <c r="IH2" s="11">
        <v>3.0530726256983201</v>
      </c>
      <c r="II2" s="11">
        <v>1</v>
      </c>
      <c r="IJ2" s="11">
        <v>25</v>
      </c>
      <c r="IK2" s="11">
        <v>4.5055865921787701</v>
      </c>
      <c r="IL2" s="11">
        <v>1</v>
      </c>
      <c r="IM2" s="11">
        <v>25</v>
      </c>
      <c r="IN2" s="11">
        <v>4.0027932960893802</v>
      </c>
      <c r="IO2" s="11">
        <v>1</v>
      </c>
      <c r="IP2" s="11">
        <v>20</v>
      </c>
      <c r="IQ2" s="11">
        <v>15.3301886792452</v>
      </c>
      <c r="IR2" s="11">
        <v>1</v>
      </c>
      <c r="IS2" s="11">
        <v>20</v>
      </c>
      <c r="IT2" s="11">
        <v>3.9546599496221599</v>
      </c>
      <c r="IU2" s="11">
        <v>1</v>
      </c>
      <c r="IV2" s="4"/>
      <c r="IW2" s="4"/>
    </row>
    <row r="3" spans="1:257" s="3" customFormat="1" x14ac:dyDescent="0.25">
      <c r="A3" s="8">
        <v>100</v>
      </c>
      <c r="B3" s="8">
        <v>3.27</v>
      </c>
      <c r="C3" s="8">
        <f t="shared" ref="C3:C10" si="1">B3/3.11</f>
        <v>1.0514469453376207</v>
      </c>
      <c r="D3" s="8">
        <v>100</v>
      </c>
      <c r="E3" s="8">
        <v>13.92</v>
      </c>
      <c r="F3" s="9">
        <f t="shared" si="0"/>
        <v>0.79725085910652915</v>
      </c>
      <c r="G3" s="8">
        <v>100</v>
      </c>
      <c r="H3" s="8">
        <v>5.59</v>
      </c>
      <c r="I3" s="10">
        <f t="shared" ref="I3:I12" si="2">H3/4.81</f>
        <v>1.1621621621621623</v>
      </c>
      <c r="J3" s="8">
        <v>100</v>
      </c>
      <c r="K3" s="8">
        <v>3.64</v>
      </c>
      <c r="L3" s="10">
        <f t="shared" ref="L3:L12" si="3">K3/4.81</f>
        <v>0.7567567567567568</v>
      </c>
      <c r="M3" s="8">
        <v>100</v>
      </c>
      <c r="N3" s="8">
        <v>8.91</v>
      </c>
      <c r="O3" s="9">
        <f t="shared" ref="O3:O7" si="4">N3/12.8</f>
        <v>0.69609374999999996</v>
      </c>
      <c r="P3" s="8">
        <v>200</v>
      </c>
      <c r="Q3" s="8">
        <v>8.14</v>
      </c>
      <c r="R3" s="9">
        <f t="shared" ref="R3:R7" si="5">Q3/8.78</f>
        <v>0.92710706150341704</v>
      </c>
      <c r="S3" s="8">
        <v>200</v>
      </c>
      <c r="T3" s="8">
        <v>8.35</v>
      </c>
      <c r="U3" s="9">
        <f t="shared" ref="U3:U7" si="6">T3/8.78</f>
        <v>0.95102505694760819</v>
      </c>
      <c r="V3" s="8">
        <v>200</v>
      </c>
      <c r="W3" s="8">
        <v>8.2899999999999991</v>
      </c>
      <c r="X3" s="9">
        <f t="shared" ref="X3:X7" si="7">W3/8.78</f>
        <v>0.94419134396355353</v>
      </c>
      <c r="Y3" s="8">
        <v>100</v>
      </c>
      <c r="Z3" s="8">
        <v>7.12</v>
      </c>
      <c r="AA3" s="9">
        <f t="shared" ref="AA3:AA8" si="8">Z3/6.8</f>
        <v>1.0470588235294118</v>
      </c>
      <c r="AB3" s="8">
        <v>50</v>
      </c>
      <c r="AC3" s="8">
        <v>10.08</v>
      </c>
      <c r="AD3" s="9">
        <f t="shared" ref="AD3:AD16" si="9">AC3/11.04</f>
        <v>0.91304347826086962</v>
      </c>
      <c r="AE3" s="8">
        <v>65</v>
      </c>
      <c r="AF3" s="9"/>
      <c r="AG3" s="8">
        <v>0.99</v>
      </c>
      <c r="AH3" s="8">
        <v>100</v>
      </c>
      <c r="AI3" s="9"/>
      <c r="AJ3" s="8">
        <v>1</v>
      </c>
      <c r="AK3" s="8">
        <v>65</v>
      </c>
      <c r="AL3" s="8"/>
      <c r="AM3" s="8">
        <v>0.99</v>
      </c>
      <c r="AN3" s="8">
        <v>65</v>
      </c>
      <c r="AO3" s="8"/>
      <c r="AP3" s="8">
        <v>0.97</v>
      </c>
      <c r="AQ3" s="8">
        <v>65</v>
      </c>
      <c r="AR3" s="8"/>
      <c r="AS3" s="8">
        <v>0.93</v>
      </c>
      <c r="AT3" s="8">
        <v>100</v>
      </c>
      <c r="AU3" s="8">
        <v>9.51</v>
      </c>
      <c r="AV3" s="9">
        <f t="shared" ref="AV3:AV7" si="10">AU3/8.81</f>
        <v>1.079455164585698</v>
      </c>
      <c r="AW3" s="9">
        <v>100</v>
      </c>
      <c r="AX3" s="9">
        <v>7.4979999999999993</v>
      </c>
      <c r="AY3" s="9">
        <v>1.0971612525607257</v>
      </c>
      <c r="AZ3" s="9">
        <v>100</v>
      </c>
      <c r="BA3" s="9">
        <v>7.1779999999999999</v>
      </c>
      <c r="BB3" s="9">
        <v>0.81959351450102769</v>
      </c>
      <c r="BC3" s="9">
        <v>200</v>
      </c>
      <c r="BD3" s="9">
        <v>7.57</v>
      </c>
      <c r="BE3" s="9">
        <v>1.1076968100673106</v>
      </c>
      <c r="BF3" s="9">
        <v>200</v>
      </c>
      <c r="BG3" s="9">
        <v>6.4459999999999997</v>
      </c>
      <c r="BH3" s="9">
        <v>0.73266651511707204</v>
      </c>
      <c r="BI3" s="9">
        <v>200</v>
      </c>
      <c r="BJ3" s="9">
        <v>7.9420000000000002</v>
      </c>
      <c r="BK3" s="9">
        <v>1.1621305238513318</v>
      </c>
      <c r="BL3" s="9">
        <v>200</v>
      </c>
      <c r="BM3" s="9">
        <v>5.1719999999999997</v>
      </c>
      <c r="BN3" s="9">
        <v>0.58786087747215277</v>
      </c>
      <c r="BO3" s="9">
        <v>200</v>
      </c>
      <c r="BP3" s="9">
        <v>9.9100000000000019</v>
      </c>
      <c r="BQ3" s="9">
        <v>1.1172491544532135</v>
      </c>
      <c r="BR3" s="9">
        <v>100</v>
      </c>
      <c r="BS3" s="9">
        <v>4.5999999999999996</v>
      </c>
      <c r="BT3" s="9">
        <v>0.74193548387096764</v>
      </c>
      <c r="BU3" s="9">
        <v>100</v>
      </c>
      <c r="BV3" s="9">
        <v>15.4</v>
      </c>
      <c r="BW3" s="9">
        <v>0.89017341040462428</v>
      </c>
      <c r="BX3" s="9">
        <v>100</v>
      </c>
      <c r="BY3" s="9">
        <v>16.8</v>
      </c>
      <c r="BZ3" s="9">
        <v>1.0909090909090908</v>
      </c>
      <c r="CA3" s="9">
        <v>200</v>
      </c>
      <c r="CB3" s="9">
        <v>10.5</v>
      </c>
      <c r="CC3" s="9">
        <v>1.2055109070034442</v>
      </c>
      <c r="CD3" s="9">
        <v>100</v>
      </c>
      <c r="CE3" s="9">
        <v>8.15</v>
      </c>
      <c r="CF3" s="9">
        <v>0.99390243902439035</v>
      </c>
      <c r="CG3" s="8">
        <v>100</v>
      </c>
      <c r="CH3" s="8">
        <v>6.31</v>
      </c>
      <c r="CI3" s="9">
        <f t="shared" ref="CI3:CI8" si="11">CH3/6.52</f>
        <v>0.96779141104294475</v>
      </c>
      <c r="CJ3" s="9">
        <v>200</v>
      </c>
      <c r="CK3" s="9">
        <v>5.89</v>
      </c>
      <c r="CL3" s="9">
        <v>0.95616883116883111</v>
      </c>
      <c r="CM3" s="9">
        <v>200</v>
      </c>
      <c r="CN3" s="9">
        <v>6.08</v>
      </c>
      <c r="CO3" s="9">
        <v>0.98701298701298701</v>
      </c>
      <c r="CP3" s="9">
        <v>200</v>
      </c>
      <c r="CQ3" s="9">
        <v>6.1</v>
      </c>
      <c r="CR3" s="9">
        <v>0.98387096774193539</v>
      </c>
      <c r="CS3" s="9">
        <v>50</v>
      </c>
      <c r="CT3" s="9">
        <v>9.5299999999999994</v>
      </c>
      <c r="CU3" s="9">
        <f t="shared" ref="CU3:CU6" si="12">CT3/7.94</f>
        <v>1.2002518891687657</v>
      </c>
      <c r="CV3" s="9">
        <v>100</v>
      </c>
      <c r="CW3" s="9">
        <v>3.55</v>
      </c>
      <c r="CX3" s="9">
        <f t="shared" ref="CX3:CX8" si="13">CW3/3.96</f>
        <v>0.89646464646464641</v>
      </c>
      <c r="CY3" s="9">
        <v>100</v>
      </c>
      <c r="CZ3" s="9">
        <v>3.36</v>
      </c>
      <c r="DA3" s="9">
        <f t="shared" ref="DA3:DA8" si="14">CZ3/3.75</f>
        <v>0.89600000000000002</v>
      </c>
      <c r="DB3" s="8">
        <v>50</v>
      </c>
      <c r="DC3" s="8">
        <v>5.5</v>
      </c>
      <c r="DD3" s="8">
        <f t="shared" ref="DD3:DD12" si="15">DC3/6.28</f>
        <v>0.87579617834394896</v>
      </c>
      <c r="DE3" s="9">
        <v>100</v>
      </c>
      <c r="DF3" s="9">
        <v>11.44</v>
      </c>
      <c r="DG3" s="9">
        <v>0.98366294067067916</v>
      </c>
      <c r="DH3" s="9">
        <v>100</v>
      </c>
      <c r="DI3" s="9">
        <v>5.23</v>
      </c>
      <c r="DJ3" s="9">
        <f t="shared" ref="DJ3:DJ10" si="16">DI3/5.33</f>
        <v>0.98123827392120078</v>
      </c>
      <c r="DK3" s="9">
        <v>250</v>
      </c>
      <c r="DL3" s="9">
        <v>9.99</v>
      </c>
      <c r="DM3" s="9">
        <f t="shared" ref="DM3:DM6" si="17">DL3/9.75</f>
        <v>1.0246153846153847</v>
      </c>
      <c r="DN3" s="9">
        <v>100</v>
      </c>
      <c r="DO3" s="9">
        <v>3.36</v>
      </c>
      <c r="DP3" s="9">
        <f t="shared" ref="DP3:DP11" si="18">DO3/3.61</f>
        <v>0.93074792243767313</v>
      </c>
      <c r="DQ3" s="9">
        <v>100</v>
      </c>
      <c r="DR3" s="9">
        <v>3.3</v>
      </c>
      <c r="DS3" s="9">
        <f t="shared" ref="DS3:DS11" si="19">DR3/3.46</f>
        <v>0.95375722543352592</v>
      </c>
      <c r="DT3" s="9">
        <v>400</v>
      </c>
      <c r="DU3" s="9">
        <v>17.8</v>
      </c>
      <c r="DV3" s="9">
        <v>0.8571428571428571</v>
      </c>
      <c r="DW3" s="9">
        <v>400</v>
      </c>
      <c r="DX3" s="9">
        <v>13</v>
      </c>
      <c r="DY3" s="9">
        <v>0.72222222222222221</v>
      </c>
      <c r="DZ3" s="9">
        <v>400</v>
      </c>
      <c r="EA3" s="9">
        <v>33</v>
      </c>
      <c r="EB3" s="9">
        <v>1.1000000000000001</v>
      </c>
      <c r="EC3" s="9">
        <v>400</v>
      </c>
      <c r="ED3" s="9">
        <v>25</v>
      </c>
      <c r="EE3" s="9">
        <v>1.0416666666666667</v>
      </c>
      <c r="EF3" s="9">
        <v>300</v>
      </c>
      <c r="EG3" s="9">
        <v>13.8359511343804</v>
      </c>
      <c r="EH3" s="9">
        <f t="shared" ref="EH3:EH7" si="20">EG3/11.7975567190226</f>
        <v>1.1727810650887616</v>
      </c>
      <c r="EI3" s="9">
        <v>300</v>
      </c>
      <c r="EJ3" s="9">
        <v>19.5322862129144</v>
      </c>
      <c r="EK3" s="9">
        <f t="shared" ref="EK3:EK7" si="21">EJ3/9.53577661431064</f>
        <v>2.0483162518301534</v>
      </c>
      <c r="EL3" s="8">
        <v>200</v>
      </c>
      <c r="EM3" s="8">
        <v>13.72</v>
      </c>
      <c r="EN3" s="9">
        <f t="shared" ref="EN3:EN5" si="22">EM3/9.31</f>
        <v>1.4736842105263157</v>
      </c>
      <c r="EO3" s="8">
        <v>200</v>
      </c>
      <c r="EP3" s="8">
        <v>10.36</v>
      </c>
      <c r="EQ3" s="9">
        <f t="shared" ref="EQ3:EQ5" si="23">EP3/8.01</f>
        <v>1.2933832709113608</v>
      </c>
      <c r="ER3" s="9">
        <v>200</v>
      </c>
      <c r="ES3" s="11">
        <v>9.1091314031180399</v>
      </c>
      <c r="ET3" s="11">
        <v>0.98792270531401027</v>
      </c>
      <c r="EU3" s="11">
        <v>200</v>
      </c>
      <c r="EV3" s="11" t="s">
        <v>67</v>
      </c>
      <c r="EW3" s="11">
        <v>1.1180904522613062</v>
      </c>
      <c r="EX3" s="11">
        <v>200</v>
      </c>
      <c r="EY3" s="11" t="s">
        <v>77</v>
      </c>
      <c r="EZ3" s="11">
        <v>0.84574468085106214</v>
      </c>
      <c r="FA3" s="12">
        <v>200</v>
      </c>
      <c r="FB3" s="12">
        <v>9.3000000000000007</v>
      </c>
      <c r="FC3" s="11">
        <f t="shared" ref="FC3:FC7" si="24">FB3/6.3</f>
        <v>1.4761904761904763</v>
      </c>
      <c r="FD3" s="11">
        <v>200</v>
      </c>
      <c r="FE3" s="11">
        <v>6.1</v>
      </c>
      <c r="FF3" s="11">
        <v>0.83561643835616439</v>
      </c>
      <c r="FG3" s="11">
        <v>200</v>
      </c>
      <c r="FH3" s="11">
        <v>6.1</v>
      </c>
      <c r="FI3" s="11">
        <v>0.78205128205128205</v>
      </c>
      <c r="FJ3" s="11">
        <v>200</v>
      </c>
      <c r="FK3" s="11">
        <v>7.4</v>
      </c>
      <c r="FL3" s="11">
        <v>0.90243902439024404</v>
      </c>
      <c r="FM3" s="11">
        <v>200</v>
      </c>
      <c r="FN3" s="11">
        <v>7.5</v>
      </c>
      <c r="FO3" s="11">
        <v>0.9375</v>
      </c>
      <c r="FP3" s="11">
        <v>200</v>
      </c>
      <c r="FQ3" s="11">
        <v>5.2</v>
      </c>
      <c r="FR3" s="11">
        <v>0.94545454545454544</v>
      </c>
      <c r="FS3" s="11">
        <v>200</v>
      </c>
      <c r="FT3" s="11">
        <v>4</v>
      </c>
      <c r="FU3" s="11">
        <v>0.76923076923076916</v>
      </c>
      <c r="FV3" s="11">
        <v>105</v>
      </c>
      <c r="FW3" s="11">
        <v>2.2999999999999998</v>
      </c>
      <c r="FX3" s="11">
        <f t="shared" ref="FX3:FX7" si="25">FW3/2.5</f>
        <v>0.91999999999999993</v>
      </c>
      <c r="FY3" s="11">
        <v>105</v>
      </c>
      <c r="FZ3" s="11">
        <v>3</v>
      </c>
      <c r="GA3" s="11">
        <f t="shared" ref="GA3:GA8" si="26">FZ3/2.6</f>
        <v>1.1538461538461537</v>
      </c>
      <c r="GB3" s="11">
        <v>400</v>
      </c>
      <c r="GC3" s="11">
        <v>5.7867298578198998</v>
      </c>
      <c r="GD3" s="11">
        <f t="shared" ref="GD3:GD5" si="27">GC3/7.77725118483412</f>
        <v>0.74405850091407633</v>
      </c>
      <c r="GE3" s="11">
        <v>200</v>
      </c>
      <c r="GF3" s="11"/>
      <c r="GG3" s="11">
        <v>0.99864406779660997</v>
      </c>
      <c r="GH3" s="11">
        <v>200</v>
      </c>
      <c r="GI3" s="11"/>
      <c r="GJ3" s="11">
        <v>1.05966101694915</v>
      </c>
      <c r="GK3" s="11">
        <v>200</v>
      </c>
      <c r="GL3" s="11"/>
      <c r="GM3" s="11">
        <v>0.97016949152542298</v>
      </c>
      <c r="GN3" s="11">
        <v>200</v>
      </c>
      <c r="GO3" s="11"/>
      <c r="GP3" s="11">
        <v>0.78305084745762699</v>
      </c>
      <c r="GQ3" s="11">
        <v>200</v>
      </c>
      <c r="GR3" s="11"/>
      <c r="GS3" s="11">
        <v>0.93355932203389802</v>
      </c>
      <c r="GT3" s="11">
        <v>200</v>
      </c>
      <c r="GU3" s="11"/>
      <c r="GV3" s="11">
        <v>0.92949152542372804</v>
      </c>
      <c r="GW3" s="11">
        <v>200</v>
      </c>
      <c r="GX3" s="11"/>
      <c r="GY3" s="11">
        <v>0.99864406779660997</v>
      </c>
      <c r="GZ3" s="11">
        <v>300</v>
      </c>
      <c r="HA3" s="11">
        <v>4.21</v>
      </c>
      <c r="HB3" s="11">
        <f t="shared" ref="HB3:HB5" si="28">HA3/4.95</f>
        <v>0.85050505050505043</v>
      </c>
      <c r="HC3" s="11">
        <v>300</v>
      </c>
      <c r="HD3" s="11">
        <v>7.24</v>
      </c>
      <c r="HE3" s="11">
        <f t="shared" ref="HE3:HE5" si="29">HD3/8.62</f>
        <v>0.83990719257540614</v>
      </c>
      <c r="HF3" s="11">
        <v>300</v>
      </c>
      <c r="HG3" s="11">
        <v>4.78</v>
      </c>
      <c r="HH3" s="11">
        <f t="shared" ref="HH3:HH5" si="30">HG3/5.13</f>
        <v>0.93177387914230025</v>
      </c>
      <c r="HI3" s="13">
        <v>200</v>
      </c>
      <c r="HJ3" s="13">
        <v>7.61</v>
      </c>
      <c r="HK3" s="14">
        <f t="shared" ref="HK3:HK6" si="31">HJ3/9.31</f>
        <v>0.81740064446831362</v>
      </c>
      <c r="HL3" s="13">
        <v>200</v>
      </c>
      <c r="HM3" s="13">
        <v>7.51</v>
      </c>
      <c r="HN3" s="14">
        <f t="shared" ref="HN3:HN5" si="32">HM3/8.39</f>
        <v>0.89511323003575671</v>
      </c>
      <c r="HO3" s="13">
        <v>200</v>
      </c>
      <c r="HP3" s="13">
        <v>3.83</v>
      </c>
      <c r="HQ3" s="14">
        <f t="shared" ref="HQ3:HQ4" si="33">HP3/7.65</f>
        <v>0.50065359477124183</v>
      </c>
      <c r="HR3" s="9">
        <v>65</v>
      </c>
      <c r="HS3" s="9"/>
      <c r="HT3" s="9">
        <v>0.99</v>
      </c>
      <c r="HU3" s="9">
        <v>100</v>
      </c>
      <c r="HV3" s="9"/>
      <c r="HW3" s="9">
        <v>1</v>
      </c>
      <c r="HX3" s="9">
        <v>65</v>
      </c>
      <c r="HY3" s="9"/>
      <c r="HZ3" s="9">
        <v>0.99</v>
      </c>
      <c r="IA3" s="9">
        <v>65</v>
      </c>
      <c r="IB3" s="9"/>
      <c r="IC3" s="9">
        <v>0.97</v>
      </c>
      <c r="ID3" s="11">
        <v>300</v>
      </c>
      <c r="IE3" s="11">
        <v>2.91340782122905</v>
      </c>
      <c r="IF3" s="11">
        <v>0.92876224398931662</v>
      </c>
      <c r="IG3" s="11">
        <v>300</v>
      </c>
      <c r="IH3" s="11">
        <v>2.9553072625698298</v>
      </c>
      <c r="II3" s="11">
        <v>0.96797804208600224</v>
      </c>
      <c r="IJ3" s="11">
        <v>300</v>
      </c>
      <c r="IK3" s="11">
        <v>4.6592178770949699</v>
      </c>
      <c r="IL3" s="11">
        <v>1.0340979541227524</v>
      </c>
      <c r="IM3" s="11">
        <v>300</v>
      </c>
      <c r="IN3" s="11">
        <v>4.21229050279329</v>
      </c>
      <c r="IO3" s="11">
        <v>1.0523377529658058</v>
      </c>
      <c r="IP3" s="11">
        <v>100</v>
      </c>
      <c r="IQ3" s="11">
        <v>16.792452830188601</v>
      </c>
      <c r="IR3" s="11">
        <v>1.0953846153846163</v>
      </c>
      <c r="IS3" s="11">
        <v>100</v>
      </c>
      <c r="IT3" s="11">
        <v>3.5692695214105701</v>
      </c>
      <c r="IU3" s="11">
        <v>0.90254777070063608</v>
      </c>
      <c r="IV3" s="4"/>
      <c r="IW3" s="4"/>
    </row>
    <row r="4" spans="1:257" s="3" customFormat="1" x14ac:dyDescent="0.25">
      <c r="A4" s="8">
        <v>150</v>
      </c>
      <c r="B4" s="8">
        <v>3.45</v>
      </c>
      <c r="C4" s="8">
        <f t="shared" si="1"/>
        <v>1.1093247588424437</v>
      </c>
      <c r="D4" s="8">
        <v>150</v>
      </c>
      <c r="E4" s="8">
        <v>9.51</v>
      </c>
      <c r="F4" s="9">
        <f t="shared" si="0"/>
        <v>0.5446735395189003</v>
      </c>
      <c r="G4" s="8">
        <v>200</v>
      </c>
      <c r="H4" s="8">
        <v>3.89</v>
      </c>
      <c r="I4" s="10">
        <f t="shared" si="2"/>
        <v>0.80873180873180883</v>
      </c>
      <c r="J4" s="8">
        <v>200</v>
      </c>
      <c r="K4" s="8">
        <v>3.18</v>
      </c>
      <c r="L4" s="10">
        <f t="shared" si="3"/>
        <v>0.66112266112266116</v>
      </c>
      <c r="M4" s="8">
        <v>250</v>
      </c>
      <c r="N4" s="8">
        <v>8.17</v>
      </c>
      <c r="O4" s="9">
        <f t="shared" si="4"/>
        <v>0.63828124999999991</v>
      </c>
      <c r="P4" s="8">
        <v>400</v>
      </c>
      <c r="Q4" s="8">
        <v>6.92</v>
      </c>
      <c r="R4" s="9">
        <f t="shared" si="5"/>
        <v>0.78815489749430534</v>
      </c>
      <c r="S4" s="8">
        <v>400</v>
      </c>
      <c r="T4" s="8">
        <v>6.71</v>
      </c>
      <c r="U4" s="9">
        <f t="shared" si="6"/>
        <v>0.76423690205011396</v>
      </c>
      <c r="V4" s="8">
        <v>400</v>
      </c>
      <c r="W4" s="8">
        <v>6.66</v>
      </c>
      <c r="X4" s="9">
        <f t="shared" si="7"/>
        <v>0.75854214123006836</v>
      </c>
      <c r="Y4" s="8">
        <v>200</v>
      </c>
      <c r="Z4" s="8">
        <v>6.69</v>
      </c>
      <c r="AA4" s="9">
        <f t="shared" si="8"/>
        <v>0.98382352941176476</v>
      </c>
      <c r="AB4" s="8">
        <v>100</v>
      </c>
      <c r="AC4" s="8">
        <v>17.079999999999998</v>
      </c>
      <c r="AD4" s="9">
        <f t="shared" si="9"/>
        <v>1.5471014492753623</v>
      </c>
      <c r="AE4" s="8">
        <v>100</v>
      </c>
      <c r="AF4" s="9"/>
      <c r="AG4" s="8">
        <v>0.98</v>
      </c>
      <c r="AH4" s="8">
        <v>200</v>
      </c>
      <c r="AI4" s="9"/>
      <c r="AJ4" s="8">
        <v>0.97</v>
      </c>
      <c r="AK4" s="8">
        <v>100</v>
      </c>
      <c r="AL4" s="8"/>
      <c r="AM4" s="8">
        <v>0.97</v>
      </c>
      <c r="AN4" s="8">
        <v>100</v>
      </c>
      <c r="AO4" s="8"/>
      <c r="AP4" s="8">
        <v>0.93</v>
      </c>
      <c r="AQ4" s="8">
        <v>100</v>
      </c>
      <c r="AR4" s="8"/>
      <c r="AS4" s="8">
        <v>0.88</v>
      </c>
      <c r="AT4" s="8">
        <v>200</v>
      </c>
      <c r="AU4" s="8">
        <v>10.119999999999999</v>
      </c>
      <c r="AV4" s="9">
        <f t="shared" si="10"/>
        <v>1.1486946651532348</v>
      </c>
      <c r="AW4" s="9">
        <v>200</v>
      </c>
      <c r="AX4" s="9">
        <v>6.12</v>
      </c>
      <c r="AY4" s="9">
        <v>0.89552238805970152</v>
      </c>
      <c r="AZ4" s="9">
        <v>200</v>
      </c>
      <c r="BA4" s="9">
        <v>6.1419999999999995</v>
      </c>
      <c r="BB4" s="9">
        <v>0.70130166704727104</v>
      </c>
      <c r="BC4" s="9">
        <v>400</v>
      </c>
      <c r="BD4" s="9">
        <v>7.2480000000000002</v>
      </c>
      <c r="BE4" s="9">
        <v>1.0605794556628623</v>
      </c>
      <c r="BF4" s="9">
        <v>400</v>
      </c>
      <c r="BG4" s="9">
        <v>4.8559999999999999</v>
      </c>
      <c r="BH4" s="9">
        <v>0.55194362355080695</v>
      </c>
      <c r="BI4" s="9">
        <v>400</v>
      </c>
      <c r="BJ4" s="9">
        <v>3.3160000000000003</v>
      </c>
      <c r="BK4" s="9">
        <v>0.48522095405326315</v>
      </c>
      <c r="BL4" s="9">
        <v>400</v>
      </c>
      <c r="BM4" s="9">
        <v>4.3400000000000007</v>
      </c>
      <c r="BN4" s="9">
        <v>0.49329393043873615</v>
      </c>
      <c r="BO4" s="9">
        <v>300</v>
      </c>
      <c r="BP4" s="9">
        <v>8.5066666666666659</v>
      </c>
      <c r="BQ4" s="9">
        <v>0.95903795565576855</v>
      </c>
      <c r="BR4" s="9">
        <v>200</v>
      </c>
      <c r="BS4" s="9">
        <v>4.3</v>
      </c>
      <c r="BT4" s="9">
        <v>0.69354838709677413</v>
      </c>
      <c r="BU4" s="9">
        <v>200</v>
      </c>
      <c r="BV4" s="9">
        <v>13.9</v>
      </c>
      <c r="BW4" s="9">
        <v>0.80346820809248554</v>
      </c>
      <c r="BX4" s="9">
        <v>200</v>
      </c>
      <c r="BY4" s="9">
        <v>16.2</v>
      </c>
      <c r="BZ4" s="9">
        <v>1.051948051948052</v>
      </c>
      <c r="CA4" s="9">
        <v>300</v>
      </c>
      <c r="CB4" s="9">
        <v>6.53</v>
      </c>
      <c r="CC4" s="9">
        <v>0.74971297359357059</v>
      </c>
      <c r="CD4" s="9">
        <v>200</v>
      </c>
      <c r="CE4" s="9">
        <v>7.18</v>
      </c>
      <c r="CF4" s="9">
        <v>0.87560975609756098</v>
      </c>
      <c r="CG4" s="8">
        <v>200</v>
      </c>
      <c r="CH4" s="8">
        <v>5.68</v>
      </c>
      <c r="CI4" s="9">
        <f t="shared" si="11"/>
        <v>0.87116564417177911</v>
      </c>
      <c r="CJ4" s="9">
        <v>300</v>
      </c>
      <c r="CK4" s="9">
        <v>5.14</v>
      </c>
      <c r="CL4" s="9">
        <v>0.83441558441558439</v>
      </c>
      <c r="CM4" s="9">
        <v>300</v>
      </c>
      <c r="CN4" s="9">
        <v>5.9</v>
      </c>
      <c r="CO4" s="9">
        <v>0.95779220779220786</v>
      </c>
      <c r="CP4" s="9">
        <v>300</v>
      </c>
      <c r="CQ4" s="9">
        <v>5.8</v>
      </c>
      <c r="CR4" s="9">
        <v>0.93548387096774188</v>
      </c>
      <c r="CS4" s="9">
        <v>100</v>
      </c>
      <c r="CT4" s="9">
        <v>10.7</v>
      </c>
      <c r="CU4" s="9">
        <f t="shared" si="12"/>
        <v>1.3476070528967252</v>
      </c>
      <c r="CV4" s="9">
        <v>200</v>
      </c>
      <c r="CW4" s="9">
        <v>3.43</v>
      </c>
      <c r="CX4" s="9">
        <f t="shared" si="13"/>
        <v>0.86616161616161624</v>
      </c>
      <c r="CY4" s="9">
        <v>200</v>
      </c>
      <c r="CZ4" s="9">
        <v>3.05</v>
      </c>
      <c r="DA4" s="9">
        <f t="shared" si="14"/>
        <v>0.81333333333333324</v>
      </c>
      <c r="DB4" s="8">
        <v>100</v>
      </c>
      <c r="DC4" s="8">
        <v>6.8</v>
      </c>
      <c r="DD4" s="8">
        <f t="shared" si="15"/>
        <v>1.0828025477707006</v>
      </c>
      <c r="DE4" s="9">
        <v>200</v>
      </c>
      <c r="DF4" s="9">
        <v>11.18</v>
      </c>
      <c r="DG4" s="9">
        <v>0.96130696474634558</v>
      </c>
      <c r="DH4" s="9">
        <v>200</v>
      </c>
      <c r="DI4" s="9">
        <v>5.0971428571428499</v>
      </c>
      <c r="DJ4" s="9">
        <f t="shared" si="16"/>
        <v>0.95631198070222323</v>
      </c>
      <c r="DK4" s="9">
        <v>500</v>
      </c>
      <c r="DL4" s="9">
        <v>7.34</v>
      </c>
      <c r="DM4" s="9">
        <f t="shared" si="17"/>
        <v>0.75282051282051277</v>
      </c>
      <c r="DN4" s="9">
        <v>200</v>
      </c>
      <c r="DO4" s="9">
        <v>2.96</v>
      </c>
      <c r="DP4" s="9">
        <f t="shared" si="18"/>
        <v>0.81994459833795019</v>
      </c>
      <c r="DQ4" s="9">
        <v>200</v>
      </c>
      <c r="DR4" s="9">
        <v>3.28</v>
      </c>
      <c r="DS4" s="9">
        <f t="shared" si="19"/>
        <v>0.94797687861271673</v>
      </c>
      <c r="DT4" s="9">
        <v>750</v>
      </c>
      <c r="DU4" s="9">
        <v>10.199999999999999</v>
      </c>
      <c r="DV4" s="9">
        <v>0.47619047619047616</v>
      </c>
      <c r="DW4" s="9">
        <v>750</v>
      </c>
      <c r="DX4" s="9">
        <v>3</v>
      </c>
      <c r="DY4" s="9">
        <v>0.16666666666666666</v>
      </c>
      <c r="DZ4" s="9">
        <v>750</v>
      </c>
      <c r="EA4" s="9">
        <v>23</v>
      </c>
      <c r="EB4" s="9">
        <v>0.76666666666666672</v>
      </c>
      <c r="EC4" s="9"/>
      <c r="ED4" s="9"/>
      <c r="EE4" s="9"/>
      <c r="EF4" s="9">
        <v>450</v>
      </c>
      <c r="EG4" s="9">
        <v>14.9249563699825</v>
      </c>
      <c r="EH4" s="9">
        <f t="shared" si="20"/>
        <v>1.2650887573964551</v>
      </c>
      <c r="EI4" s="9">
        <v>450</v>
      </c>
      <c r="EJ4" s="9">
        <v>21.7661431064572</v>
      </c>
      <c r="EK4" s="9">
        <f t="shared" si="21"/>
        <v>2.2825768667642721</v>
      </c>
      <c r="EL4" s="8">
        <v>400</v>
      </c>
      <c r="EM4" s="8">
        <v>14.92</v>
      </c>
      <c r="EN4" s="9">
        <f t="shared" si="22"/>
        <v>1.6025778732545648</v>
      </c>
      <c r="EO4" s="8">
        <v>400</v>
      </c>
      <c r="EP4" s="8">
        <v>10.48</v>
      </c>
      <c r="EQ4" s="9">
        <f t="shared" si="23"/>
        <v>1.3083645443196006</v>
      </c>
      <c r="ER4" s="9">
        <v>300</v>
      </c>
      <c r="ES4" s="11" t="s">
        <v>58</v>
      </c>
      <c r="ET4" s="11">
        <v>0.84541062801932321</v>
      </c>
      <c r="EU4" s="11">
        <v>300</v>
      </c>
      <c r="EV4" s="11" t="s">
        <v>68</v>
      </c>
      <c r="EW4" s="11">
        <v>0.81155778894472286</v>
      </c>
      <c r="EX4" s="11">
        <v>300</v>
      </c>
      <c r="EY4" s="11" t="s">
        <v>78</v>
      </c>
      <c r="EZ4" s="11">
        <v>0.48404255319148798</v>
      </c>
      <c r="FA4" s="12">
        <v>400</v>
      </c>
      <c r="FB4" s="12">
        <v>9.6</v>
      </c>
      <c r="FC4" s="11">
        <f t="shared" si="24"/>
        <v>1.5238095238095237</v>
      </c>
      <c r="FD4" s="11">
        <v>300</v>
      </c>
      <c r="FE4" s="11">
        <v>4.7</v>
      </c>
      <c r="FF4" s="11">
        <v>0.64383561643835618</v>
      </c>
      <c r="FG4" s="11">
        <v>300</v>
      </c>
      <c r="FH4" s="11">
        <v>5.7</v>
      </c>
      <c r="FI4" s="11">
        <v>0.73076923076923084</v>
      </c>
      <c r="FJ4" s="11">
        <v>300</v>
      </c>
      <c r="FK4" s="11">
        <v>7.1</v>
      </c>
      <c r="FL4" s="11">
        <v>0.86585365853658536</v>
      </c>
      <c r="FM4" s="11">
        <v>300</v>
      </c>
      <c r="FN4" s="11">
        <v>6.1</v>
      </c>
      <c r="FO4" s="11">
        <v>0.76249999999999996</v>
      </c>
      <c r="FP4" s="11">
        <v>300</v>
      </c>
      <c r="FQ4" s="11">
        <v>4.3</v>
      </c>
      <c r="FR4" s="11">
        <v>0.78181818181818175</v>
      </c>
      <c r="FS4" s="11">
        <v>300</v>
      </c>
      <c r="FT4" s="11">
        <v>3.3</v>
      </c>
      <c r="FU4" s="11">
        <v>0.63461538461538458</v>
      </c>
      <c r="FV4" s="11">
        <v>200</v>
      </c>
      <c r="FW4" s="11">
        <v>1.91</v>
      </c>
      <c r="FX4" s="11">
        <f t="shared" si="25"/>
        <v>0.76400000000000001</v>
      </c>
      <c r="FY4" s="11">
        <v>200</v>
      </c>
      <c r="FZ4" s="11">
        <v>4.54</v>
      </c>
      <c r="GA4" s="11">
        <f t="shared" si="26"/>
        <v>1.7461538461538462</v>
      </c>
      <c r="GB4" s="11">
        <v>600</v>
      </c>
      <c r="GC4" s="11">
        <v>3.24170616113744</v>
      </c>
      <c r="GD4" s="11">
        <f t="shared" si="27"/>
        <v>0.41681901279707501</v>
      </c>
      <c r="GE4" s="11">
        <v>400</v>
      </c>
      <c r="GF4" s="11"/>
      <c r="GG4" s="11">
        <v>0.84</v>
      </c>
      <c r="GH4" s="11">
        <v>400</v>
      </c>
      <c r="GI4" s="11"/>
      <c r="GJ4" s="11">
        <v>0.68949152542372805</v>
      </c>
      <c r="GK4" s="11">
        <v>400</v>
      </c>
      <c r="GL4" s="11"/>
      <c r="GM4" s="11">
        <v>1.1064406779661</v>
      </c>
      <c r="GN4" s="11">
        <v>400</v>
      </c>
      <c r="GO4" s="11"/>
      <c r="GP4" s="11">
        <v>0.20745762711864399</v>
      </c>
      <c r="GQ4" s="11">
        <v>400</v>
      </c>
      <c r="GR4" s="11"/>
      <c r="GS4" s="11">
        <v>0.92542372881355905</v>
      </c>
      <c r="GT4" s="11">
        <v>400</v>
      </c>
      <c r="GU4" s="11"/>
      <c r="GV4" s="11">
        <v>0.778983050847457</v>
      </c>
      <c r="GW4" s="11">
        <v>400</v>
      </c>
      <c r="GX4" s="11"/>
      <c r="GY4" s="11">
        <v>0.91932203389830502</v>
      </c>
      <c r="GZ4" s="11">
        <v>600</v>
      </c>
      <c r="HA4" s="11">
        <v>1.6</v>
      </c>
      <c r="HB4" s="11">
        <f t="shared" si="28"/>
        <v>0.32323232323232326</v>
      </c>
      <c r="HC4" s="11">
        <v>600</v>
      </c>
      <c r="HD4" s="11">
        <v>2.2400000000000002</v>
      </c>
      <c r="HE4" s="11">
        <f t="shared" si="29"/>
        <v>0.25986078886310909</v>
      </c>
      <c r="HF4" s="11">
        <v>600</v>
      </c>
      <c r="HG4" s="11">
        <v>3.79</v>
      </c>
      <c r="HH4" s="11">
        <f t="shared" si="30"/>
        <v>0.73879142300194933</v>
      </c>
      <c r="HI4" s="13">
        <v>400</v>
      </c>
      <c r="HJ4" s="13">
        <v>5.72</v>
      </c>
      <c r="HK4" s="14">
        <f t="shared" si="31"/>
        <v>0.61439312567132109</v>
      </c>
      <c r="HL4" s="13">
        <v>400</v>
      </c>
      <c r="HM4" s="13">
        <v>4.92</v>
      </c>
      <c r="HN4" s="14">
        <f t="shared" si="32"/>
        <v>0.58641239570917758</v>
      </c>
      <c r="HO4" s="13">
        <v>400</v>
      </c>
      <c r="HP4" s="13">
        <v>2.44</v>
      </c>
      <c r="HQ4" s="14">
        <f t="shared" si="33"/>
        <v>0.31895424836601305</v>
      </c>
      <c r="HR4" s="9">
        <v>100</v>
      </c>
      <c r="HS4" s="9"/>
      <c r="HT4" s="9">
        <v>0.98</v>
      </c>
      <c r="HU4" s="9">
        <v>200</v>
      </c>
      <c r="HV4" s="9"/>
      <c r="HW4" s="9">
        <v>0.97</v>
      </c>
      <c r="HX4" s="9">
        <v>100</v>
      </c>
      <c r="HY4" s="9"/>
      <c r="HZ4" s="9">
        <v>0.97</v>
      </c>
      <c r="IA4" s="9">
        <v>100</v>
      </c>
      <c r="IB4" s="9"/>
      <c r="IC4" s="9">
        <v>0.93</v>
      </c>
      <c r="ID4" s="11">
        <v>450</v>
      </c>
      <c r="IE4" s="11">
        <v>3.7234636871508302</v>
      </c>
      <c r="IF4" s="11">
        <v>1.1869991095280505</v>
      </c>
      <c r="IG4" s="11">
        <v>450</v>
      </c>
      <c r="IH4" s="11">
        <v>2.8156424581005499</v>
      </c>
      <c r="II4" s="11">
        <v>0.92223238792314566</v>
      </c>
      <c r="IJ4" s="11">
        <v>450</v>
      </c>
      <c r="IK4" s="11">
        <v>5.3296089385474801</v>
      </c>
      <c r="IL4" s="11">
        <v>1.1828890266583993</v>
      </c>
      <c r="IM4" s="11">
        <v>450</v>
      </c>
      <c r="IN4" s="11">
        <v>4.1703910614525102</v>
      </c>
      <c r="IO4" s="11">
        <v>1.0418702023726452</v>
      </c>
      <c r="IP4" s="11">
        <v>150</v>
      </c>
      <c r="IQ4" s="11">
        <v>16.320754716981099</v>
      </c>
      <c r="IR4" s="11">
        <v>1.0646153846153883</v>
      </c>
      <c r="IS4" s="11">
        <v>200</v>
      </c>
      <c r="IT4" s="11">
        <v>3.5390428211586902</v>
      </c>
      <c r="IU4" s="11">
        <v>0.89490445859872758</v>
      </c>
      <c r="IV4" s="4"/>
      <c r="IW4" s="4"/>
    </row>
    <row r="5" spans="1:257" s="3" customFormat="1" x14ac:dyDescent="0.25">
      <c r="A5" s="8">
        <v>300</v>
      </c>
      <c r="B5" s="8">
        <v>3.83</v>
      </c>
      <c r="C5" s="8">
        <f t="shared" si="1"/>
        <v>1.2315112540192927</v>
      </c>
      <c r="D5" s="8">
        <v>200</v>
      </c>
      <c r="E5" s="8">
        <v>7.7</v>
      </c>
      <c r="F5" s="9">
        <f t="shared" si="0"/>
        <v>0.44100801832760594</v>
      </c>
      <c r="G5" s="8">
        <v>300</v>
      </c>
      <c r="H5" s="8">
        <v>3.69</v>
      </c>
      <c r="I5" s="10">
        <f t="shared" si="2"/>
        <v>0.76715176715176725</v>
      </c>
      <c r="J5" s="8">
        <v>300</v>
      </c>
      <c r="K5" s="8">
        <v>3.83</v>
      </c>
      <c r="L5" s="10">
        <f t="shared" si="3"/>
        <v>0.79625779625779636</v>
      </c>
      <c r="M5" s="8">
        <v>450</v>
      </c>
      <c r="N5" s="8">
        <v>7.59</v>
      </c>
      <c r="O5" s="9">
        <f t="shared" si="4"/>
        <v>0.59296874999999993</v>
      </c>
      <c r="P5" s="8">
        <v>600</v>
      </c>
      <c r="Q5" s="8">
        <v>3.07</v>
      </c>
      <c r="R5" s="9">
        <f t="shared" si="5"/>
        <v>0.34965831435079725</v>
      </c>
      <c r="S5" s="8">
        <v>600</v>
      </c>
      <c r="T5" s="8">
        <v>2.67</v>
      </c>
      <c r="U5" s="9">
        <f t="shared" si="6"/>
        <v>0.30410022779043283</v>
      </c>
      <c r="V5" s="8">
        <v>600</v>
      </c>
      <c r="W5" s="8">
        <v>2.1</v>
      </c>
      <c r="X5" s="9">
        <f t="shared" si="7"/>
        <v>0.23917995444191348</v>
      </c>
      <c r="Y5" s="8">
        <v>400</v>
      </c>
      <c r="Z5" s="8">
        <v>5.73</v>
      </c>
      <c r="AA5" s="9">
        <f t="shared" si="8"/>
        <v>0.84264705882352953</v>
      </c>
      <c r="AB5" s="8">
        <v>150</v>
      </c>
      <c r="AC5" s="8">
        <v>9.89</v>
      </c>
      <c r="AD5" s="9">
        <f t="shared" si="9"/>
        <v>0.89583333333333348</v>
      </c>
      <c r="AE5" s="8">
        <v>125</v>
      </c>
      <c r="AF5" s="9"/>
      <c r="AG5" s="8">
        <v>0.97</v>
      </c>
      <c r="AH5" s="8">
        <v>300</v>
      </c>
      <c r="AI5" s="9"/>
      <c r="AJ5" s="8">
        <v>0.93</v>
      </c>
      <c r="AK5" s="8">
        <v>125</v>
      </c>
      <c r="AL5" s="8"/>
      <c r="AM5" s="8">
        <v>0.95</v>
      </c>
      <c r="AN5" s="8">
        <v>125</v>
      </c>
      <c r="AO5" s="8"/>
      <c r="AP5" s="8">
        <v>0.9</v>
      </c>
      <c r="AQ5" s="8">
        <v>125</v>
      </c>
      <c r="AR5" s="8"/>
      <c r="AS5" s="8">
        <v>0.82</v>
      </c>
      <c r="AT5" s="8">
        <v>300</v>
      </c>
      <c r="AU5" s="8">
        <v>9.18</v>
      </c>
      <c r="AV5" s="9">
        <f t="shared" si="10"/>
        <v>1.0419977298524403</v>
      </c>
      <c r="AW5" s="9">
        <v>300</v>
      </c>
      <c r="AX5" s="9">
        <v>5.5780000000000003</v>
      </c>
      <c r="AY5" s="9">
        <v>0.8162130523851332</v>
      </c>
      <c r="AZ5" s="9">
        <v>300</v>
      </c>
      <c r="BA5" s="9">
        <v>4.9679999999999991</v>
      </c>
      <c r="BB5" s="9">
        <v>0.56725279744233836</v>
      </c>
      <c r="BC5" s="9">
        <v>600</v>
      </c>
      <c r="BD5" s="9">
        <v>1.2440000000000002</v>
      </c>
      <c r="BE5" s="9">
        <v>0.18203102136376942</v>
      </c>
      <c r="BF5" s="9">
        <v>600</v>
      </c>
      <c r="BG5" s="9">
        <v>2.774</v>
      </c>
      <c r="BH5" s="9">
        <v>0.31529893157535804</v>
      </c>
      <c r="BI5" s="9">
        <v>600</v>
      </c>
      <c r="BJ5" s="9">
        <v>1.3800000000000001</v>
      </c>
      <c r="BK5" s="9">
        <v>0.20193151887620722</v>
      </c>
      <c r="BL5" s="9">
        <v>600</v>
      </c>
      <c r="BM5" s="9">
        <v>2.3220000000000001</v>
      </c>
      <c r="BN5" s="9">
        <v>0.26392361900431915</v>
      </c>
      <c r="BO5" s="9">
        <v>400</v>
      </c>
      <c r="BP5" s="9">
        <v>3.8966666666666669</v>
      </c>
      <c r="BQ5" s="9">
        <v>0.43930853062758368</v>
      </c>
      <c r="BR5" s="9">
        <v>300</v>
      </c>
      <c r="BS5" s="9">
        <v>3.8</v>
      </c>
      <c r="BT5" s="9">
        <v>0.61290322580645151</v>
      </c>
      <c r="BU5" s="9">
        <v>300</v>
      </c>
      <c r="BV5" s="9">
        <v>12.1</v>
      </c>
      <c r="BW5" s="9">
        <v>0.699421965317919</v>
      </c>
      <c r="BX5" s="9">
        <v>300</v>
      </c>
      <c r="BY5" s="9">
        <v>19.5</v>
      </c>
      <c r="BZ5" s="9">
        <v>1.2662337662337662</v>
      </c>
      <c r="CA5" s="9">
        <v>400</v>
      </c>
      <c r="CB5" s="9">
        <v>6.21</v>
      </c>
      <c r="CC5" s="9">
        <v>0.71297359357060841</v>
      </c>
      <c r="CD5" s="9">
        <v>300</v>
      </c>
      <c r="CE5" s="9">
        <v>7.25</v>
      </c>
      <c r="CF5" s="9">
        <v>0.88414634146341475</v>
      </c>
      <c r="CG5" s="8">
        <v>300</v>
      </c>
      <c r="CH5" s="8">
        <v>5.18</v>
      </c>
      <c r="CI5" s="9">
        <f t="shared" si="11"/>
        <v>0.79447852760736193</v>
      </c>
      <c r="CJ5" s="9">
        <v>400</v>
      </c>
      <c r="CK5" s="9">
        <v>4.2</v>
      </c>
      <c r="CL5" s="9">
        <v>0.68181818181818188</v>
      </c>
      <c r="CM5" s="9">
        <v>400</v>
      </c>
      <c r="CN5" s="9">
        <v>4.8499999999999996</v>
      </c>
      <c r="CO5" s="9">
        <v>0.78733766233766223</v>
      </c>
      <c r="CP5" s="9">
        <v>400</v>
      </c>
      <c r="CQ5" s="9">
        <v>5.3</v>
      </c>
      <c r="CR5" s="9">
        <v>0.85483870967741926</v>
      </c>
      <c r="CS5" s="9">
        <v>200</v>
      </c>
      <c r="CT5" s="9">
        <v>10.3</v>
      </c>
      <c r="CU5" s="9">
        <f t="shared" si="12"/>
        <v>1.2972292191435768</v>
      </c>
      <c r="CV5" s="9">
        <v>300</v>
      </c>
      <c r="CW5" s="9">
        <v>3.22</v>
      </c>
      <c r="CX5" s="9">
        <f t="shared" si="13"/>
        <v>0.81313131313131315</v>
      </c>
      <c r="CY5" s="9">
        <v>300</v>
      </c>
      <c r="CZ5" s="9">
        <v>2.5299999999999998</v>
      </c>
      <c r="DA5" s="9">
        <f t="shared" si="14"/>
        <v>0.67466666666666664</v>
      </c>
      <c r="DB5" s="8">
        <v>150</v>
      </c>
      <c r="DC5" s="8">
        <v>6.8</v>
      </c>
      <c r="DD5" s="8">
        <f t="shared" si="15"/>
        <v>1.0828025477707006</v>
      </c>
      <c r="DE5" s="9">
        <v>400</v>
      </c>
      <c r="DF5" s="9">
        <v>7.98</v>
      </c>
      <c r="DG5" s="9">
        <v>0.68615649183147032</v>
      </c>
      <c r="DH5" s="9">
        <v>300</v>
      </c>
      <c r="DI5" s="9">
        <v>4.2057142857142802</v>
      </c>
      <c r="DJ5" s="9">
        <f t="shared" si="16"/>
        <v>0.78906459394264172</v>
      </c>
      <c r="DK5" s="9">
        <v>750</v>
      </c>
      <c r="DL5" s="9">
        <v>3.63</v>
      </c>
      <c r="DM5" s="9">
        <f t="shared" si="17"/>
        <v>0.37230769230769228</v>
      </c>
      <c r="DN5" s="9">
        <v>300</v>
      </c>
      <c r="DO5" s="9">
        <v>2.8</v>
      </c>
      <c r="DP5" s="9">
        <f t="shared" si="18"/>
        <v>0.77562326869806097</v>
      </c>
      <c r="DQ5" s="9">
        <v>300</v>
      </c>
      <c r="DR5" s="9">
        <v>2.84</v>
      </c>
      <c r="DS5" s="9">
        <f t="shared" si="19"/>
        <v>0.82080924855491322</v>
      </c>
      <c r="DT5" s="9">
        <v>1100</v>
      </c>
      <c r="DU5" s="9">
        <v>4.0999999999999996</v>
      </c>
      <c r="DV5" s="9">
        <v>0.19047619047619047</v>
      </c>
      <c r="DW5" s="9">
        <v>1100</v>
      </c>
      <c r="DX5" s="9">
        <v>1</v>
      </c>
      <c r="DY5" s="9">
        <v>5.5555555555555552E-2</v>
      </c>
      <c r="DZ5" s="9">
        <v>1100</v>
      </c>
      <c r="EA5" s="9">
        <v>7</v>
      </c>
      <c r="EB5" s="9">
        <v>0.23333333333333334</v>
      </c>
      <c r="EC5" s="9"/>
      <c r="ED5" s="9"/>
      <c r="EE5" s="9"/>
      <c r="EF5" s="9">
        <v>600</v>
      </c>
      <c r="EG5" s="9">
        <v>14.4502617801047</v>
      </c>
      <c r="EH5" s="9">
        <f t="shared" si="20"/>
        <v>1.2248520710059252</v>
      </c>
      <c r="EI5" s="9">
        <v>600</v>
      </c>
      <c r="EJ5" s="9">
        <v>17.9406631762652</v>
      </c>
      <c r="EK5" s="9">
        <f t="shared" si="21"/>
        <v>1.8814055636895985</v>
      </c>
      <c r="EL5" s="8">
        <v>600</v>
      </c>
      <c r="EM5" s="8">
        <v>16.34</v>
      </c>
      <c r="EN5" s="9">
        <f t="shared" si="22"/>
        <v>1.7551020408163265</v>
      </c>
      <c r="EO5" s="8">
        <v>600</v>
      </c>
      <c r="EP5" s="8">
        <v>11.32</v>
      </c>
      <c r="EQ5" s="9">
        <f t="shared" si="23"/>
        <v>1.4132334581772785</v>
      </c>
      <c r="ER5" s="9">
        <v>400</v>
      </c>
      <c r="ES5" s="11" t="s">
        <v>59</v>
      </c>
      <c r="ET5" s="11">
        <v>0.729468599033816</v>
      </c>
      <c r="EU5" s="11">
        <v>400</v>
      </c>
      <c r="EV5" s="11" t="s">
        <v>69</v>
      </c>
      <c r="EW5" s="11">
        <v>0.6407035175879392</v>
      </c>
      <c r="EX5" s="11">
        <v>400</v>
      </c>
      <c r="EY5" s="11" t="s">
        <v>79</v>
      </c>
      <c r="EZ5" s="11">
        <v>0.40957446808510567</v>
      </c>
      <c r="FA5" s="12">
        <v>600</v>
      </c>
      <c r="FB5" s="12">
        <v>8</v>
      </c>
      <c r="FC5" s="11">
        <f t="shared" si="24"/>
        <v>1.2698412698412698</v>
      </c>
      <c r="FD5" s="11">
        <v>400</v>
      </c>
      <c r="FE5" s="11">
        <v>3.2</v>
      </c>
      <c r="FF5" s="11">
        <v>0.43835616438356168</v>
      </c>
      <c r="FG5" s="11">
        <v>400</v>
      </c>
      <c r="FH5" s="11">
        <v>5.6</v>
      </c>
      <c r="FI5" s="11">
        <v>0.71794871794871795</v>
      </c>
      <c r="FJ5" s="11">
        <v>400</v>
      </c>
      <c r="FK5" s="11">
        <v>6.5</v>
      </c>
      <c r="FL5" s="11">
        <v>0.79268292682926833</v>
      </c>
      <c r="FM5" s="11">
        <v>400</v>
      </c>
      <c r="FN5" s="11">
        <v>6</v>
      </c>
      <c r="FO5" s="11">
        <v>0.75</v>
      </c>
      <c r="FP5" s="11">
        <v>400</v>
      </c>
      <c r="FQ5" s="11">
        <v>3.6</v>
      </c>
      <c r="FR5" s="11">
        <v>0.65454545454545454</v>
      </c>
      <c r="FS5" s="11">
        <v>400</v>
      </c>
      <c r="FT5" s="11">
        <v>2.8</v>
      </c>
      <c r="FU5" s="11">
        <v>0.53846153846153844</v>
      </c>
      <c r="FV5" s="11">
        <v>400</v>
      </c>
      <c r="FW5" s="11">
        <v>1.63</v>
      </c>
      <c r="FX5" s="11">
        <f t="shared" si="25"/>
        <v>0.65199999999999991</v>
      </c>
      <c r="FY5" s="11">
        <v>400</v>
      </c>
      <c r="FZ5" s="11">
        <v>3.93</v>
      </c>
      <c r="GA5" s="11">
        <f t="shared" si="26"/>
        <v>1.5115384615384615</v>
      </c>
      <c r="GB5" s="11">
        <v>1000</v>
      </c>
      <c r="GC5" s="11">
        <v>9.95260663507124E-2</v>
      </c>
      <c r="GD5" s="11">
        <f t="shared" si="27"/>
        <v>1.2797074954296359E-2</v>
      </c>
      <c r="GE5" s="11">
        <v>600</v>
      </c>
      <c r="GF5" s="11"/>
      <c r="GG5" s="11">
        <v>0.47593220338983</v>
      </c>
      <c r="GH5" s="11">
        <v>600</v>
      </c>
      <c r="GI5" s="11"/>
      <c r="GJ5" s="11">
        <v>0.53694915254237296</v>
      </c>
      <c r="GK5" s="11">
        <v>600</v>
      </c>
      <c r="GL5" s="11"/>
      <c r="GM5" s="11">
        <v>0.89084745762711803</v>
      </c>
      <c r="GN5" s="11">
        <v>600</v>
      </c>
      <c r="GO5" s="11"/>
      <c r="GP5" s="11">
        <v>0.122033898305085</v>
      </c>
      <c r="GQ5" s="11">
        <v>600</v>
      </c>
      <c r="GR5" s="11"/>
      <c r="GS5" s="11">
        <v>0.70779661016949103</v>
      </c>
      <c r="GT5" s="11">
        <v>600</v>
      </c>
      <c r="GU5" s="11"/>
      <c r="GV5" s="11">
        <v>0.49830508474576202</v>
      </c>
      <c r="GW5" s="11">
        <v>600</v>
      </c>
      <c r="GX5" s="11"/>
      <c r="GY5" s="11">
        <v>0.61220338983050804</v>
      </c>
      <c r="GZ5" s="11">
        <v>900</v>
      </c>
      <c r="HA5" s="11">
        <v>0.21</v>
      </c>
      <c r="HB5" s="11">
        <f t="shared" si="28"/>
        <v>4.242424242424242E-2</v>
      </c>
      <c r="HC5" s="11">
        <v>900</v>
      </c>
      <c r="HD5" s="11">
        <v>0.16</v>
      </c>
      <c r="HE5" s="11">
        <f t="shared" si="29"/>
        <v>1.8561484918793506E-2</v>
      </c>
      <c r="HF5" s="11">
        <v>900</v>
      </c>
      <c r="HG5" s="11">
        <v>1.26</v>
      </c>
      <c r="HH5" s="11">
        <f t="shared" si="30"/>
        <v>0.24561403508771931</v>
      </c>
      <c r="HI5" s="13">
        <v>600</v>
      </c>
      <c r="HJ5" s="13">
        <v>2.23</v>
      </c>
      <c r="HK5" s="14">
        <f t="shared" si="31"/>
        <v>0.23952738990332975</v>
      </c>
      <c r="HL5" s="13">
        <v>600</v>
      </c>
      <c r="HM5" s="13">
        <v>1.51</v>
      </c>
      <c r="HN5" s="14">
        <f t="shared" si="32"/>
        <v>0.1799761620977354</v>
      </c>
      <c r="HO5" s="13"/>
      <c r="HP5" s="13"/>
      <c r="HQ5" s="14"/>
      <c r="HR5" s="9">
        <v>125</v>
      </c>
      <c r="HS5" s="9"/>
      <c r="HT5" s="9">
        <v>0.97</v>
      </c>
      <c r="HU5" s="9">
        <v>300</v>
      </c>
      <c r="HV5" s="9"/>
      <c r="HW5" s="9">
        <v>0.93</v>
      </c>
      <c r="HX5" s="9">
        <v>125</v>
      </c>
      <c r="HY5" s="9"/>
      <c r="HZ5" s="9">
        <v>0.95</v>
      </c>
      <c r="IA5" s="9">
        <v>125</v>
      </c>
      <c r="IB5" s="9"/>
      <c r="IC5" s="9">
        <v>0.9</v>
      </c>
      <c r="ID5" s="11">
        <v>600</v>
      </c>
      <c r="IE5" s="11">
        <v>2.7039106145251299</v>
      </c>
      <c r="IF5" s="11">
        <v>0.86197684772929561</v>
      </c>
      <c r="IG5" s="11">
        <v>600</v>
      </c>
      <c r="IH5" s="11">
        <v>2.1033519553072599</v>
      </c>
      <c r="II5" s="11">
        <v>0.68892955169258918</v>
      </c>
      <c r="IJ5" s="11">
        <v>600</v>
      </c>
      <c r="IK5" s="11">
        <v>4.9106145251396596</v>
      </c>
      <c r="IL5" s="11">
        <v>1.0898946063236197</v>
      </c>
      <c r="IM5" s="11">
        <v>600</v>
      </c>
      <c r="IN5" s="11">
        <v>2.6480446927374302</v>
      </c>
      <c r="IO5" s="11">
        <v>0.66154919748778873</v>
      </c>
      <c r="IP5" s="11">
        <v>200</v>
      </c>
      <c r="IQ5" s="11">
        <v>16.179245283018801</v>
      </c>
      <c r="IR5" s="11">
        <v>1.0553846153846167</v>
      </c>
      <c r="IS5" s="11">
        <v>300</v>
      </c>
      <c r="IT5" s="11">
        <v>3.4483627204030198</v>
      </c>
      <c r="IU5" s="11">
        <v>0.87197452229299433</v>
      </c>
      <c r="IV5" s="4"/>
      <c r="IW5" s="4"/>
    </row>
    <row r="6" spans="1:257" s="3" customFormat="1" x14ac:dyDescent="0.25">
      <c r="A6" s="8">
        <v>400</v>
      </c>
      <c r="B6" s="8">
        <v>2.88</v>
      </c>
      <c r="C6" s="8">
        <f t="shared" si="1"/>
        <v>0.92604501607717038</v>
      </c>
      <c r="D6" s="8">
        <v>250</v>
      </c>
      <c r="E6" s="8">
        <v>6.04</v>
      </c>
      <c r="F6" s="9">
        <f t="shared" si="0"/>
        <v>0.34593356242840778</v>
      </c>
      <c r="G6" s="8">
        <v>400</v>
      </c>
      <c r="H6" s="8">
        <v>4.04</v>
      </c>
      <c r="I6" s="10">
        <f t="shared" si="2"/>
        <v>0.83991683991683996</v>
      </c>
      <c r="J6" s="8">
        <v>400</v>
      </c>
      <c r="K6" s="8">
        <v>3.46</v>
      </c>
      <c r="L6" s="10">
        <f t="shared" si="3"/>
        <v>0.71933471933471937</v>
      </c>
      <c r="M6" s="8">
        <v>600</v>
      </c>
      <c r="N6" s="8">
        <v>2.59</v>
      </c>
      <c r="O6" s="9">
        <f t="shared" si="4"/>
        <v>0.20234374999999999</v>
      </c>
      <c r="P6" s="8">
        <v>700</v>
      </c>
      <c r="Q6" s="8">
        <v>2.2000000000000002</v>
      </c>
      <c r="R6" s="9">
        <f t="shared" si="5"/>
        <v>0.25056947608200458</v>
      </c>
      <c r="S6" s="8">
        <v>700</v>
      </c>
      <c r="T6" s="8">
        <v>1.79</v>
      </c>
      <c r="U6" s="9">
        <f t="shared" si="6"/>
        <v>0.203872437357631</v>
      </c>
      <c r="V6" s="8">
        <v>700</v>
      </c>
      <c r="W6" s="8">
        <v>1.31</v>
      </c>
      <c r="X6" s="9">
        <f t="shared" si="7"/>
        <v>0.14920273348519364</v>
      </c>
      <c r="Y6" s="8">
        <v>600</v>
      </c>
      <c r="Z6" s="8">
        <v>5.43</v>
      </c>
      <c r="AA6" s="9">
        <f t="shared" si="8"/>
        <v>0.79852941176470582</v>
      </c>
      <c r="AB6" s="8">
        <v>200</v>
      </c>
      <c r="AC6" s="8">
        <v>11.36</v>
      </c>
      <c r="AD6" s="9">
        <f t="shared" si="9"/>
        <v>1.0289855072463769</v>
      </c>
      <c r="AE6" s="8">
        <v>160</v>
      </c>
      <c r="AF6" s="9"/>
      <c r="AG6" s="8">
        <v>0.95</v>
      </c>
      <c r="AH6" s="8">
        <v>375</v>
      </c>
      <c r="AI6" s="9"/>
      <c r="AJ6" s="8">
        <v>0.84</v>
      </c>
      <c r="AK6" s="8">
        <v>160</v>
      </c>
      <c r="AL6" s="8"/>
      <c r="AM6" s="8">
        <v>0.93</v>
      </c>
      <c r="AN6" s="8">
        <v>160</v>
      </c>
      <c r="AO6" s="8"/>
      <c r="AP6" s="8">
        <v>0.87</v>
      </c>
      <c r="AQ6" s="8">
        <v>160</v>
      </c>
      <c r="AR6" s="8"/>
      <c r="AS6" s="8">
        <v>0.82</v>
      </c>
      <c r="AT6" s="8">
        <v>400</v>
      </c>
      <c r="AU6" s="8">
        <v>8.74</v>
      </c>
      <c r="AV6" s="9">
        <f t="shared" si="10"/>
        <v>0.99205448354143011</v>
      </c>
      <c r="AW6" s="9">
        <v>400</v>
      </c>
      <c r="AX6" s="9">
        <v>5.1980000000000004</v>
      </c>
      <c r="AY6" s="9">
        <v>0.76060872110038058</v>
      </c>
      <c r="AZ6" s="9">
        <v>400</v>
      </c>
      <c r="BA6" s="9">
        <v>3.8740000000000001</v>
      </c>
      <c r="BB6" s="9">
        <v>0.44233843343229051</v>
      </c>
      <c r="BC6" s="9">
        <v>800</v>
      </c>
      <c r="BD6" s="9">
        <v>0.38800000000000001</v>
      </c>
      <c r="BE6" s="9">
        <v>5.677494878548435E-2</v>
      </c>
      <c r="BF6" s="9">
        <v>800</v>
      </c>
      <c r="BG6" s="9">
        <v>0.49199999999999999</v>
      </c>
      <c r="BH6" s="9">
        <v>5.5921800409183903E-2</v>
      </c>
      <c r="BI6" s="9">
        <v>800</v>
      </c>
      <c r="BJ6" s="9">
        <v>0.43600000000000005</v>
      </c>
      <c r="BK6" s="9">
        <v>6.3798653789874177E-2</v>
      </c>
      <c r="BL6" s="9">
        <v>800</v>
      </c>
      <c r="BM6" s="9">
        <v>0.34599999999999997</v>
      </c>
      <c r="BN6" s="9">
        <v>3.9327119799954534E-2</v>
      </c>
      <c r="BO6" s="9">
        <v>500</v>
      </c>
      <c r="BP6" s="9">
        <v>2.65</v>
      </c>
      <c r="BQ6" s="9">
        <v>0.29875986471251409</v>
      </c>
      <c r="BR6" s="9">
        <v>400</v>
      </c>
      <c r="BS6" s="9">
        <v>3</v>
      </c>
      <c r="BT6" s="9">
        <v>0.48387096774193544</v>
      </c>
      <c r="BU6" s="9">
        <v>400</v>
      </c>
      <c r="BV6" s="9">
        <v>10</v>
      </c>
      <c r="BW6" s="9">
        <v>0.57803468208092479</v>
      </c>
      <c r="BX6" s="9">
        <v>600</v>
      </c>
      <c r="BY6" s="9">
        <v>5.4</v>
      </c>
      <c r="BZ6" s="9">
        <v>0.35064935064935066</v>
      </c>
      <c r="CA6" s="9">
        <v>500</v>
      </c>
      <c r="CB6" s="9">
        <v>5.03</v>
      </c>
      <c r="CC6" s="9">
        <v>0.5774971297359357</v>
      </c>
      <c r="CD6" s="9">
        <v>400</v>
      </c>
      <c r="CE6" s="9">
        <v>6.93</v>
      </c>
      <c r="CF6" s="9">
        <v>0.84512195121951228</v>
      </c>
      <c r="CG6" s="8">
        <v>400</v>
      </c>
      <c r="CH6" s="8">
        <v>4.04</v>
      </c>
      <c r="CI6" s="9">
        <f t="shared" si="11"/>
        <v>0.61963190184049088</v>
      </c>
      <c r="CJ6" s="9">
        <v>500</v>
      </c>
      <c r="CK6" s="9">
        <v>3.09</v>
      </c>
      <c r="CL6" s="9">
        <v>0.50162337662337664</v>
      </c>
      <c r="CM6" s="9">
        <v>500</v>
      </c>
      <c r="CN6" s="9">
        <v>4.01</v>
      </c>
      <c r="CO6" s="9">
        <v>0.65097402597402587</v>
      </c>
      <c r="CP6" s="9">
        <v>500</v>
      </c>
      <c r="CQ6" s="9">
        <v>4.3</v>
      </c>
      <c r="CR6" s="9">
        <v>0.69354838709677413</v>
      </c>
      <c r="CS6" s="9">
        <v>400</v>
      </c>
      <c r="CT6" s="9">
        <v>9.75</v>
      </c>
      <c r="CU6" s="9">
        <f t="shared" si="12"/>
        <v>1.2279596977329974</v>
      </c>
      <c r="CV6" s="9">
        <v>400</v>
      </c>
      <c r="CW6" s="9">
        <v>3.06</v>
      </c>
      <c r="CX6" s="9">
        <f t="shared" si="13"/>
        <v>0.77272727272727271</v>
      </c>
      <c r="CY6" s="9">
        <v>400</v>
      </c>
      <c r="CZ6" s="9">
        <v>2.37</v>
      </c>
      <c r="DA6" s="9">
        <f t="shared" si="14"/>
        <v>0.63200000000000001</v>
      </c>
      <c r="DB6" s="8">
        <v>200</v>
      </c>
      <c r="DC6" s="8">
        <v>8</v>
      </c>
      <c r="DD6" s="8">
        <f t="shared" si="15"/>
        <v>1.2738853503184713</v>
      </c>
      <c r="DE6" s="9">
        <v>600</v>
      </c>
      <c r="DF6" s="9">
        <v>2.76</v>
      </c>
      <c r="DG6" s="9">
        <v>0.23731728288907994</v>
      </c>
      <c r="DH6" s="9">
        <v>400</v>
      </c>
      <c r="DI6" s="9">
        <v>5.21142857142857</v>
      </c>
      <c r="DJ6" s="9">
        <f t="shared" si="16"/>
        <v>0.97775395336370918</v>
      </c>
      <c r="DK6" s="9">
        <v>1000</v>
      </c>
      <c r="DL6" s="9">
        <v>2.4900000000000002</v>
      </c>
      <c r="DM6" s="9">
        <f t="shared" si="17"/>
        <v>0.25538461538461543</v>
      </c>
      <c r="DN6" s="9">
        <v>400</v>
      </c>
      <c r="DO6" s="9">
        <v>2.52</v>
      </c>
      <c r="DP6" s="9">
        <f t="shared" si="18"/>
        <v>0.69806094182825484</v>
      </c>
      <c r="DQ6" s="9">
        <v>400</v>
      </c>
      <c r="DR6" s="9">
        <v>2.64</v>
      </c>
      <c r="DS6" s="9">
        <f t="shared" si="19"/>
        <v>0.76300578034682087</v>
      </c>
      <c r="DT6" s="9"/>
      <c r="DU6" s="9"/>
      <c r="DV6" s="9"/>
      <c r="DW6" s="9"/>
      <c r="DX6" s="9"/>
      <c r="DY6" s="9"/>
      <c r="DZ6" s="9"/>
      <c r="EA6" s="9"/>
      <c r="EB6" s="9"/>
      <c r="EC6" s="9"/>
      <c r="ED6" s="9"/>
      <c r="EE6" s="9"/>
      <c r="EF6" s="9">
        <v>750</v>
      </c>
      <c r="EG6" s="9">
        <v>12.6073298429319</v>
      </c>
      <c r="EH6" s="9">
        <f t="shared" si="20"/>
        <v>1.0686390532544428</v>
      </c>
      <c r="EI6" s="9">
        <v>750</v>
      </c>
      <c r="EJ6" s="9">
        <v>17.326352530541001</v>
      </c>
      <c r="EK6" s="9">
        <f t="shared" si="21"/>
        <v>1.8169838945827232</v>
      </c>
      <c r="EL6" s="9"/>
      <c r="EM6" s="9"/>
      <c r="EN6" s="9"/>
      <c r="EO6" s="9"/>
      <c r="EP6" s="9"/>
      <c r="EQ6" s="9"/>
      <c r="ER6" s="9">
        <v>500</v>
      </c>
      <c r="ES6" s="11" t="s">
        <v>60</v>
      </c>
      <c r="ET6" s="11">
        <v>0.66666666666666674</v>
      </c>
      <c r="EU6" s="11">
        <v>500</v>
      </c>
      <c r="EV6" s="11" t="s">
        <v>70</v>
      </c>
      <c r="EW6" s="11">
        <v>0.63316582914572772</v>
      </c>
      <c r="EX6" s="11">
        <v>500</v>
      </c>
      <c r="EY6" s="11" t="s">
        <v>80</v>
      </c>
      <c r="EZ6" s="11">
        <v>0.36968085106382942</v>
      </c>
      <c r="FA6" s="12">
        <v>800</v>
      </c>
      <c r="FB6" s="12">
        <v>5.6</v>
      </c>
      <c r="FC6" s="11">
        <f t="shared" si="24"/>
        <v>0.88888888888888884</v>
      </c>
      <c r="FD6" s="11">
        <v>500</v>
      </c>
      <c r="FE6" s="11">
        <v>2.7</v>
      </c>
      <c r="FF6" s="11">
        <v>0.36986301369863017</v>
      </c>
      <c r="FG6" s="11">
        <v>500</v>
      </c>
      <c r="FH6" s="11">
        <v>4.5</v>
      </c>
      <c r="FI6" s="11">
        <v>0.57692307692307698</v>
      </c>
      <c r="FJ6" s="11">
        <v>500</v>
      </c>
      <c r="FK6" s="11">
        <v>6.2</v>
      </c>
      <c r="FL6" s="11">
        <v>0.75609756097560987</v>
      </c>
      <c r="FM6" s="11">
        <v>500</v>
      </c>
      <c r="FN6" s="11">
        <v>5.2</v>
      </c>
      <c r="FO6" s="11">
        <v>0.65</v>
      </c>
      <c r="FP6" s="11">
        <v>500</v>
      </c>
      <c r="FQ6" s="11">
        <v>2.5</v>
      </c>
      <c r="FR6" s="11">
        <v>0.45454545454545453</v>
      </c>
      <c r="FS6" s="11">
        <v>500</v>
      </c>
      <c r="FT6" s="11">
        <v>2.2000000000000002</v>
      </c>
      <c r="FU6" s="11">
        <v>0.42307692307692307</v>
      </c>
      <c r="FV6" s="11">
        <v>600</v>
      </c>
      <c r="FW6" s="11">
        <v>0.56999999999999995</v>
      </c>
      <c r="FX6" s="11">
        <f t="shared" si="25"/>
        <v>0.22799999999999998</v>
      </c>
      <c r="FY6" s="11">
        <v>600</v>
      </c>
      <c r="FZ6" s="11">
        <v>3.12</v>
      </c>
      <c r="GA6" s="11">
        <f t="shared" si="26"/>
        <v>1.2</v>
      </c>
      <c r="GB6" s="11"/>
      <c r="GC6" s="11"/>
      <c r="GD6" s="11"/>
      <c r="GE6" s="11">
        <v>800</v>
      </c>
      <c r="GF6" s="11"/>
      <c r="GG6" s="11">
        <v>0.44135593220338998</v>
      </c>
      <c r="GH6" s="11">
        <v>800</v>
      </c>
      <c r="GI6" s="11"/>
      <c r="GJ6" s="11">
        <v>0.47796610169491499</v>
      </c>
      <c r="GK6" s="11">
        <v>800</v>
      </c>
      <c r="GL6" s="11"/>
      <c r="GM6" s="11">
        <v>0.49627118644067802</v>
      </c>
      <c r="GN6" s="11">
        <v>800</v>
      </c>
      <c r="GO6" s="11"/>
      <c r="GP6" s="11">
        <v>7.9322033898305097E-2</v>
      </c>
      <c r="GQ6" s="11">
        <v>800</v>
      </c>
      <c r="GR6" s="11"/>
      <c r="GS6" s="11">
        <v>0.60813559322033905</v>
      </c>
      <c r="GT6" s="11">
        <v>800</v>
      </c>
      <c r="GU6" s="11"/>
      <c r="GV6" s="11">
        <v>0.26644067796610099</v>
      </c>
      <c r="GW6" s="11">
        <v>800</v>
      </c>
      <c r="GX6" s="11"/>
      <c r="GY6" s="11">
        <v>0.370169491525423</v>
      </c>
      <c r="GZ6" s="11"/>
      <c r="HA6" s="11"/>
      <c r="HB6" s="11"/>
      <c r="HC6" s="11"/>
      <c r="HD6" s="11"/>
      <c r="HE6" s="11"/>
      <c r="HF6" s="11"/>
      <c r="HG6" s="11"/>
      <c r="HH6" s="11"/>
      <c r="HI6" s="13">
        <v>800</v>
      </c>
      <c r="HJ6" s="13">
        <v>1.06</v>
      </c>
      <c r="HK6" s="14">
        <f t="shared" si="31"/>
        <v>0.11385606874328678</v>
      </c>
      <c r="HL6" s="13"/>
      <c r="HM6" s="13"/>
      <c r="HN6" s="14"/>
      <c r="HO6" s="13"/>
      <c r="HP6" s="13"/>
      <c r="HQ6" s="14"/>
      <c r="HR6" s="9">
        <v>160</v>
      </c>
      <c r="HS6" s="9"/>
      <c r="HT6" s="9">
        <v>0.95</v>
      </c>
      <c r="HU6" s="9">
        <v>375</v>
      </c>
      <c r="HV6" s="9"/>
      <c r="HW6" s="9">
        <v>0.84</v>
      </c>
      <c r="HX6" s="9">
        <v>160</v>
      </c>
      <c r="HY6" s="9"/>
      <c r="HZ6" s="9">
        <v>0.93</v>
      </c>
      <c r="IA6" s="9">
        <v>160</v>
      </c>
      <c r="IB6" s="9"/>
      <c r="IC6" s="9">
        <v>0.87</v>
      </c>
      <c r="ID6" s="11">
        <v>750</v>
      </c>
      <c r="IE6" s="11">
        <v>1.87988826815642</v>
      </c>
      <c r="IF6" s="11">
        <v>0.5992876224398932</v>
      </c>
      <c r="IG6" s="11">
        <v>750</v>
      </c>
      <c r="IH6" s="11">
        <v>0.80446927374301702</v>
      </c>
      <c r="II6" s="11">
        <v>0.2634949679780425</v>
      </c>
      <c r="IJ6" s="11">
        <v>750</v>
      </c>
      <c r="IK6" s="11">
        <v>3.8351955307262502</v>
      </c>
      <c r="IL6" s="11">
        <v>0.85120892746435084</v>
      </c>
      <c r="IM6" s="11">
        <v>750</v>
      </c>
      <c r="IN6" s="11">
        <v>1.6703910614525099</v>
      </c>
      <c r="IO6" s="11">
        <v>0.41730635031402608</v>
      </c>
      <c r="IP6" s="11">
        <v>300</v>
      </c>
      <c r="IQ6" s="11">
        <v>14.1037735849056</v>
      </c>
      <c r="IR6" s="11">
        <v>0.92000000000000104</v>
      </c>
      <c r="IS6" s="11">
        <v>400</v>
      </c>
      <c r="IT6" s="11">
        <v>3.4408060453400502</v>
      </c>
      <c r="IU6" s="11">
        <v>0.87006369426751728</v>
      </c>
      <c r="IV6" s="4"/>
      <c r="IW6" s="4"/>
    </row>
    <row r="7" spans="1:257" s="3" customFormat="1" x14ac:dyDescent="0.25">
      <c r="A7" s="8">
        <v>500</v>
      </c>
      <c r="B7" s="8">
        <v>1.49</v>
      </c>
      <c r="C7" s="8">
        <f t="shared" si="1"/>
        <v>0.47909967845659168</v>
      </c>
      <c r="D7" s="8">
        <v>300</v>
      </c>
      <c r="E7" s="8">
        <v>4.95</v>
      </c>
      <c r="F7" s="9">
        <f t="shared" si="0"/>
        <v>0.28350515463917525</v>
      </c>
      <c r="G7" s="8">
        <v>500</v>
      </c>
      <c r="H7" s="8">
        <v>4.21</v>
      </c>
      <c r="I7" s="10">
        <f t="shared" si="2"/>
        <v>0.87525987525987536</v>
      </c>
      <c r="J7" s="8">
        <v>500</v>
      </c>
      <c r="K7" s="8">
        <v>3.72</v>
      </c>
      <c r="L7" s="10">
        <f t="shared" si="3"/>
        <v>0.77338877338877354</v>
      </c>
      <c r="M7" s="8">
        <v>850</v>
      </c>
      <c r="N7" s="8">
        <v>1.37</v>
      </c>
      <c r="O7" s="9">
        <f t="shared" si="4"/>
        <v>0.10703125000000001</v>
      </c>
      <c r="P7" s="8">
        <v>800</v>
      </c>
      <c r="Q7" s="8">
        <v>1.02</v>
      </c>
      <c r="R7" s="9">
        <f t="shared" si="5"/>
        <v>0.11617312072892939</v>
      </c>
      <c r="S7" s="8">
        <v>800</v>
      </c>
      <c r="T7" s="8">
        <v>0.69</v>
      </c>
      <c r="U7" s="9">
        <f t="shared" si="6"/>
        <v>7.8587699316628706E-2</v>
      </c>
      <c r="V7" s="8">
        <v>800</v>
      </c>
      <c r="W7" s="8">
        <v>0.26</v>
      </c>
      <c r="X7" s="9">
        <f t="shared" si="7"/>
        <v>2.9612756264236904E-2</v>
      </c>
      <c r="Y7" s="8">
        <v>800</v>
      </c>
      <c r="Z7" s="8">
        <v>3.51</v>
      </c>
      <c r="AA7" s="9">
        <f t="shared" si="8"/>
        <v>0.51617647058823524</v>
      </c>
      <c r="AB7" s="8">
        <v>250</v>
      </c>
      <c r="AC7" s="8">
        <v>10.98</v>
      </c>
      <c r="AD7" s="9">
        <f t="shared" si="9"/>
        <v>0.99456521739130443</v>
      </c>
      <c r="AE7" s="8">
        <v>200</v>
      </c>
      <c r="AF7" s="9"/>
      <c r="AG7" s="8">
        <v>0.89</v>
      </c>
      <c r="AH7" s="8">
        <v>450</v>
      </c>
      <c r="AI7" s="9"/>
      <c r="AJ7" s="8">
        <v>0.75</v>
      </c>
      <c r="AK7" s="8">
        <v>200</v>
      </c>
      <c r="AL7" s="8"/>
      <c r="AM7" s="8">
        <v>0.82</v>
      </c>
      <c r="AN7" s="8">
        <v>200</v>
      </c>
      <c r="AO7" s="8"/>
      <c r="AP7" s="8">
        <v>0.93</v>
      </c>
      <c r="AQ7" s="8"/>
      <c r="AR7" s="8"/>
      <c r="AS7" s="8"/>
      <c r="AT7" s="8">
        <v>500</v>
      </c>
      <c r="AU7" s="8">
        <v>8.24</v>
      </c>
      <c r="AV7" s="9">
        <f t="shared" si="10"/>
        <v>0.93530079455164583</v>
      </c>
      <c r="AW7" s="9">
        <v>500</v>
      </c>
      <c r="AX7" s="9">
        <v>3.0839999999999996</v>
      </c>
      <c r="AY7" s="9">
        <v>0.45127304653204564</v>
      </c>
      <c r="AZ7" s="9">
        <v>500</v>
      </c>
      <c r="BA7" s="9">
        <v>2.7720000000000002</v>
      </c>
      <c r="BB7" s="9">
        <v>0.31651061886275411</v>
      </c>
      <c r="BC7" s="9">
        <v>1000</v>
      </c>
      <c r="BD7" s="9">
        <v>0.29799999999999999</v>
      </c>
      <c r="BE7" s="9">
        <v>4.3605501902253437E-2</v>
      </c>
      <c r="BF7" s="9">
        <v>1000</v>
      </c>
      <c r="BG7" s="9">
        <v>0.48999999999999994</v>
      </c>
      <c r="BH7" s="9">
        <v>5.5694476017276645E-2</v>
      </c>
      <c r="BI7" s="9">
        <v>1000</v>
      </c>
      <c r="BJ7" s="9">
        <v>0.32200000000000006</v>
      </c>
      <c r="BK7" s="9">
        <v>4.7117354404448357E-2</v>
      </c>
      <c r="BL7" s="9">
        <v>1000</v>
      </c>
      <c r="BM7" s="9">
        <v>0.44600000000000001</v>
      </c>
      <c r="BN7" s="9">
        <v>5.0693339395317116E-2</v>
      </c>
      <c r="BO7" s="9">
        <v>600</v>
      </c>
      <c r="BP7" s="9">
        <v>1.3499999999999999</v>
      </c>
      <c r="BQ7" s="9">
        <v>0.15219842164599776</v>
      </c>
      <c r="BR7" s="9">
        <v>500</v>
      </c>
      <c r="BS7" s="9">
        <v>2.5</v>
      </c>
      <c r="BT7" s="9">
        <v>0.40322580645161288</v>
      </c>
      <c r="BU7" s="9">
        <v>500</v>
      </c>
      <c r="BV7" s="9">
        <v>9.9</v>
      </c>
      <c r="BW7" s="9">
        <v>0.5722543352601156</v>
      </c>
      <c r="BX7" s="9"/>
      <c r="BY7" s="9"/>
      <c r="BZ7" s="9"/>
      <c r="CA7" s="9">
        <v>600</v>
      </c>
      <c r="CB7" s="9">
        <v>1.1100000000000001</v>
      </c>
      <c r="CC7" s="9">
        <v>0.12743972445464982</v>
      </c>
      <c r="CD7" s="9">
        <v>500</v>
      </c>
      <c r="CE7" s="9">
        <v>6.62</v>
      </c>
      <c r="CF7" s="9">
        <v>0.80731707317073176</v>
      </c>
      <c r="CG7" s="8">
        <v>500</v>
      </c>
      <c r="CH7" s="8">
        <v>3.49</v>
      </c>
      <c r="CI7" s="9">
        <f t="shared" si="11"/>
        <v>0.53527607361963192</v>
      </c>
      <c r="CJ7" s="9">
        <v>600</v>
      </c>
      <c r="CK7" s="9">
        <v>1.1100000000000001</v>
      </c>
      <c r="CL7" s="9">
        <v>0.18019480519480521</v>
      </c>
      <c r="CM7" s="9">
        <v>600</v>
      </c>
      <c r="CN7" s="9">
        <v>1.9</v>
      </c>
      <c r="CO7" s="9">
        <v>0.30844155844155841</v>
      </c>
      <c r="CP7" s="9">
        <v>600</v>
      </c>
      <c r="CQ7" s="9">
        <v>3.5</v>
      </c>
      <c r="CR7" s="9">
        <v>0.56451612903225801</v>
      </c>
      <c r="CS7" s="9"/>
      <c r="CT7" s="9"/>
      <c r="CU7" s="9"/>
      <c r="CV7" s="9">
        <v>500</v>
      </c>
      <c r="CW7" s="9">
        <v>2.72</v>
      </c>
      <c r="CX7" s="9">
        <f t="shared" si="13"/>
        <v>0.68686868686868696</v>
      </c>
      <c r="CY7" s="9">
        <v>500</v>
      </c>
      <c r="CZ7" s="9">
        <v>2.0699999999999998</v>
      </c>
      <c r="DA7" s="9">
        <f t="shared" si="14"/>
        <v>0.55199999999999994</v>
      </c>
      <c r="DB7" s="8">
        <v>250</v>
      </c>
      <c r="DC7" s="8">
        <v>7.5</v>
      </c>
      <c r="DD7" s="8">
        <f t="shared" si="15"/>
        <v>1.1942675159235667</v>
      </c>
      <c r="DE7" s="9">
        <v>800</v>
      </c>
      <c r="DF7" s="9">
        <v>0.87</v>
      </c>
      <c r="DG7" s="9">
        <v>7.480653482373173E-2</v>
      </c>
      <c r="DH7" s="9">
        <v>500</v>
      </c>
      <c r="DI7" s="9">
        <v>4.04571428571428</v>
      </c>
      <c r="DJ7" s="9">
        <f t="shared" si="16"/>
        <v>0.75904583221656285</v>
      </c>
      <c r="DK7" s="9"/>
      <c r="DL7" s="9"/>
      <c r="DM7" s="9"/>
      <c r="DN7" s="9">
        <v>500</v>
      </c>
      <c r="DO7" s="9">
        <v>2.38</v>
      </c>
      <c r="DP7" s="9">
        <f t="shared" si="18"/>
        <v>0.65927977839335183</v>
      </c>
      <c r="DQ7" s="9">
        <v>500</v>
      </c>
      <c r="DR7" s="9">
        <v>2.36</v>
      </c>
      <c r="DS7" s="9">
        <f t="shared" si="19"/>
        <v>0.68208092485549132</v>
      </c>
      <c r="DT7" s="9"/>
      <c r="DU7" s="9"/>
      <c r="DV7" s="9"/>
      <c r="DW7" s="9"/>
      <c r="DX7" s="9"/>
      <c r="DY7" s="9"/>
      <c r="DZ7" s="9"/>
      <c r="EA7" s="9"/>
      <c r="EB7" s="9"/>
      <c r="EC7" s="9"/>
      <c r="ED7" s="9"/>
      <c r="EE7" s="9"/>
      <c r="EF7" s="9">
        <v>900</v>
      </c>
      <c r="EG7" s="9">
        <v>13.696335078534</v>
      </c>
      <c r="EH7" s="9">
        <f t="shared" si="20"/>
        <v>1.1609467455621361</v>
      </c>
      <c r="EI7" s="9">
        <v>900</v>
      </c>
      <c r="EJ7" s="9">
        <v>15.5392670157068</v>
      </c>
      <c r="EK7" s="9">
        <f t="shared" si="21"/>
        <v>1.6295754026354323</v>
      </c>
      <c r="EL7" s="9"/>
      <c r="EM7" s="9"/>
      <c r="EN7" s="9"/>
      <c r="EO7" s="9"/>
      <c r="EP7" s="9"/>
      <c r="EQ7" s="9"/>
      <c r="ER7" s="9">
        <v>600</v>
      </c>
      <c r="ES7" s="11" t="s">
        <v>61</v>
      </c>
      <c r="ET7" s="11">
        <v>0.42753623188405798</v>
      </c>
      <c r="EU7" s="11">
        <v>600</v>
      </c>
      <c r="EV7" s="11" t="s">
        <v>71</v>
      </c>
      <c r="EW7" s="11">
        <v>0.59296482412060281</v>
      </c>
      <c r="EX7" s="11">
        <v>600</v>
      </c>
      <c r="EY7" s="11" t="s">
        <v>81</v>
      </c>
      <c r="EZ7" s="11">
        <v>0.33510638297872336</v>
      </c>
      <c r="FA7" s="12">
        <v>1000</v>
      </c>
      <c r="FB7" s="12">
        <v>5.4</v>
      </c>
      <c r="FC7" s="11">
        <f t="shared" si="24"/>
        <v>0.85714285714285721</v>
      </c>
      <c r="FD7" s="11">
        <v>600</v>
      </c>
      <c r="FE7" s="11">
        <v>1.8</v>
      </c>
      <c r="FF7" s="11">
        <v>0.24657534246575344</v>
      </c>
      <c r="FG7" s="11">
        <v>600</v>
      </c>
      <c r="FH7" s="11">
        <v>3.1</v>
      </c>
      <c r="FI7" s="11">
        <v>0.39743589743589747</v>
      </c>
      <c r="FJ7" s="11">
        <v>600</v>
      </c>
      <c r="FK7" s="11">
        <v>5.9</v>
      </c>
      <c r="FL7" s="11">
        <v>0.7195121951219513</v>
      </c>
      <c r="FM7" s="11">
        <v>600</v>
      </c>
      <c r="FN7" s="11">
        <v>4.7</v>
      </c>
      <c r="FO7" s="11">
        <v>0.58750000000000002</v>
      </c>
      <c r="FP7" s="11">
        <v>600</v>
      </c>
      <c r="FQ7" s="11">
        <v>1.9</v>
      </c>
      <c r="FR7" s="11">
        <v>0.34545454545454546</v>
      </c>
      <c r="FS7" s="11">
        <v>600</v>
      </c>
      <c r="FT7" s="11">
        <v>1.5</v>
      </c>
      <c r="FU7" s="11">
        <v>0.28846153846153844</v>
      </c>
      <c r="FV7" s="11">
        <v>800</v>
      </c>
      <c r="FW7" s="11">
        <v>0.53</v>
      </c>
      <c r="FX7" s="11">
        <f t="shared" si="25"/>
        <v>0.21200000000000002</v>
      </c>
      <c r="FY7" s="11">
        <v>800</v>
      </c>
      <c r="FZ7" s="11">
        <v>2.08</v>
      </c>
      <c r="GA7" s="11">
        <f t="shared" si="26"/>
        <v>0.8</v>
      </c>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9">
        <v>200</v>
      </c>
      <c r="HS7" s="9"/>
      <c r="HT7" s="9">
        <v>0.89</v>
      </c>
      <c r="HU7" s="9">
        <v>450</v>
      </c>
      <c r="HV7" s="9"/>
      <c r="HW7" s="9">
        <v>0.75</v>
      </c>
      <c r="HX7" s="9">
        <v>200</v>
      </c>
      <c r="HY7" s="9"/>
      <c r="HZ7" s="9">
        <v>0.82</v>
      </c>
      <c r="IA7" s="9">
        <v>200</v>
      </c>
      <c r="IB7" s="9"/>
      <c r="IC7" s="9">
        <v>0.93</v>
      </c>
      <c r="ID7" s="11">
        <v>900</v>
      </c>
      <c r="IE7" s="11">
        <v>1.3631284916201101</v>
      </c>
      <c r="IF7" s="11">
        <v>0.43455031166518315</v>
      </c>
      <c r="IG7" s="11">
        <v>900</v>
      </c>
      <c r="IH7" s="11">
        <v>1.0698324022346299</v>
      </c>
      <c r="II7" s="11">
        <v>0.35041171088746387</v>
      </c>
      <c r="IJ7" s="11">
        <v>900</v>
      </c>
      <c r="IK7" s="11">
        <v>1.75418994413407</v>
      </c>
      <c r="IL7" s="11">
        <v>0.38933663980161015</v>
      </c>
      <c r="IM7" s="11">
        <v>900</v>
      </c>
      <c r="IN7" s="11">
        <v>1.2374301675977599</v>
      </c>
      <c r="IO7" s="11">
        <v>0.30914166085135986</v>
      </c>
      <c r="IP7" s="11">
        <v>450</v>
      </c>
      <c r="IQ7" s="11">
        <v>12.4056603773584</v>
      </c>
      <c r="IR7" s="11">
        <v>0.80923076923076764</v>
      </c>
      <c r="IS7" s="11">
        <v>500</v>
      </c>
      <c r="IT7" s="11">
        <v>2.5188916876574301</v>
      </c>
      <c r="IU7" s="11">
        <v>0.63694267515923653</v>
      </c>
      <c r="IV7" s="4"/>
      <c r="IW7" s="4"/>
    </row>
    <row r="8" spans="1:257" s="3" customFormat="1" x14ac:dyDescent="0.25">
      <c r="A8" s="8">
        <v>600</v>
      </c>
      <c r="B8" s="8">
        <v>1.59</v>
      </c>
      <c r="C8" s="8">
        <f t="shared" si="1"/>
        <v>0.5112540192926045</v>
      </c>
      <c r="D8" s="8"/>
      <c r="E8" s="8"/>
      <c r="F8" s="9"/>
      <c r="G8" s="8">
        <v>600</v>
      </c>
      <c r="H8" s="8">
        <v>2.86</v>
      </c>
      <c r="I8" s="10">
        <f t="shared" si="2"/>
        <v>0.59459459459459463</v>
      </c>
      <c r="J8" s="8">
        <v>600</v>
      </c>
      <c r="K8" s="8">
        <v>2.64</v>
      </c>
      <c r="L8" s="10">
        <f t="shared" si="3"/>
        <v>0.54885654885654889</v>
      </c>
      <c r="M8" s="8"/>
      <c r="N8" s="9"/>
      <c r="O8" s="9"/>
      <c r="P8" s="9"/>
      <c r="Q8" s="9"/>
      <c r="R8" s="9"/>
      <c r="S8" s="8"/>
      <c r="T8" s="9"/>
      <c r="U8" s="8"/>
      <c r="V8" s="8"/>
      <c r="W8" s="8"/>
      <c r="X8" s="9"/>
      <c r="Y8" s="8">
        <v>1000</v>
      </c>
      <c r="Z8" s="8">
        <v>2.1800000000000002</v>
      </c>
      <c r="AA8" s="9">
        <f t="shared" si="8"/>
        <v>0.32058823529411767</v>
      </c>
      <c r="AB8" s="8">
        <v>300</v>
      </c>
      <c r="AC8" s="8">
        <v>19.86</v>
      </c>
      <c r="AD8" s="9">
        <f t="shared" si="9"/>
        <v>1.798913043478261</v>
      </c>
      <c r="AE8" s="8">
        <v>300</v>
      </c>
      <c r="AF8" s="9"/>
      <c r="AG8" s="8">
        <v>0.83</v>
      </c>
      <c r="AH8" s="8">
        <v>550</v>
      </c>
      <c r="AI8" s="9"/>
      <c r="AJ8" s="8">
        <v>0.56000000000000005</v>
      </c>
      <c r="AK8" s="8">
        <v>300</v>
      </c>
      <c r="AL8" s="8"/>
      <c r="AM8" s="8">
        <v>0.73</v>
      </c>
      <c r="AN8" s="8">
        <v>300</v>
      </c>
      <c r="AO8" s="8"/>
      <c r="AP8" s="8">
        <v>0.84</v>
      </c>
      <c r="AQ8" s="8"/>
      <c r="AR8" s="8"/>
      <c r="AS8" s="8"/>
      <c r="AT8" s="9"/>
      <c r="AU8" s="9"/>
      <c r="AV8" s="9"/>
      <c r="AW8" s="9">
        <v>600</v>
      </c>
      <c r="AX8" s="9">
        <v>1.2580000000000002</v>
      </c>
      <c r="AY8" s="9">
        <v>0.1840796019900498</v>
      </c>
      <c r="AZ8" s="9">
        <v>600</v>
      </c>
      <c r="BA8" s="9">
        <v>1.77</v>
      </c>
      <c r="BB8" s="9">
        <v>0.20210093628682349</v>
      </c>
      <c r="BC8" s="9"/>
      <c r="BD8" s="9"/>
      <c r="BE8" s="9"/>
      <c r="BF8" s="9"/>
      <c r="BG8" s="9"/>
      <c r="BH8" s="9"/>
      <c r="BI8" s="9"/>
      <c r="BJ8" s="9"/>
      <c r="BK8" s="9"/>
      <c r="BL8" s="9"/>
      <c r="BM8" s="9"/>
      <c r="BN8" s="9"/>
      <c r="BO8" s="9"/>
      <c r="BP8" s="9"/>
      <c r="BQ8" s="9"/>
      <c r="BR8" s="9">
        <v>600</v>
      </c>
      <c r="BS8" s="9"/>
      <c r="BT8" s="9"/>
      <c r="BU8" s="9">
        <v>600</v>
      </c>
      <c r="BV8" s="9">
        <v>9.3000000000000007</v>
      </c>
      <c r="BW8" s="9">
        <v>0.53757225433526012</v>
      </c>
      <c r="BX8" s="9"/>
      <c r="BY8" s="9"/>
      <c r="BZ8" s="9"/>
      <c r="CA8" s="9"/>
      <c r="CB8" s="9"/>
      <c r="CC8" s="9"/>
      <c r="CD8" s="9">
        <v>600</v>
      </c>
      <c r="CE8" s="9">
        <v>5.0999999999999996</v>
      </c>
      <c r="CF8" s="9">
        <v>0.62195121951219512</v>
      </c>
      <c r="CG8" s="8">
        <v>600</v>
      </c>
      <c r="CH8" s="8">
        <v>2.81</v>
      </c>
      <c r="CI8" s="9">
        <f t="shared" si="11"/>
        <v>0.43098159509202455</v>
      </c>
      <c r="CJ8" s="9"/>
      <c r="CK8" s="9"/>
      <c r="CL8" s="9"/>
      <c r="CM8" s="9"/>
      <c r="CN8" s="9"/>
      <c r="CO8" s="9"/>
      <c r="CP8" s="9">
        <v>700</v>
      </c>
      <c r="CQ8" s="9">
        <v>2.7</v>
      </c>
      <c r="CR8" s="9">
        <v>0.43548387096774194</v>
      </c>
      <c r="CS8" s="9"/>
      <c r="CT8" s="9"/>
      <c r="CU8" s="9"/>
      <c r="CV8" s="9">
        <v>600</v>
      </c>
      <c r="CW8" s="9">
        <v>2.06</v>
      </c>
      <c r="CX8" s="9">
        <f t="shared" si="13"/>
        <v>0.52020202020202022</v>
      </c>
      <c r="CY8" s="9">
        <v>600</v>
      </c>
      <c r="CZ8" s="9">
        <v>1.45</v>
      </c>
      <c r="DA8" s="9">
        <f t="shared" si="14"/>
        <v>0.38666666666666666</v>
      </c>
      <c r="DB8" s="8">
        <v>300</v>
      </c>
      <c r="DC8" s="8">
        <v>5.8</v>
      </c>
      <c r="DD8" s="8">
        <f t="shared" si="15"/>
        <v>0.92356687898089163</v>
      </c>
      <c r="DE8" s="9"/>
      <c r="DF8" s="9"/>
      <c r="DG8" s="9"/>
      <c r="DH8" s="9">
        <v>600</v>
      </c>
      <c r="DI8" s="9">
        <v>3.74857142857143</v>
      </c>
      <c r="DJ8" s="9">
        <f t="shared" si="16"/>
        <v>0.70329670329670357</v>
      </c>
      <c r="DK8" s="9"/>
      <c r="DL8" s="9"/>
      <c r="DM8" s="9"/>
      <c r="DN8" s="9">
        <v>600</v>
      </c>
      <c r="DO8" s="9">
        <v>1.98</v>
      </c>
      <c r="DP8" s="9">
        <f t="shared" si="18"/>
        <v>0.54847645429362879</v>
      </c>
      <c r="DQ8" s="9">
        <v>600</v>
      </c>
      <c r="DR8" s="9">
        <v>1.81</v>
      </c>
      <c r="DS8" s="9">
        <f t="shared" si="19"/>
        <v>0.52312138728323698</v>
      </c>
      <c r="DT8" s="9"/>
      <c r="DU8" s="9"/>
      <c r="DV8" s="9"/>
      <c r="DW8" s="9"/>
      <c r="DX8" s="9"/>
      <c r="DY8" s="9"/>
      <c r="DZ8" s="9"/>
      <c r="EA8" s="9"/>
      <c r="EB8" s="9"/>
      <c r="EC8" s="9"/>
      <c r="ED8" s="9"/>
      <c r="EE8" s="9"/>
      <c r="EF8" s="9"/>
      <c r="EG8" s="9"/>
      <c r="EH8" s="9"/>
      <c r="EI8" s="9"/>
      <c r="EJ8" s="9"/>
      <c r="EK8" s="9"/>
      <c r="EL8" s="9"/>
      <c r="EM8" s="9"/>
      <c r="EN8" s="9"/>
      <c r="EO8" s="9"/>
      <c r="EP8" s="9"/>
      <c r="EQ8" s="9"/>
      <c r="ER8" s="9">
        <v>700</v>
      </c>
      <c r="ES8" s="11" t="s">
        <v>62</v>
      </c>
      <c r="ET8" s="11">
        <v>0.38164251207729472</v>
      </c>
      <c r="EU8" s="11">
        <v>700</v>
      </c>
      <c r="EV8" s="11" t="s">
        <v>72</v>
      </c>
      <c r="EW8" s="11">
        <v>0.58040201005025027</v>
      </c>
      <c r="EX8" s="11">
        <v>700</v>
      </c>
      <c r="EY8" s="11" t="s">
        <v>82</v>
      </c>
      <c r="EZ8" s="11">
        <v>0.16755319148936168</v>
      </c>
      <c r="FA8" s="11"/>
      <c r="FB8" s="11"/>
      <c r="FC8" s="11"/>
      <c r="FD8" s="11"/>
      <c r="FE8" s="11"/>
      <c r="FF8" s="11"/>
      <c r="FG8" s="11"/>
      <c r="FH8" s="11"/>
      <c r="FI8" s="11"/>
      <c r="FJ8" s="11"/>
      <c r="FK8" s="11"/>
      <c r="FL8" s="11"/>
      <c r="FM8" s="11"/>
      <c r="FN8" s="11"/>
      <c r="FO8" s="11"/>
      <c r="FP8" s="11"/>
      <c r="FQ8" s="11"/>
      <c r="FR8" s="11"/>
      <c r="FS8" s="11"/>
      <c r="FT8" s="11"/>
      <c r="FU8" s="11"/>
      <c r="FV8" s="11"/>
      <c r="FW8" s="11"/>
      <c r="FX8" s="11"/>
      <c r="FY8" s="11">
        <v>1000</v>
      </c>
      <c r="FZ8" s="11">
        <v>0.65</v>
      </c>
      <c r="GA8" s="11">
        <f t="shared" si="26"/>
        <v>0.25</v>
      </c>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9">
        <v>300</v>
      </c>
      <c r="HS8" s="9"/>
      <c r="HT8" s="9">
        <v>0.83</v>
      </c>
      <c r="HU8" s="9">
        <v>550</v>
      </c>
      <c r="HV8" s="9"/>
      <c r="HW8" s="9">
        <v>0.56000000000000005</v>
      </c>
      <c r="HX8" s="9">
        <v>300</v>
      </c>
      <c r="HY8" s="9"/>
      <c r="HZ8" s="9">
        <v>0.73</v>
      </c>
      <c r="IA8" s="9">
        <v>300</v>
      </c>
      <c r="IB8" s="9"/>
      <c r="IC8" s="9">
        <v>0.84</v>
      </c>
      <c r="ID8" s="11"/>
      <c r="IE8" s="11"/>
      <c r="IF8" s="11"/>
      <c r="IG8" s="11"/>
      <c r="IH8" s="11"/>
      <c r="II8" s="11"/>
      <c r="IJ8" s="11"/>
      <c r="IK8" s="11"/>
      <c r="IL8" s="11"/>
      <c r="IM8" s="11"/>
      <c r="IN8" s="11"/>
      <c r="IO8" s="11"/>
      <c r="IP8" s="11">
        <v>600</v>
      </c>
      <c r="IQ8" s="11">
        <v>5.3773584905660297</v>
      </c>
      <c r="IR8" s="11">
        <v>0.35076923076923211</v>
      </c>
      <c r="IS8" s="11">
        <v>600</v>
      </c>
      <c r="IT8" s="11">
        <v>1.83123425692695</v>
      </c>
      <c r="IU8" s="11">
        <v>0.46305732484076451</v>
      </c>
      <c r="IV8" s="4"/>
      <c r="IW8" s="4"/>
    </row>
    <row r="9" spans="1:257" s="3" customFormat="1" x14ac:dyDescent="0.25">
      <c r="A9" s="8">
        <v>700</v>
      </c>
      <c r="B9" s="8">
        <v>1.82</v>
      </c>
      <c r="C9" s="8">
        <f t="shared" si="1"/>
        <v>0.58520900321543412</v>
      </c>
      <c r="D9" s="8"/>
      <c r="E9" s="8"/>
      <c r="F9" s="9"/>
      <c r="G9" s="8">
        <v>700</v>
      </c>
      <c r="H9" s="8">
        <v>2.4700000000000002</v>
      </c>
      <c r="I9" s="10">
        <f t="shared" si="2"/>
        <v>0.5135135135135136</v>
      </c>
      <c r="J9" s="8">
        <v>700</v>
      </c>
      <c r="K9" s="8">
        <v>2.38</v>
      </c>
      <c r="L9" s="10">
        <f t="shared" si="3"/>
        <v>0.49480249480249483</v>
      </c>
      <c r="M9" s="8"/>
      <c r="N9" s="9"/>
      <c r="O9" s="9"/>
      <c r="P9" s="9"/>
      <c r="Q9" s="9"/>
      <c r="R9" s="9"/>
      <c r="S9" s="9"/>
      <c r="T9" s="9"/>
      <c r="U9" s="9"/>
      <c r="V9" s="9"/>
      <c r="W9" s="9"/>
      <c r="X9" s="9"/>
      <c r="Y9" s="9"/>
      <c r="Z9" s="9"/>
      <c r="AA9" s="9"/>
      <c r="AB9" s="8">
        <v>350</v>
      </c>
      <c r="AC9" s="8">
        <v>19.91</v>
      </c>
      <c r="AD9" s="9">
        <f t="shared" si="9"/>
        <v>1.8034420289855073</v>
      </c>
      <c r="AE9" s="8">
        <v>400</v>
      </c>
      <c r="AF9" s="9"/>
      <c r="AG9" s="8">
        <v>0.76</v>
      </c>
      <c r="AH9" s="8">
        <v>600</v>
      </c>
      <c r="AI9" s="9"/>
      <c r="AJ9" s="8">
        <v>0.33</v>
      </c>
      <c r="AK9" s="8">
        <v>400</v>
      </c>
      <c r="AL9" s="8"/>
      <c r="AM9" s="8">
        <v>0.61</v>
      </c>
      <c r="AN9" s="8">
        <v>400</v>
      </c>
      <c r="AO9" s="8"/>
      <c r="AP9" s="8">
        <v>0.76</v>
      </c>
      <c r="AQ9" s="8"/>
      <c r="AR9" s="8"/>
      <c r="AS9" s="8"/>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v>800</v>
      </c>
      <c r="CQ9" s="9">
        <v>2.1</v>
      </c>
      <c r="CR9" s="9">
        <v>0.33870967741935487</v>
      </c>
      <c r="CS9" s="9"/>
      <c r="CT9" s="9"/>
      <c r="CU9" s="9"/>
      <c r="CV9" s="9"/>
      <c r="CW9" s="9"/>
      <c r="CX9" s="9"/>
      <c r="CY9" s="9"/>
      <c r="CZ9" s="9"/>
      <c r="DA9" s="9"/>
      <c r="DB9" s="8">
        <v>350</v>
      </c>
      <c r="DC9" s="8">
        <v>4</v>
      </c>
      <c r="DD9" s="8">
        <f t="shared" si="15"/>
        <v>0.63694267515923564</v>
      </c>
      <c r="DE9" s="9"/>
      <c r="DF9" s="9"/>
      <c r="DG9" s="9"/>
      <c r="DH9" s="9">
        <v>700</v>
      </c>
      <c r="DI9" s="9">
        <v>2.4</v>
      </c>
      <c r="DJ9" s="9">
        <f t="shared" si="16"/>
        <v>0.45028142589118197</v>
      </c>
      <c r="DK9" s="9"/>
      <c r="DL9" s="9"/>
      <c r="DM9" s="9"/>
      <c r="DN9" s="9">
        <v>700</v>
      </c>
      <c r="DO9" s="9">
        <v>1.65</v>
      </c>
      <c r="DP9" s="9">
        <f t="shared" si="18"/>
        <v>0.45706371191135731</v>
      </c>
      <c r="DQ9" s="9">
        <v>700</v>
      </c>
      <c r="DR9" s="9">
        <v>1.64</v>
      </c>
      <c r="DS9" s="9">
        <f t="shared" si="19"/>
        <v>0.47398843930635837</v>
      </c>
      <c r="DT9" s="9"/>
      <c r="DU9" s="9"/>
      <c r="DV9" s="9"/>
      <c r="DW9" s="9"/>
      <c r="DX9" s="9"/>
      <c r="DY9" s="9"/>
      <c r="DZ9" s="9"/>
      <c r="EA9" s="9"/>
      <c r="EB9" s="9"/>
      <c r="EC9" s="9"/>
      <c r="ED9" s="9"/>
      <c r="EE9" s="9"/>
      <c r="EF9" s="9"/>
      <c r="EG9" s="9"/>
      <c r="EH9" s="9"/>
      <c r="EI9" s="9"/>
      <c r="EJ9" s="9"/>
      <c r="EK9" s="9"/>
      <c r="EL9" s="9"/>
      <c r="EM9" s="9"/>
      <c r="EN9" s="9"/>
      <c r="EO9" s="9"/>
      <c r="EP9" s="9"/>
      <c r="EQ9" s="9"/>
      <c r="ER9" s="9">
        <v>800</v>
      </c>
      <c r="ES9" s="11" t="s">
        <v>63</v>
      </c>
      <c r="ET9" s="11">
        <v>0.25845410628019311</v>
      </c>
      <c r="EU9" s="11">
        <v>800</v>
      </c>
      <c r="EV9" s="11" t="s">
        <v>73</v>
      </c>
      <c r="EW9" s="11">
        <v>0.46984924623115554</v>
      </c>
      <c r="EX9" s="11"/>
      <c r="EY9" s="11"/>
      <c r="EZ9" s="11"/>
      <c r="FA9" s="11"/>
      <c r="FB9" s="11"/>
      <c r="FC9" s="11"/>
      <c r="FD9" s="11" t="s">
        <v>85</v>
      </c>
      <c r="FE9" s="11"/>
      <c r="FF9" s="11"/>
      <c r="FG9" s="11" t="s">
        <v>86</v>
      </c>
      <c r="FH9" s="11"/>
      <c r="FI9" s="11"/>
      <c r="FJ9" s="11" t="s">
        <v>87</v>
      </c>
      <c r="FK9" s="11"/>
      <c r="FL9" s="11"/>
      <c r="FM9" s="11" t="s">
        <v>88</v>
      </c>
      <c r="FN9" s="11"/>
      <c r="FO9" s="11"/>
      <c r="FP9" s="11" t="s">
        <v>89</v>
      </c>
      <c r="FQ9" s="11"/>
      <c r="FR9" s="11"/>
      <c r="FS9" s="11" t="s">
        <v>90</v>
      </c>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9">
        <v>400</v>
      </c>
      <c r="HS9" s="9"/>
      <c r="HT9" s="9">
        <v>0.76</v>
      </c>
      <c r="HU9" s="9">
        <v>600</v>
      </c>
      <c r="HV9" s="9"/>
      <c r="HW9" s="9">
        <v>0.33</v>
      </c>
      <c r="HX9" s="9">
        <v>400</v>
      </c>
      <c r="HY9" s="9"/>
      <c r="HZ9" s="9">
        <v>0.61</v>
      </c>
      <c r="IA9" s="9">
        <v>400</v>
      </c>
      <c r="IB9" s="9"/>
      <c r="IC9" s="9">
        <v>0.76</v>
      </c>
      <c r="ID9" s="11"/>
      <c r="IE9" s="11"/>
      <c r="IF9" s="11"/>
      <c r="IG9" s="11"/>
      <c r="IH9" s="11"/>
      <c r="II9" s="11"/>
      <c r="IJ9" s="11"/>
      <c r="IK9" s="11"/>
      <c r="IL9" s="11"/>
      <c r="IM9" s="11"/>
      <c r="IN9" s="11"/>
      <c r="IO9" s="11"/>
      <c r="IP9" s="11"/>
      <c r="IQ9" s="11"/>
      <c r="IR9" s="11"/>
      <c r="IS9" s="11">
        <v>700</v>
      </c>
      <c r="IT9" s="11">
        <v>1.5894206549118299</v>
      </c>
      <c r="IU9" s="11">
        <v>0.40191082802547612</v>
      </c>
      <c r="IV9" s="4"/>
      <c r="IW9" s="4"/>
    </row>
    <row r="10" spans="1:257" s="3" customFormat="1" x14ac:dyDescent="0.25">
      <c r="A10" s="8">
        <v>800</v>
      </c>
      <c r="B10" s="8">
        <v>1.41</v>
      </c>
      <c r="C10" s="8">
        <f t="shared" si="1"/>
        <v>0.45337620578778132</v>
      </c>
      <c r="D10" s="8"/>
      <c r="E10" s="8"/>
      <c r="F10" s="9"/>
      <c r="G10" s="8">
        <v>800</v>
      </c>
      <c r="H10" s="8">
        <v>2.91</v>
      </c>
      <c r="I10" s="10">
        <f t="shared" si="2"/>
        <v>0.60498960498960508</v>
      </c>
      <c r="J10" s="8">
        <v>800</v>
      </c>
      <c r="K10" s="8">
        <v>2.25</v>
      </c>
      <c r="L10" s="10">
        <f t="shared" si="3"/>
        <v>0.4677754677754678</v>
      </c>
      <c r="M10" s="8"/>
      <c r="N10" s="9"/>
      <c r="O10" s="9"/>
      <c r="P10" s="9"/>
      <c r="Q10" s="9"/>
      <c r="R10" s="9"/>
      <c r="S10" s="9"/>
      <c r="T10" s="9"/>
      <c r="U10" s="9"/>
      <c r="V10" s="9"/>
      <c r="W10" s="9"/>
      <c r="X10" s="9"/>
      <c r="Y10" s="9"/>
      <c r="Z10" s="9"/>
      <c r="AA10" s="9"/>
      <c r="AB10" s="8">
        <v>400</v>
      </c>
      <c r="AC10" s="8">
        <v>19.07</v>
      </c>
      <c r="AD10" s="9">
        <f t="shared" si="9"/>
        <v>1.7273550724637683</v>
      </c>
      <c r="AE10" s="8">
        <v>500</v>
      </c>
      <c r="AF10" s="9"/>
      <c r="AG10" s="8">
        <v>0.68</v>
      </c>
      <c r="AH10" s="8">
        <v>700</v>
      </c>
      <c r="AI10" s="9"/>
      <c r="AJ10" s="8">
        <v>0.23</v>
      </c>
      <c r="AK10" s="8">
        <v>500</v>
      </c>
      <c r="AL10" s="8"/>
      <c r="AM10" s="8">
        <v>0.79</v>
      </c>
      <c r="AN10" s="8">
        <v>450</v>
      </c>
      <c r="AO10" s="8"/>
      <c r="AP10" s="8">
        <v>0.67</v>
      </c>
      <c r="AQ10" s="8"/>
      <c r="AR10" s="8"/>
      <c r="AS10" s="8"/>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8">
        <v>400</v>
      </c>
      <c r="DC10" s="8">
        <v>3.1</v>
      </c>
      <c r="DD10" s="8">
        <f t="shared" si="15"/>
        <v>0.49363057324840764</v>
      </c>
      <c r="DE10" s="9"/>
      <c r="DF10" s="9"/>
      <c r="DG10" s="9"/>
      <c r="DH10" s="9">
        <v>800</v>
      </c>
      <c r="DI10" s="9">
        <v>1.78285714285714</v>
      </c>
      <c r="DJ10" s="9">
        <f t="shared" si="16"/>
        <v>0.33449477351916324</v>
      </c>
      <c r="DK10" s="9"/>
      <c r="DL10" s="9"/>
      <c r="DM10" s="9"/>
      <c r="DN10" s="9">
        <v>800</v>
      </c>
      <c r="DO10" s="9">
        <v>1.33</v>
      </c>
      <c r="DP10" s="9">
        <f t="shared" si="18"/>
        <v>0.36842105263157898</v>
      </c>
      <c r="DQ10" s="9">
        <v>800</v>
      </c>
      <c r="DR10" s="9">
        <v>1.49</v>
      </c>
      <c r="DS10" s="9">
        <f t="shared" si="19"/>
        <v>0.430635838150289</v>
      </c>
      <c r="DT10" s="9"/>
      <c r="DU10" s="9"/>
      <c r="DV10" s="9"/>
      <c r="DW10" s="9"/>
      <c r="DX10" s="9"/>
      <c r="DY10" s="9"/>
      <c r="DZ10" s="9"/>
      <c r="EA10" s="9"/>
      <c r="EB10" s="9"/>
      <c r="EC10" s="9"/>
      <c r="ED10" s="9"/>
      <c r="EE10" s="9"/>
      <c r="EF10" s="9"/>
      <c r="EG10" s="9"/>
      <c r="EH10" s="9"/>
      <c r="EI10" s="9"/>
      <c r="EJ10" s="9"/>
      <c r="EK10" s="9"/>
      <c r="EL10" s="9"/>
      <c r="EM10" s="9"/>
      <c r="EN10" s="9"/>
      <c r="EO10" s="9"/>
      <c r="EP10" s="9"/>
      <c r="EQ10" s="9"/>
      <c r="ER10" s="9">
        <v>900</v>
      </c>
      <c r="ES10" s="11" t="s">
        <v>64</v>
      </c>
      <c r="ET10" s="11">
        <v>0.20531400966183536</v>
      </c>
      <c r="EU10" s="11">
        <v>900</v>
      </c>
      <c r="EV10" s="11" t="s">
        <v>74</v>
      </c>
      <c r="EW10" s="11">
        <v>0.26130653266331644</v>
      </c>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9">
        <v>500</v>
      </c>
      <c r="HS10" s="9"/>
      <c r="HT10" s="9">
        <v>0.68</v>
      </c>
      <c r="HU10" s="9">
        <v>700</v>
      </c>
      <c r="HV10" s="9"/>
      <c r="HW10" s="9">
        <v>0.23</v>
      </c>
      <c r="HX10" s="9">
        <v>500</v>
      </c>
      <c r="HY10" s="9"/>
      <c r="HZ10" s="9">
        <v>0.79</v>
      </c>
      <c r="IA10" s="9">
        <v>450</v>
      </c>
      <c r="IB10" s="9"/>
      <c r="IC10" s="9">
        <v>0.67</v>
      </c>
      <c r="ID10" s="11"/>
      <c r="IE10" s="11"/>
      <c r="IF10" s="11"/>
      <c r="IG10" s="11"/>
      <c r="IH10" s="11"/>
      <c r="II10" s="11"/>
      <c r="IJ10" s="11"/>
      <c r="IK10" s="11"/>
      <c r="IL10" s="11"/>
      <c r="IM10" s="11"/>
      <c r="IN10" s="11"/>
      <c r="IO10" s="11"/>
      <c r="IP10" s="11"/>
      <c r="IQ10" s="11"/>
      <c r="IR10" s="11"/>
      <c r="IS10" s="11">
        <v>800</v>
      </c>
      <c r="IT10" s="11">
        <v>1.1889168765742999</v>
      </c>
      <c r="IU10" s="11">
        <v>0.30063694267515784</v>
      </c>
      <c r="IV10" s="4"/>
      <c r="IW10" s="4"/>
    </row>
    <row r="11" spans="1:257" s="3" customFormat="1" x14ac:dyDescent="0.25">
      <c r="A11" s="9"/>
      <c r="B11" s="8"/>
      <c r="C11" s="8"/>
      <c r="D11" s="8"/>
      <c r="E11" s="8"/>
      <c r="F11" s="8"/>
      <c r="G11" s="8">
        <v>900</v>
      </c>
      <c r="H11" s="8">
        <v>2.42</v>
      </c>
      <c r="I11" s="10">
        <f t="shared" si="2"/>
        <v>0.50311850311850315</v>
      </c>
      <c r="J11" s="8">
        <v>900</v>
      </c>
      <c r="K11" s="8">
        <v>2.17</v>
      </c>
      <c r="L11" s="10">
        <f t="shared" si="3"/>
        <v>0.45114345114345117</v>
      </c>
      <c r="M11" s="8"/>
      <c r="N11" s="9"/>
      <c r="O11" s="9"/>
      <c r="P11" s="9"/>
      <c r="Q11" s="9"/>
      <c r="R11" s="9"/>
      <c r="S11" s="9"/>
      <c r="T11" s="9"/>
      <c r="U11" s="9"/>
      <c r="V11" s="9"/>
      <c r="W11" s="9"/>
      <c r="X11" s="9"/>
      <c r="Y11" s="9"/>
      <c r="Z11" s="9"/>
      <c r="AA11" s="9"/>
      <c r="AB11" s="8">
        <v>450</v>
      </c>
      <c r="AC11" s="8">
        <v>8.9700000000000006</v>
      </c>
      <c r="AD11" s="9">
        <f t="shared" si="9"/>
        <v>0.81250000000000011</v>
      </c>
      <c r="AE11" s="8">
        <v>600</v>
      </c>
      <c r="AF11" s="9"/>
      <c r="AG11" s="8">
        <v>0.46</v>
      </c>
      <c r="AH11" s="8">
        <v>750</v>
      </c>
      <c r="AI11" s="9"/>
      <c r="AJ11" s="8">
        <v>0.22</v>
      </c>
      <c r="AK11" s="8">
        <v>600</v>
      </c>
      <c r="AL11" s="8"/>
      <c r="AM11" s="8">
        <v>0.18</v>
      </c>
      <c r="AN11" s="8">
        <v>500</v>
      </c>
      <c r="AO11" s="8"/>
      <c r="AP11" s="8">
        <v>0.56999999999999995</v>
      </c>
      <c r="AQ11" s="8"/>
      <c r="AR11" s="8"/>
      <c r="AS11" s="8"/>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8">
        <v>450</v>
      </c>
      <c r="DC11" s="8">
        <v>2.7</v>
      </c>
      <c r="DD11" s="8">
        <f t="shared" si="15"/>
        <v>0.42993630573248409</v>
      </c>
      <c r="DE11" s="9"/>
      <c r="DF11" s="9"/>
      <c r="DG11" s="9"/>
      <c r="DH11" s="9"/>
      <c r="DI11" s="9"/>
      <c r="DJ11" s="9"/>
      <c r="DK11" s="9"/>
      <c r="DL11" s="9"/>
      <c r="DM11" s="9"/>
      <c r="DN11" s="9">
        <v>900</v>
      </c>
      <c r="DO11" s="9">
        <v>1.06</v>
      </c>
      <c r="DP11" s="9">
        <f t="shared" si="18"/>
        <v>0.29362880886426596</v>
      </c>
      <c r="DQ11" s="9">
        <v>900</v>
      </c>
      <c r="DR11" s="9">
        <v>1.26</v>
      </c>
      <c r="DS11" s="9">
        <f t="shared" si="19"/>
        <v>0.36416184971098264</v>
      </c>
      <c r="DT11" s="9"/>
      <c r="DU11" s="9"/>
      <c r="DV11" s="9"/>
      <c r="DW11" s="9"/>
      <c r="DX11" s="9"/>
      <c r="DY11" s="9"/>
      <c r="DZ11" s="9"/>
      <c r="EA11" s="9"/>
      <c r="EB11" s="9"/>
      <c r="EC11" s="9"/>
      <c r="ED11" s="9"/>
      <c r="EE11" s="9"/>
      <c r="EF11" s="9"/>
      <c r="EG11" s="9"/>
      <c r="EH11" s="9"/>
      <c r="EI11" s="9"/>
      <c r="EJ11" s="9"/>
      <c r="EK11" s="9"/>
      <c r="EL11" s="9"/>
      <c r="EM11" s="9"/>
      <c r="EN11" s="9"/>
      <c r="EO11" s="9"/>
      <c r="EP11" s="9"/>
      <c r="EQ11" s="9"/>
      <c r="ER11" s="9">
        <v>1000</v>
      </c>
      <c r="ES11" s="11" t="s">
        <v>65</v>
      </c>
      <c r="ET11" s="11">
        <v>0.11835748792270528</v>
      </c>
      <c r="EU11" s="11">
        <v>1000</v>
      </c>
      <c r="EV11" s="11" t="s">
        <v>75</v>
      </c>
      <c r="EW11" s="11">
        <v>0.15075376884422065</v>
      </c>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9">
        <v>600</v>
      </c>
      <c r="HS11" s="9"/>
      <c r="HT11" s="9">
        <v>0.46</v>
      </c>
      <c r="HU11" s="9">
        <v>750</v>
      </c>
      <c r="HV11" s="9"/>
      <c r="HW11" s="9">
        <v>0.22</v>
      </c>
      <c r="HX11" s="9">
        <v>600</v>
      </c>
      <c r="HY11" s="9"/>
      <c r="HZ11" s="9">
        <v>0.18</v>
      </c>
      <c r="IA11" s="9">
        <v>500</v>
      </c>
      <c r="IB11" s="9"/>
      <c r="IC11" s="9">
        <v>0.56999999999999995</v>
      </c>
      <c r="ID11" s="11"/>
      <c r="IE11" s="11"/>
      <c r="IF11" s="11"/>
      <c r="IG11" s="11"/>
      <c r="IH11" s="11"/>
      <c r="II11" s="11"/>
      <c r="IJ11" s="11"/>
      <c r="IK11" s="11"/>
      <c r="IL11" s="11"/>
      <c r="IM11" s="11"/>
      <c r="IN11" s="11"/>
      <c r="IO11" s="11"/>
      <c r="IP11" s="11"/>
      <c r="IQ11" s="11"/>
      <c r="IR11" s="11"/>
      <c r="IS11" s="11"/>
      <c r="IT11" s="11"/>
      <c r="IU11" s="11"/>
      <c r="IV11" s="4"/>
      <c r="IW11" s="4"/>
    </row>
    <row r="12" spans="1:257" s="3" customFormat="1" x14ac:dyDescent="0.25">
      <c r="A12" s="9"/>
      <c r="B12" s="8"/>
      <c r="C12" s="8"/>
      <c r="D12" s="8"/>
      <c r="E12" s="8"/>
      <c r="F12" s="8"/>
      <c r="G12" s="8">
        <v>1000</v>
      </c>
      <c r="H12" s="8">
        <v>2.2999999999999998</v>
      </c>
      <c r="I12" s="10">
        <f t="shared" si="2"/>
        <v>0.4781704781704782</v>
      </c>
      <c r="J12" s="8">
        <v>1000</v>
      </c>
      <c r="K12" s="8">
        <v>1.46</v>
      </c>
      <c r="L12" s="10">
        <f t="shared" si="3"/>
        <v>0.30353430353430355</v>
      </c>
      <c r="M12" s="9"/>
      <c r="N12" s="9"/>
      <c r="O12" s="9"/>
      <c r="P12" s="9"/>
      <c r="Q12" s="9"/>
      <c r="R12" s="9"/>
      <c r="S12" s="9"/>
      <c r="T12" s="9"/>
      <c r="U12" s="9"/>
      <c r="V12" s="9"/>
      <c r="W12" s="9"/>
      <c r="X12" s="9"/>
      <c r="Y12" s="9"/>
      <c r="Z12" s="9"/>
      <c r="AA12" s="9"/>
      <c r="AB12" s="8">
        <v>500</v>
      </c>
      <c r="AC12" s="8">
        <v>9.23</v>
      </c>
      <c r="AD12" s="9">
        <f t="shared" si="9"/>
        <v>0.83605072463768126</v>
      </c>
      <c r="AE12" s="8"/>
      <c r="AF12" s="9"/>
      <c r="AG12" s="8"/>
      <c r="AH12" s="8">
        <v>800</v>
      </c>
      <c r="AI12" s="9"/>
      <c r="AJ12" s="8">
        <v>0.18</v>
      </c>
      <c r="AK12" s="8"/>
      <c r="AL12" s="8"/>
      <c r="AM12" s="8"/>
      <c r="AN12" s="8">
        <v>550</v>
      </c>
      <c r="AO12" s="8"/>
      <c r="AP12" s="8">
        <v>0.51</v>
      </c>
      <c r="AQ12" s="8"/>
      <c r="AR12" s="8"/>
      <c r="AS12" s="8"/>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8">
        <v>500</v>
      </c>
      <c r="DC12" s="8">
        <v>2</v>
      </c>
      <c r="DD12" s="8">
        <f t="shared" si="15"/>
        <v>0.31847133757961782</v>
      </c>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9"/>
      <c r="HS12" s="9"/>
      <c r="HT12" s="9"/>
      <c r="HU12" s="9">
        <v>800</v>
      </c>
      <c r="HV12" s="9"/>
      <c r="HW12" s="9">
        <v>0.18</v>
      </c>
      <c r="HX12" s="9"/>
      <c r="HY12" s="9"/>
      <c r="HZ12" s="9"/>
      <c r="IA12" s="9">
        <v>550</v>
      </c>
      <c r="IB12" s="9"/>
      <c r="IC12" s="9">
        <v>0.51</v>
      </c>
      <c r="ID12" s="11"/>
      <c r="IE12" s="11"/>
      <c r="IF12" s="11"/>
      <c r="IG12" s="11"/>
      <c r="IH12" s="11"/>
      <c r="II12" s="11"/>
      <c r="IJ12" s="11"/>
      <c r="IK12" s="11"/>
      <c r="IL12" s="11"/>
      <c r="IM12" s="11"/>
      <c r="IN12" s="11"/>
      <c r="IO12" s="11"/>
      <c r="IP12" s="11"/>
      <c r="IQ12" s="11"/>
      <c r="IR12" s="11"/>
      <c r="IS12" s="11"/>
      <c r="IT12" s="11"/>
      <c r="IU12" s="11"/>
      <c r="IV12" s="4"/>
      <c r="IW12" s="4"/>
    </row>
    <row r="13" spans="1:257" s="3" customFormat="1" x14ac:dyDescent="0.25">
      <c r="A13" s="9"/>
      <c r="B13" s="8"/>
      <c r="C13" s="8"/>
      <c r="D13" s="8"/>
      <c r="E13" s="8"/>
      <c r="F13" s="8"/>
      <c r="G13" s="8"/>
      <c r="H13" s="8"/>
      <c r="I13" s="9"/>
      <c r="J13" s="8"/>
      <c r="K13" s="8"/>
      <c r="L13" s="9"/>
      <c r="M13" s="9"/>
      <c r="N13" s="9"/>
      <c r="O13" s="9"/>
      <c r="P13" s="9"/>
      <c r="Q13" s="9"/>
      <c r="R13" s="9"/>
      <c r="S13" s="9"/>
      <c r="T13" s="9"/>
      <c r="U13" s="9"/>
      <c r="V13" s="9"/>
      <c r="W13" s="9"/>
      <c r="X13" s="9"/>
      <c r="Y13" s="9"/>
      <c r="Z13" s="9"/>
      <c r="AA13" s="9"/>
      <c r="AB13" s="8">
        <v>550</v>
      </c>
      <c r="AC13" s="8">
        <v>8.98</v>
      </c>
      <c r="AD13" s="9">
        <f t="shared" si="9"/>
        <v>0.81340579710144933</v>
      </c>
      <c r="AE13" s="8"/>
      <c r="AF13" s="9"/>
      <c r="AG13" s="8"/>
      <c r="AH13" s="8">
        <v>850</v>
      </c>
      <c r="AI13" s="9"/>
      <c r="AJ13" s="8">
        <v>0.16</v>
      </c>
      <c r="AK13" s="8"/>
      <c r="AL13" s="8"/>
      <c r="AM13" s="8"/>
      <c r="AN13" s="8">
        <v>600</v>
      </c>
      <c r="AO13" s="8"/>
      <c r="AP13" s="8">
        <v>0.3</v>
      </c>
      <c r="AQ13" s="8"/>
      <c r="AR13" s="8"/>
      <c r="AS13" s="8"/>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9"/>
      <c r="HS13" s="9"/>
      <c r="HT13" s="9"/>
      <c r="HU13" s="9">
        <v>850</v>
      </c>
      <c r="HV13" s="9"/>
      <c r="HW13" s="9">
        <v>0.16</v>
      </c>
      <c r="HX13" s="9"/>
      <c r="HY13" s="9"/>
      <c r="HZ13" s="9"/>
      <c r="IA13" s="9">
        <v>600</v>
      </c>
      <c r="IB13" s="9"/>
      <c r="IC13" s="9">
        <v>0.3</v>
      </c>
      <c r="ID13" s="11"/>
      <c r="IE13" s="11"/>
      <c r="IF13" s="11"/>
      <c r="IG13" s="11"/>
      <c r="IH13" s="11"/>
      <c r="II13" s="11"/>
      <c r="IJ13" s="11"/>
      <c r="IK13" s="11"/>
      <c r="IL13" s="11"/>
      <c r="IM13" s="11"/>
      <c r="IN13" s="11"/>
      <c r="IO13" s="11"/>
      <c r="IP13" s="11"/>
      <c r="IQ13" s="11"/>
      <c r="IR13" s="11"/>
      <c r="IS13" s="11"/>
      <c r="IT13" s="11"/>
      <c r="IU13" s="11"/>
      <c r="IV13" s="4"/>
      <c r="IW13" s="4"/>
    </row>
    <row r="14" spans="1:257" s="3" customFormat="1" x14ac:dyDescent="0.25">
      <c r="A14" s="9"/>
      <c r="B14" s="8"/>
      <c r="C14" s="8"/>
      <c r="D14" s="8"/>
      <c r="E14" s="8"/>
      <c r="F14" s="8"/>
      <c r="G14" s="8"/>
      <c r="H14" s="8"/>
      <c r="I14" s="9"/>
      <c r="J14" s="8"/>
      <c r="K14" s="8"/>
      <c r="L14" s="9"/>
      <c r="M14" s="9"/>
      <c r="N14" s="9"/>
      <c r="O14" s="9"/>
      <c r="P14" s="9"/>
      <c r="Q14" s="9"/>
      <c r="R14" s="9"/>
      <c r="S14" s="9"/>
      <c r="T14" s="9"/>
      <c r="U14" s="9"/>
      <c r="V14" s="9"/>
      <c r="W14" s="9"/>
      <c r="X14" s="9"/>
      <c r="Y14" s="9"/>
      <c r="Z14" s="9"/>
      <c r="AA14" s="9"/>
      <c r="AB14" s="8">
        <v>600</v>
      </c>
      <c r="AC14" s="8">
        <v>5.12</v>
      </c>
      <c r="AD14" s="9">
        <f t="shared" si="9"/>
        <v>0.46376811594202905</v>
      </c>
      <c r="AE14" s="8"/>
      <c r="AF14" s="9"/>
      <c r="AG14" s="8"/>
      <c r="AH14" s="8"/>
      <c r="AI14" s="9"/>
      <c r="AJ14" s="9"/>
      <c r="AK14" s="8"/>
      <c r="AL14" s="9"/>
      <c r="AM14" s="8"/>
      <c r="AN14" s="8">
        <v>650</v>
      </c>
      <c r="AO14" s="8"/>
      <c r="AP14" s="8">
        <v>0.22</v>
      </c>
      <c r="AQ14" s="8"/>
      <c r="AR14" s="8"/>
      <c r="AS14" s="8"/>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9"/>
      <c r="HS14" s="9"/>
      <c r="HT14" s="9"/>
      <c r="HU14" s="9"/>
      <c r="HV14" s="9"/>
      <c r="HW14" s="9"/>
      <c r="HX14" s="9"/>
      <c r="HY14" s="9"/>
      <c r="HZ14" s="9"/>
      <c r="IA14" s="9">
        <v>650</v>
      </c>
      <c r="IB14" s="9"/>
      <c r="IC14" s="9">
        <v>0.22</v>
      </c>
      <c r="ID14" s="11"/>
      <c r="IE14" s="11"/>
      <c r="IF14" s="11"/>
      <c r="IG14" s="11"/>
      <c r="IH14" s="11"/>
      <c r="II14" s="11"/>
      <c r="IJ14" s="11"/>
      <c r="IK14" s="11"/>
      <c r="IL14" s="11"/>
      <c r="IM14" s="11"/>
      <c r="IN14" s="11"/>
      <c r="IO14" s="11"/>
      <c r="IP14" s="11"/>
      <c r="IQ14" s="11"/>
      <c r="IR14" s="11"/>
      <c r="IS14" s="11"/>
      <c r="IT14" s="11"/>
      <c r="IU14" s="11"/>
      <c r="IV14" s="4"/>
      <c r="IW14" s="4"/>
    </row>
    <row r="15" spans="1:257" s="3" customFormat="1" x14ac:dyDescent="0.25">
      <c r="A15" s="9"/>
      <c r="B15" s="8"/>
      <c r="C15" s="8"/>
      <c r="D15" s="8"/>
      <c r="E15" s="8"/>
      <c r="F15" s="8"/>
      <c r="G15" s="8"/>
      <c r="H15" s="8"/>
      <c r="I15" s="9"/>
      <c r="J15" s="8"/>
      <c r="K15" s="8"/>
      <c r="L15" s="9"/>
      <c r="M15" s="9"/>
      <c r="N15" s="9"/>
      <c r="O15" s="9"/>
      <c r="P15" s="9"/>
      <c r="Q15" s="9"/>
      <c r="R15" s="9"/>
      <c r="S15" s="9"/>
      <c r="T15" s="9"/>
      <c r="U15" s="9"/>
      <c r="V15" s="9"/>
      <c r="W15" s="9"/>
      <c r="X15" s="9"/>
      <c r="Y15" s="9"/>
      <c r="Z15" s="9"/>
      <c r="AA15" s="9"/>
      <c r="AB15" s="8">
        <v>650</v>
      </c>
      <c r="AC15" s="8">
        <v>5.29</v>
      </c>
      <c r="AD15" s="9">
        <f t="shared" si="9"/>
        <v>0.47916666666666669</v>
      </c>
      <c r="AE15" s="8"/>
      <c r="AF15" s="9"/>
      <c r="AG15" s="8"/>
      <c r="AH15" s="8"/>
      <c r="AI15" s="9"/>
      <c r="AJ15" s="9"/>
      <c r="AK15" s="8"/>
      <c r="AL15" s="9"/>
      <c r="AM15" s="8"/>
      <c r="AN15" s="8">
        <v>750</v>
      </c>
      <c r="AO15" s="9"/>
      <c r="AP15" s="8">
        <v>0.17</v>
      </c>
      <c r="AQ15" s="8"/>
      <c r="AR15" s="8"/>
      <c r="AS15" s="8"/>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9"/>
      <c r="HS15" s="9"/>
      <c r="HT15" s="9"/>
      <c r="HU15" s="9"/>
      <c r="HV15" s="9"/>
      <c r="HW15" s="9"/>
      <c r="HX15" s="9"/>
      <c r="HY15" s="9"/>
      <c r="HZ15" s="9"/>
      <c r="IA15" s="9">
        <v>750</v>
      </c>
      <c r="IB15" s="9"/>
      <c r="IC15" s="9">
        <v>0.17</v>
      </c>
      <c r="ID15" s="11"/>
      <c r="IE15" s="11"/>
      <c r="IF15" s="11"/>
      <c r="IG15" s="11"/>
      <c r="IH15" s="11"/>
      <c r="II15" s="11"/>
      <c r="IJ15" s="11"/>
      <c r="IK15" s="11"/>
      <c r="IL15" s="11"/>
      <c r="IM15" s="11"/>
      <c r="IN15" s="11"/>
      <c r="IO15" s="11"/>
      <c r="IP15" s="11"/>
      <c r="IQ15" s="11"/>
      <c r="IR15" s="11"/>
      <c r="IS15" s="11"/>
      <c r="IT15" s="11"/>
      <c r="IU15" s="11"/>
      <c r="IV15" s="4"/>
      <c r="IW15" s="4"/>
    </row>
    <row r="16" spans="1:257" s="3" customFormat="1" x14ac:dyDescent="0.25">
      <c r="A16" s="9"/>
      <c r="B16" s="8"/>
      <c r="C16" s="8"/>
      <c r="D16" s="8"/>
      <c r="E16" s="8"/>
      <c r="F16" s="8"/>
      <c r="G16" s="8"/>
      <c r="H16" s="8"/>
      <c r="I16" s="9"/>
      <c r="J16" s="8"/>
      <c r="K16" s="8"/>
      <c r="L16" s="9"/>
      <c r="M16" s="9"/>
      <c r="N16" s="9"/>
      <c r="O16" s="9"/>
      <c r="P16" s="9"/>
      <c r="Q16" s="9"/>
      <c r="R16" s="9"/>
      <c r="S16" s="9"/>
      <c r="T16" s="9"/>
      <c r="U16" s="9"/>
      <c r="V16" s="9"/>
      <c r="W16" s="9"/>
      <c r="X16" s="9"/>
      <c r="Y16" s="9"/>
      <c r="Z16" s="9"/>
      <c r="AA16" s="9"/>
      <c r="AB16" s="8">
        <v>700</v>
      </c>
      <c r="AC16" s="8">
        <v>3.31</v>
      </c>
      <c r="AD16" s="9">
        <f t="shared" si="9"/>
        <v>0.2998188405797102</v>
      </c>
      <c r="AE16" s="8"/>
      <c r="AF16" s="9"/>
      <c r="AG16" s="8"/>
      <c r="AH16" s="9"/>
      <c r="AI16" s="9"/>
      <c r="AJ16" s="9"/>
      <c r="AK16" s="8"/>
      <c r="AL16" s="9"/>
      <c r="AM16" s="8"/>
      <c r="AN16" s="8">
        <v>850</v>
      </c>
      <c r="AO16" s="9"/>
      <c r="AP16" s="8">
        <v>0.13</v>
      </c>
      <c r="AQ16" s="8"/>
      <c r="AR16" s="8"/>
      <c r="AS16" s="8"/>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9"/>
      <c r="HS16" s="9"/>
      <c r="HT16" s="9"/>
      <c r="HU16" s="9"/>
      <c r="HV16" s="9"/>
      <c r="HW16" s="9"/>
      <c r="HX16" s="9"/>
      <c r="HY16" s="9"/>
      <c r="HZ16" s="9"/>
      <c r="IA16" s="9">
        <v>850</v>
      </c>
      <c r="IB16" s="9"/>
      <c r="IC16" s="9">
        <v>0.13</v>
      </c>
      <c r="ID16" s="11"/>
      <c r="IE16" s="11"/>
      <c r="IF16" s="11"/>
      <c r="IG16" s="11"/>
      <c r="IH16" s="11"/>
      <c r="II16" s="11"/>
      <c r="IJ16" s="11"/>
      <c r="IK16" s="11"/>
      <c r="IL16" s="11"/>
      <c r="IM16" s="11"/>
      <c r="IN16" s="11"/>
      <c r="IO16" s="11"/>
      <c r="IP16" s="11"/>
      <c r="IQ16" s="11"/>
      <c r="IR16" s="11"/>
      <c r="IS16" s="11"/>
      <c r="IT16" s="11"/>
      <c r="IU16" s="11"/>
      <c r="IV16" s="4"/>
      <c r="IW16" s="4"/>
    </row>
    <row r="17" spans="1:257" s="3" customFormat="1" x14ac:dyDescent="0.25">
      <c r="A17" s="9"/>
      <c r="B17" s="8"/>
      <c r="C17" s="8"/>
      <c r="D17" s="8"/>
      <c r="E17" s="8"/>
      <c r="F17" s="8"/>
      <c r="G17" s="8"/>
      <c r="H17" s="8"/>
      <c r="I17" s="9"/>
      <c r="J17" s="8"/>
      <c r="K17" s="8"/>
      <c r="L17" s="9"/>
      <c r="M17" s="9"/>
      <c r="N17" s="9"/>
      <c r="O17" s="9"/>
      <c r="P17" s="9"/>
      <c r="Q17" s="9"/>
      <c r="R17" s="9"/>
      <c r="S17" s="9"/>
      <c r="T17" s="9"/>
      <c r="U17" s="9"/>
      <c r="V17" s="9"/>
      <c r="W17" s="9"/>
      <c r="X17" s="9"/>
      <c r="Y17" s="9"/>
      <c r="Z17" s="9"/>
      <c r="AA17" s="9"/>
      <c r="AB17" s="9"/>
      <c r="AC17" s="9"/>
      <c r="AD17" s="9"/>
      <c r="AE17" s="8"/>
      <c r="AF17" s="9"/>
      <c r="AG17" s="8"/>
      <c r="AH17" s="9"/>
      <c r="AI17" s="9"/>
      <c r="AJ17" s="9"/>
      <c r="AK17" s="8"/>
      <c r="AL17" s="9"/>
      <c r="AM17" s="8"/>
      <c r="AN17" s="8">
        <v>950</v>
      </c>
      <c r="AO17" s="9"/>
      <c r="AP17" s="8">
        <v>7.0000000000000007E-2</v>
      </c>
      <c r="AQ17" s="8"/>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c r="HN17" s="11"/>
      <c r="HO17" s="11"/>
      <c r="HP17" s="11"/>
      <c r="HQ17" s="11"/>
      <c r="HR17" s="9"/>
      <c r="HS17" s="9"/>
      <c r="HT17" s="9"/>
      <c r="HU17" s="9"/>
      <c r="HV17" s="9"/>
      <c r="HW17" s="9"/>
      <c r="HX17" s="9"/>
      <c r="HY17" s="9"/>
      <c r="HZ17" s="9"/>
      <c r="IA17" s="9">
        <v>950</v>
      </c>
      <c r="IB17" s="9"/>
      <c r="IC17" s="9">
        <v>7.0000000000000007E-2</v>
      </c>
      <c r="ID17" s="11"/>
      <c r="IE17" s="11"/>
      <c r="IF17" s="11"/>
      <c r="IG17" s="11"/>
      <c r="IH17" s="11"/>
      <c r="II17" s="11"/>
      <c r="IJ17" s="11"/>
      <c r="IK17" s="11"/>
      <c r="IL17" s="11"/>
      <c r="IM17" s="11"/>
      <c r="IN17" s="11"/>
      <c r="IO17" s="11"/>
      <c r="IP17" s="11"/>
      <c r="IQ17" s="11"/>
      <c r="IR17" s="11"/>
      <c r="IS17" s="11"/>
      <c r="IT17" s="11"/>
      <c r="IU17" s="11"/>
      <c r="IV17" s="4"/>
      <c r="IW17" s="4"/>
    </row>
    <row r="18" spans="1:257" x14ac:dyDescent="0.25">
      <c r="A18" s="15"/>
      <c r="B18" s="16"/>
      <c r="C18" s="16"/>
      <c r="D18" s="16"/>
      <c r="E18" s="16"/>
      <c r="F18" s="16"/>
      <c r="G18" s="16"/>
      <c r="H18" s="16"/>
      <c r="I18" s="15"/>
      <c r="J18" s="16"/>
      <c r="K18" s="16"/>
      <c r="L18" s="15"/>
      <c r="M18" s="15"/>
      <c r="N18" s="15"/>
      <c r="O18" s="15"/>
      <c r="P18" s="15"/>
      <c r="Q18" s="15"/>
      <c r="R18" s="15"/>
      <c r="S18" s="15"/>
      <c r="T18" s="15"/>
      <c r="U18" s="15"/>
      <c r="V18" s="15"/>
      <c r="W18" s="15"/>
      <c r="X18" s="15"/>
      <c r="Y18" s="15"/>
      <c r="Z18" s="15"/>
      <c r="AA18" s="15"/>
      <c r="AB18" s="15"/>
      <c r="AC18" s="15"/>
      <c r="AD18" s="15"/>
      <c r="AE18" s="16"/>
      <c r="AF18" s="15"/>
      <c r="AG18" s="15"/>
      <c r="AH18" s="15"/>
      <c r="AI18" s="15"/>
      <c r="AJ18" s="15"/>
      <c r="AK18" s="16"/>
      <c r="AL18" s="15"/>
      <c r="AM18" s="16"/>
      <c r="AN18" s="16">
        <v>1050</v>
      </c>
      <c r="AO18" s="15"/>
      <c r="AP18" s="16">
        <v>0.03</v>
      </c>
      <c r="AQ18" s="16"/>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5"/>
      <c r="DH18" s="15"/>
      <c r="DI18" s="15"/>
      <c r="DJ18" s="15"/>
      <c r="DK18" s="15"/>
      <c r="DL18" s="15"/>
      <c r="DM18" s="15"/>
      <c r="DN18" s="15"/>
      <c r="DO18" s="15"/>
      <c r="DP18" s="15"/>
      <c r="DQ18" s="15"/>
      <c r="DR18" s="15"/>
      <c r="DS18" s="15"/>
      <c r="DT18" s="15"/>
      <c r="DU18" s="15"/>
      <c r="DV18" s="15"/>
      <c r="DW18" s="15"/>
      <c r="DX18" s="15"/>
      <c r="DY18" s="15"/>
      <c r="DZ18" s="15"/>
      <c r="EA18" s="15"/>
      <c r="EB18" s="15"/>
      <c r="EC18" s="15"/>
      <c r="ED18" s="15"/>
      <c r="EE18" s="15"/>
      <c r="EF18" s="15"/>
      <c r="EG18" s="15"/>
      <c r="EH18" s="15"/>
      <c r="EI18" s="15"/>
      <c r="EJ18" s="15"/>
      <c r="EK18" s="15"/>
      <c r="EL18" s="15"/>
      <c r="EM18" s="15"/>
      <c r="EN18" s="15"/>
      <c r="EO18" s="15"/>
      <c r="EP18" s="15"/>
      <c r="EQ18" s="15"/>
      <c r="ER18" s="15"/>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5"/>
      <c r="HS18" s="15"/>
      <c r="HT18" s="15"/>
      <c r="HU18" s="15"/>
      <c r="HV18" s="15"/>
      <c r="HW18" s="15"/>
      <c r="HX18" s="15"/>
      <c r="HY18" s="15"/>
      <c r="HZ18" s="15"/>
      <c r="IA18" s="15">
        <v>1050</v>
      </c>
      <c r="IB18" s="15"/>
      <c r="IC18" s="15">
        <v>0.03</v>
      </c>
      <c r="ID18" s="15"/>
      <c r="IE18" s="15"/>
      <c r="IF18" s="15"/>
      <c r="IG18" s="15"/>
      <c r="IH18" s="15"/>
      <c r="II18" s="15"/>
      <c r="IJ18" s="15"/>
      <c r="IK18" s="15"/>
      <c r="IL18" s="15"/>
      <c r="IM18" s="15"/>
      <c r="IN18" s="15"/>
      <c r="IO18" s="15"/>
      <c r="IP18" s="15"/>
      <c r="IQ18" s="15"/>
      <c r="IR18" s="15"/>
      <c r="IS18" s="15"/>
      <c r="IT18" s="15"/>
      <c r="IU18" s="15"/>
    </row>
    <row r="19" spans="1:257" x14ac:dyDescent="0.25">
      <c r="A19" s="15"/>
      <c r="B19" s="16"/>
      <c r="C19" s="16"/>
      <c r="D19" s="16"/>
      <c r="E19" s="16"/>
      <c r="F19" s="16"/>
      <c r="G19" s="16"/>
      <c r="H19" s="16"/>
      <c r="I19" s="15"/>
      <c r="J19" s="16"/>
      <c r="K19" s="16"/>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6"/>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5"/>
      <c r="HS19" s="15"/>
      <c r="HT19" s="15"/>
      <c r="HU19" s="15"/>
      <c r="HV19" s="15"/>
      <c r="HW19" s="15"/>
      <c r="HX19" s="15"/>
      <c r="HY19" s="15"/>
      <c r="HZ19" s="15"/>
      <c r="IA19" s="15"/>
      <c r="IB19" s="15"/>
      <c r="IC19" s="15"/>
      <c r="ID19" s="15"/>
      <c r="IE19" s="15"/>
      <c r="IF19" s="15"/>
      <c r="IG19" s="15"/>
      <c r="IH19" s="15"/>
      <c r="II19" s="15"/>
      <c r="IJ19" s="15"/>
      <c r="IK19" s="15"/>
      <c r="IL19" s="15"/>
      <c r="IM19" s="15"/>
      <c r="IN19" s="15"/>
      <c r="IO19" s="15"/>
      <c r="IP19" s="15"/>
      <c r="IQ19" s="15"/>
      <c r="IR19" s="15"/>
      <c r="IS19" s="15"/>
      <c r="IT19" s="15"/>
      <c r="IU19" s="15"/>
    </row>
    <row r="20" spans="1:257" x14ac:dyDescent="0.25">
      <c r="A20" s="15"/>
      <c r="B20" s="16"/>
      <c r="C20" s="16"/>
      <c r="D20" s="16"/>
      <c r="E20" s="16"/>
      <c r="F20" s="16"/>
      <c r="G20" s="16"/>
      <c r="H20" s="16"/>
      <c r="I20" s="15"/>
      <c r="J20" s="16"/>
      <c r="K20" s="16"/>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6"/>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c r="DK20" s="15"/>
      <c r="DL20" s="15"/>
      <c r="DM20" s="15"/>
      <c r="DN20" s="15"/>
      <c r="DO20" s="15"/>
      <c r="DP20" s="15"/>
      <c r="DQ20" s="15"/>
      <c r="DR20" s="15"/>
      <c r="DS20" s="15"/>
      <c r="DT20" s="15"/>
      <c r="DU20" s="15"/>
      <c r="DV20" s="15"/>
      <c r="DW20" s="15"/>
      <c r="DX20" s="15"/>
      <c r="DY20" s="15"/>
      <c r="DZ20" s="15"/>
      <c r="EA20" s="15"/>
      <c r="EB20" s="15"/>
      <c r="EC20" s="15"/>
      <c r="ED20" s="15"/>
      <c r="EE20" s="15"/>
      <c r="EF20" s="15"/>
      <c r="EG20" s="15"/>
      <c r="EH20" s="15"/>
      <c r="EI20" s="15"/>
      <c r="EJ20" s="15"/>
      <c r="EK20" s="15"/>
      <c r="EL20" s="15"/>
      <c r="EM20" s="15"/>
      <c r="EN20" s="15"/>
      <c r="EO20" s="15"/>
      <c r="EP20" s="15"/>
      <c r="EQ20" s="15"/>
      <c r="ER20" s="15"/>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5"/>
      <c r="HS20" s="15"/>
      <c r="HT20" s="15"/>
      <c r="HU20" s="15"/>
      <c r="HV20" s="15"/>
      <c r="HW20" s="15"/>
      <c r="HX20" s="15"/>
      <c r="HY20" s="15"/>
      <c r="HZ20" s="15"/>
      <c r="IA20" s="15"/>
      <c r="IB20" s="15"/>
      <c r="IC20" s="15"/>
      <c r="ID20" s="15"/>
      <c r="IE20" s="15"/>
      <c r="IF20" s="15"/>
      <c r="IG20" s="15"/>
      <c r="IH20" s="15"/>
      <c r="II20" s="15"/>
      <c r="IJ20" s="15"/>
      <c r="IK20" s="15"/>
      <c r="IL20" s="15"/>
      <c r="IM20" s="15"/>
      <c r="IN20" s="15"/>
      <c r="IO20" s="15"/>
      <c r="IP20" s="15"/>
      <c r="IQ20" s="15"/>
      <c r="IR20" s="15"/>
      <c r="IS20" s="15"/>
      <c r="IT20" s="15"/>
      <c r="IU20" s="15"/>
    </row>
    <row r="21" spans="1:257" x14ac:dyDescent="0.25">
      <c r="A21" s="15"/>
      <c r="B21" s="16"/>
      <c r="C21" s="16"/>
      <c r="D21" s="16"/>
      <c r="E21" s="16"/>
      <c r="F21" s="16"/>
      <c r="G21" s="16"/>
      <c r="H21" s="16"/>
      <c r="I21" s="15"/>
      <c r="J21" s="16"/>
      <c r="K21" s="16"/>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6">
        <v>1050</v>
      </c>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c r="DK21" s="15"/>
      <c r="DL21" s="15"/>
      <c r="DM21" s="15"/>
      <c r="DN21" s="15"/>
      <c r="DO21" s="15"/>
      <c r="DP21" s="15"/>
      <c r="DQ21" s="15"/>
      <c r="DR21" s="15"/>
      <c r="DS21" s="15"/>
      <c r="DT21" s="15"/>
      <c r="DU21" s="15"/>
      <c r="DV21" s="15"/>
      <c r="DW21" s="15"/>
      <c r="DX21" s="15"/>
      <c r="DY21" s="15"/>
      <c r="DZ21" s="15"/>
      <c r="EA21" s="15"/>
      <c r="EB21" s="15"/>
      <c r="EC21" s="15"/>
      <c r="ED21" s="15"/>
      <c r="EE21" s="15"/>
      <c r="EF21" s="15"/>
      <c r="EG21" s="15"/>
      <c r="EH21" s="15"/>
      <c r="EI21" s="15"/>
      <c r="EJ21" s="15"/>
      <c r="EK21" s="15"/>
      <c r="EL21" s="15"/>
      <c r="EM21" s="15"/>
      <c r="EN21" s="15"/>
      <c r="EO21" s="15"/>
      <c r="EP21" s="15"/>
      <c r="EQ21" s="15"/>
      <c r="ER21" s="15"/>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5"/>
      <c r="HS21" s="15"/>
      <c r="HT21" s="15"/>
      <c r="HU21" s="15"/>
      <c r="HV21" s="15"/>
      <c r="HW21" s="15"/>
      <c r="HX21" s="15"/>
      <c r="HY21" s="15"/>
      <c r="HZ21" s="15"/>
      <c r="IA21" s="15"/>
      <c r="IB21" s="15"/>
      <c r="IC21" s="15"/>
      <c r="ID21" s="15"/>
      <c r="IE21" s="15"/>
      <c r="IF21" s="15"/>
      <c r="IG21" s="15"/>
      <c r="IH21" s="15"/>
      <c r="II21" s="15"/>
      <c r="IJ21" s="15"/>
      <c r="IK21" s="15"/>
      <c r="IL21" s="15"/>
      <c r="IM21" s="15"/>
      <c r="IN21" s="15"/>
      <c r="IO21" s="15"/>
      <c r="IP21" s="15"/>
      <c r="IQ21" s="15"/>
      <c r="IR21" s="15"/>
      <c r="IS21" s="15"/>
      <c r="IT21" s="15"/>
      <c r="IU21" s="15"/>
    </row>
    <row r="22" spans="1:257" x14ac:dyDescent="0.25">
      <c r="A22" s="15"/>
      <c r="B22" s="16"/>
      <c r="C22" s="16"/>
      <c r="D22" s="16"/>
      <c r="E22" s="16"/>
      <c r="F22" s="16"/>
      <c r="G22" s="16"/>
      <c r="H22" s="16"/>
      <c r="I22" s="15"/>
      <c r="J22" s="16"/>
      <c r="K22" s="16"/>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c r="DK22" s="15"/>
      <c r="DL22" s="15"/>
      <c r="DM22" s="15"/>
      <c r="DN22" s="15"/>
      <c r="DO22" s="15"/>
      <c r="DP22" s="15"/>
      <c r="DQ22" s="15"/>
      <c r="DR22" s="15"/>
      <c r="DS22" s="15"/>
      <c r="DT22" s="15"/>
      <c r="DU22" s="15"/>
      <c r="DV22" s="15"/>
      <c r="DW22" s="15"/>
      <c r="DX22" s="15"/>
      <c r="DY22" s="15"/>
      <c r="DZ22" s="15"/>
      <c r="EA22" s="15"/>
      <c r="EB22" s="15"/>
      <c r="EC22" s="15"/>
      <c r="ED22" s="15"/>
      <c r="EE22" s="15"/>
      <c r="EF22" s="15" t="s">
        <v>49</v>
      </c>
      <c r="EG22" s="15"/>
      <c r="EH22" s="15"/>
      <c r="EI22" s="15" t="s">
        <v>50</v>
      </c>
      <c r="EJ22" s="15"/>
      <c r="EK22" s="15"/>
      <c r="EL22" s="15" t="s">
        <v>53</v>
      </c>
      <c r="EM22" s="15"/>
      <c r="EN22" s="15"/>
      <c r="EO22" s="15" t="s">
        <v>54</v>
      </c>
      <c r="EP22" s="15"/>
      <c r="EQ22" s="15"/>
      <c r="ER22" s="15"/>
      <c r="ES22" s="14"/>
      <c r="ET22" s="14"/>
      <c r="EU22" s="14"/>
      <c r="EV22" s="14"/>
      <c r="EW22" s="14"/>
      <c r="EX22" s="14"/>
      <c r="EY22" s="14"/>
      <c r="EZ22" s="14"/>
      <c r="FA22" s="14"/>
      <c r="FB22" s="14"/>
      <c r="FC22" s="14"/>
      <c r="FD22" s="14" t="s">
        <v>85</v>
      </c>
      <c r="FE22" s="14"/>
      <c r="FF22" s="14"/>
      <c r="FG22" s="14" t="s">
        <v>86</v>
      </c>
      <c r="FH22" s="14"/>
      <c r="FI22" s="14"/>
      <c r="FJ22" s="14" t="s">
        <v>87</v>
      </c>
      <c r="FK22" s="14"/>
      <c r="FL22" s="14"/>
      <c r="FM22" s="14" t="s">
        <v>88</v>
      </c>
      <c r="FN22" s="14"/>
      <c r="FO22" s="14"/>
      <c r="FP22" s="14" t="s">
        <v>89</v>
      </c>
      <c r="FQ22" s="14"/>
      <c r="FR22" s="14"/>
      <c r="FS22" s="14" t="s">
        <v>90</v>
      </c>
      <c r="FT22" s="14"/>
      <c r="FU22" s="14"/>
      <c r="FV22" s="15"/>
      <c r="FW22" s="15"/>
      <c r="FX22" s="15"/>
      <c r="FY22" s="15"/>
      <c r="FZ22" s="15"/>
      <c r="GA22" s="15"/>
      <c r="GB22" s="15"/>
      <c r="GC22" s="15"/>
      <c r="GD22" s="15"/>
      <c r="GE22" s="15" t="s">
        <v>97</v>
      </c>
      <c r="GF22" s="15"/>
      <c r="GG22" s="15"/>
      <c r="GH22" s="15" t="s">
        <v>89</v>
      </c>
      <c r="GI22" s="15"/>
      <c r="GJ22" s="15"/>
      <c r="GK22" s="15" t="s">
        <v>100</v>
      </c>
      <c r="GL22" s="15"/>
      <c r="GM22" s="15"/>
      <c r="GN22" s="15" t="s">
        <v>98</v>
      </c>
      <c r="GO22" s="15"/>
      <c r="GP22" s="15"/>
      <c r="GQ22" s="15" t="s">
        <v>101</v>
      </c>
      <c r="GR22" s="15"/>
      <c r="GS22" s="15"/>
      <c r="GT22" s="15" t="s">
        <v>102</v>
      </c>
      <c r="GU22" s="15"/>
      <c r="GV22" s="15"/>
      <c r="GW22" s="15" t="s">
        <v>99</v>
      </c>
      <c r="GX22" s="15"/>
      <c r="GY22" s="15"/>
      <c r="GZ22" s="15" t="s">
        <v>104</v>
      </c>
      <c r="HA22" s="15"/>
      <c r="HB22" s="15"/>
      <c r="HC22" s="15" t="s">
        <v>105</v>
      </c>
      <c r="HD22" s="15"/>
      <c r="HE22" s="15"/>
      <c r="HF22" s="15" t="s">
        <v>106</v>
      </c>
      <c r="HG22" s="15"/>
      <c r="HH22" s="15"/>
      <c r="HI22" s="15" t="s">
        <v>107</v>
      </c>
      <c r="HJ22" s="15"/>
      <c r="HK22" s="15"/>
      <c r="HL22" s="15" t="s">
        <v>108</v>
      </c>
      <c r="HM22" s="15"/>
      <c r="HN22" s="15"/>
      <c r="HO22" s="15" t="s">
        <v>104</v>
      </c>
      <c r="HP22" s="15"/>
      <c r="HQ22" s="15"/>
      <c r="HR22" s="15"/>
      <c r="HS22" s="15"/>
      <c r="HT22" s="15"/>
      <c r="HU22" s="15"/>
      <c r="HV22" s="15"/>
      <c r="HW22" s="15"/>
      <c r="HX22" s="15"/>
      <c r="HY22" s="15"/>
      <c r="HZ22" s="15"/>
      <c r="IA22" s="15"/>
      <c r="IB22" s="15"/>
      <c r="IC22" s="15"/>
      <c r="ID22" s="15" t="s">
        <v>116</v>
      </c>
      <c r="IE22" s="15"/>
      <c r="IF22" s="15"/>
      <c r="IG22" s="15" t="s">
        <v>117</v>
      </c>
      <c r="IH22" s="15"/>
      <c r="II22" s="15"/>
      <c r="IJ22" s="15" t="s">
        <v>118</v>
      </c>
      <c r="IK22" s="15"/>
      <c r="IL22" s="15"/>
      <c r="IM22" s="15" t="s">
        <v>119</v>
      </c>
      <c r="IN22" s="15"/>
      <c r="IO22" s="15"/>
      <c r="IP22" s="15"/>
      <c r="IQ22" s="15"/>
      <c r="IR22" s="15"/>
      <c r="IS22" s="15"/>
      <c r="IT22" s="15"/>
      <c r="IU22" s="15"/>
    </row>
    <row r="23" spans="1:257" x14ac:dyDescent="0.25">
      <c r="A23" s="16"/>
      <c r="B23" s="16"/>
      <c r="C23" s="16"/>
      <c r="D23" s="16"/>
      <c r="E23" s="16"/>
      <c r="F23" s="16"/>
      <c r="G23" s="15" t="s">
        <v>5</v>
      </c>
      <c r="H23" s="16"/>
      <c r="I23" s="16"/>
      <c r="J23" s="15" t="s">
        <v>6</v>
      </c>
      <c r="K23" s="15"/>
      <c r="L23" s="15"/>
      <c r="M23" s="15" t="s">
        <v>8</v>
      </c>
      <c r="N23" s="15"/>
      <c r="O23" s="15"/>
      <c r="P23" s="15" t="s">
        <v>9</v>
      </c>
      <c r="Q23" s="15"/>
      <c r="R23" s="15"/>
      <c r="S23" s="15" t="s">
        <v>0</v>
      </c>
      <c r="T23" s="15"/>
      <c r="U23" s="15"/>
      <c r="V23" s="15" t="s">
        <v>10</v>
      </c>
      <c r="W23" s="15"/>
      <c r="X23" s="15"/>
      <c r="Y23" s="15" t="s">
        <v>13</v>
      </c>
      <c r="Z23" s="15"/>
      <c r="AA23" s="15"/>
      <c r="AB23" s="15" t="s">
        <v>14</v>
      </c>
      <c r="AC23" s="15"/>
      <c r="AD23" s="15"/>
      <c r="AE23" s="15" t="s">
        <v>8</v>
      </c>
      <c r="AF23" s="15"/>
      <c r="AG23" s="15"/>
      <c r="AH23" s="15" t="s">
        <v>8</v>
      </c>
      <c r="AI23" s="15"/>
      <c r="AJ23" s="15"/>
      <c r="AK23" s="15" t="s">
        <v>8</v>
      </c>
      <c r="AL23" s="15"/>
      <c r="AM23" s="15"/>
      <c r="AN23" s="15" t="s">
        <v>8</v>
      </c>
      <c r="AO23" s="15"/>
      <c r="AP23" s="15"/>
      <c r="AQ23" s="15" t="s">
        <v>8</v>
      </c>
      <c r="AR23" s="15"/>
      <c r="AS23" s="15"/>
      <c r="AT23" s="15" t="s">
        <v>13</v>
      </c>
      <c r="AU23" s="15"/>
      <c r="AV23" s="15"/>
      <c r="AW23" s="15" t="s">
        <v>20</v>
      </c>
      <c r="AX23" s="15"/>
      <c r="AY23" s="15"/>
      <c r="AZ23" s="15" t="s">
        <v>21</v>
      </c>
      <c r="BA23" s="15"/>
      <c r="BB23" s="15"/>
      <c r="BC23" s="15" t="s">
        <v>22</v>
      </c>
      <c r="BD23" s="15"/>
      <c r="BE23" s="15"/>
      <c r="BF23" s="15" t="s">
        <v>23</v>
      </c>
      <c r="BG23" s="15"/>
      <c r="BH23" s="15"/>
      <c r="BI23" s="15" t="s">
        <v>24</v>
      </c>
      <c r="BJ23" s="15"/>
      <c r="BK23" s="15"/>
      <c r="BL23" s="15" t="s">
        <v>25</v>
      </c>
      <c r="BM23" s="15"/>
      <c r="BN23" s="15"/>
      <c r="BO23" s="15" t="s">
        <v>8</v>
      </c>
      <c r="BP23" s="15"/>
      <c r="BQ23" s="15"/>
      <c r="BR23" s="15" t="s">
        <v>14</v>
      </c>
      <c r="BS23" s="15"/>
      <c r="BT23" s="15"/>
      <c r="BU23" s="15" t="s">
        <v>28</v>
      </c>
      <c r="BV23" s="15"/>
      <c r="BW23" s="15"/>
      <c r="BX23" s="15" t="s">
        <v>29</v>
      </c>
      <c r="BY23" s="15"/>
      <c r="BZ23" s="15"/>
      <c r="CA23" s="15" t="s">
        <v>30</v>
      </c>
      <c r="CB23" s="15"/>
      <c r="CC23" s="15"/>
      <c r="CD23" s="15" t="s">
        <v>31</v>
      </c>
      <c r="CE23" s="15"/>
      <c r="CF23" s="15"/>
      <c r="CG23" s="15" t="s">
        <v>8</v>
      </c>
      <c r="CH23" s="15"/>
      <c r="CI23" s="15"/>
      <c r="CJ23" s="15" t="s">
        <v>0</v>
      </c>
      <c r="CK23" s="15"/>
      <c r="CL23" s="15"/>
      <c r="CM23" s="15" t="s">
        <v>9</v>
      </c>
      <c r="CN23" s="15"/>
      <c r="CO23" s="15"/>
      <c r="CP23" s="15" t="s">
        <v>8</v>
      </c>
      <c r="CQ23" s="15"/>
      <c r="CR23" s="15"/>
      <c r="CS23" s="15" t="s">
        <v>36</v>
      </c>
      <c r="CT23" s="15"/>
      <c r="CU23" s="15"/>
      <c r="CV23" s="15" t="s">
        <v>6</v>
      </c>
      <c r="CW23" s="15"/>
      <c r="CX23" s="15"/>
      <c r="CY23" s="15" t="s">
        <v>38</v>
      </c>
      <c r="CZ23" s="15"/>
      <c r="DA23" s="15"/>
      <c r="DB23" s="15" t="s">
        <v>13</v>
      </c>
      <c r="DC23" s="15"/>
      <c r="DD23" s="15"/>
      <c r="DE23" s="15" t="s">
        <v>8</v>
      </c>
      <c r="DF23" s="15"/>
      <c r="DG23" s="15"/>
      <c r="DH23" s="15" t="s">
        <v>13</v>
      </c>
      <c r="DI23" s="15"/>
      <c r="DJ23" s="15"/>
      <c r="DK23" s="15" t="s">
        <v>13</v>
      </c>
      <c r="DL23" s="15"/>
      <c r="DM23" s="15"/>
      <c r="DN23" s="15" t="s">
        <v>36</v>
      </c>
      <c r="DO23" s="15"/>
      <c r="DP23" s="15"/>
      <c r="DQ23" s="15" t="s">
        <v>36</v>
      </c>
      <c r="DR23" s="15"/>
      <c r="DS23" s="15"/>
      <c r="DT23" s="15" t="s">
        <v>45</v>
      </c>
      <c r="DU23" s="15"/>
      <c r="DV23" s="15"/>
      <c r="DW23" s="15" t="s">
        <v>8</v>
      </c>
      <c r="DX23" s="15"/>
      <c r="DY23" s="15"/>
      <c r="DZ23" s="15" t="s">
        <v>46</v>
      </c>
      <c r="EA23" s="15"/>
      <c r="EB23" s="15"/>
      <c r="EC23" s="15" t="s">
        <v>47</v>
      </c>
      <c r="ED23" s="15"/>
      <c r="EE23" s="15"/>
      <c r="EF23" s="15" t="s">
        <v>51</v>
      </c>
      <c r="EG23" s="15"/>
      <c r="EH23" s="15"/>
      <c r="EI23" s="15" t="s">
        <v>51</v>
      </c>
      <c r="EJ23" s="15"/>
      <c r="EK23" s="15"/>
      <c r="EL23" s="15" t="s">
        <v>55</v>
      </c>
      <c r="EM23" s="17"/>
      <c r="EN23" s="15"/>
      <c r="EO23" s="15" t="s">
        <v>55</v>
      </c>
      <c r="EP23" s="15"/>
      <c r="EQ23" s="15"/>
      <c r="ER23" s="15" t="s">
        <v>8</v>
      </c>
      <c r="ES23" s="15"/>
      <c r="ET23" s="15"/>
      <c r="EU23" s="15" t="s">
        <v>13</v>
      </c>
      <c r="EV23" s="15"/>
      <c r="EW23" s="15"/>
      <c r="EX23" s="15" t="s">
        <v>14</v>
      </c>
      <c r="EY23" s="15"/>
      <c r="EZ23" s="15"/>
      <c r="FA23" s="15" t="s">
        <v>83</v>
      </c>
      <c r="FB23" s="15"/>
      <c r="FC23" s="15"/>
      <c r="FD23" s="15" t="s">
        <v>14</v>
      </c>
      <c r="FE23" s="15"/>
      <c r="FF23" s="15"/>
      <c r="FG23" s="15" t="s">
        <v>55</v>
      </c>
      <c r="FH23" s="15"/>
      <c r="FI23" s="15"/>
      <c r="FJ23" s="15" t="s">
        <v>55</v>
      </c>
      <c r="FK23" s="15"/>
      <c r="FL23" s="15"/>
      <c r="FM23" s="15" t="s">
        <v>55</v>
      </c>
      <c r="FN23" s="15"/>
      <c r="FO23" s="15"/>
      <c r="FP23" s="15" t="s">
        <v>55</v>
      </c>
      <c r="FQ23" s="15"/>
      <c r="FR23" s="15"/>
      <c r="FS23" s="15" t="s">
        <v>91</v>
      </c>
      <c r="FT23" s="15"/>
      <c r="FU23" s="15"/>
      <c r="FV23" s="15" t="s">
        <v>92</v>
      </c>
      <c r="FW23" s="15"/>
      <c r="FX23" s="15"/>
      <c r="FY23" s="15" t="s">
        <v>93</v>
      </c>
      <c r="FZ23" s="15"/>
      <c r="GA23" s="15"/>
      <c r="GB23" s="15" t="s">
        <v>8</v>
      </c>
      <c r="GC23" s="15"/>
      <c r="GD23" s="15"/>
      <c r="GE23" s="16" t="s">
        <v>55</v>
      </c>
      <c r="GF23" s="15"/>
      <c r="GG23" s="15"/>
      <c r="GH23" s="16" t="s">
        <v>55</v>
      </c>
      <c r="GI23" s="15"/>
      <c r="GJ23" s="15"/>
      <c r="GK23" s="16" t="s">
        <v>55</v>
      </c>
      <c r="GL23" s="15"/>
      <c r="GM23" s="15"/>
      <c r="GN23" s="16" t="s">
        <v>55</v>
      </c>
      <c r="GO23" s="15"/>
      <c r="GP23" s="15"/>
      <c r="GQ23" s="16" t="s">
        <v>55</v>
      </c>
      <c r="GR23" s="15"/>
      <c r="GS23" s="15"/>
      <c r="GT23" s="16" t="s">
        <v>55</v>
      </c>
      <c r="GU23" s="15"/>
      <c r="GV23" s="15"/>
      <c r="GW23" s="16" t="s">
        <v>55</v>
      </c>
      <c r="GX23" s="15"/>
      <c r="GY23" s="15"/>
      <c r="GZ23" s="15" t="s">
        <v>8</v>
      </c>
      <c r="HA23" s="15"/>
      <c r="HB23" s="15"/>
      <c r="HC23" s="15" t="s">
        <v>8</v>
      </c>
      <c r="HD23" s="15"/>
      <c r="HE23" s="15"/>
      <c r="HF23" s="15" t="s">
        <v>13</v>
      </c>
      <c r="HG23" s="15"/>
      <c r="HH23" s="15"/>
      <c r="HI23" s="15" t="s">
        <v>8</v>
      </c>
      <c r="HJ23" s="15"/>
      <c r="HK23" s="15"/>
      <c r="HL23" s="15" t="s">
        <v>8</v>
      </c>
      <c r="HM23" s="15"/>
      <c r="HN23" s="15"/>
      <c r="HO23" s="15" t="s">
        <v>8</v>
      </c>
      <c r="HP23" s="15"/>
      <c r="HQ23" s="15"/>
      <c r="HR23" s="15" t="s">
        <v>8</v>
      </c>
      <c r="HS23" s="15"/>
      <c r="HT23" s="15"/>
      <c r="HU23" s="15" t="s">
        <v>8</v>
      </c>
      <c r="HV23" s="15"/>
      <c r="HW23" s="15"/>
      <c r="HX23" s="15" t="s">
        <v>8</v>
      </c>
      <c r="HY23" s="15"/>
      <c r="HZ23" s="15"/>
      <c r="IA23" s="15" t="s">
        <v>8</v>
      </c>
      <c r="IB23" s="15"/>
      <c r="IC23" s="15"/>
      <c r="ID23" s="15" t="s">
        <v>115</v>
      </c>
      <c r="IE23" s="15"/>
      <c r="IF23" s="15"/>
      <c r="IG23" s="15" t="s">
        <v>115</v>
      </c>
      <c r="IH23" s="15"/>
      <c r="II23" s="15"/>
      <c r="IJ23" s="15" t="s">
        <v>115</v>
      </c>
      <c r="IK23" s="15"/>
      <c r="IL23" s="15"/>
      <c r="IM23" s="15" t="s">
        <v>115</v>
      </c>
      <c r="IN23" s="15"/>
      <c r="IO23" s="15"/>
      <c r="IP23" s="15" t="s">
        <v>8</v>
      </c>
      <c r="IQ23" s="15"/>
      <c r="IR23" s="15"/>
      <c r="IS23" s="15" t="s">
        <v>13</v>
      </c>
      <c r="IT23" s="15"/>
      <c r="IU23" s="15"/>
    </row>
    <row r="24" spans="1:257" ht="409.5" x14ac:dyDescent="0.25">
      <c r="A24" s="18" t="s">
        <v>2</v>
      </c>
      <c r="B24" s="16"/>
      <c r="C24" s="16"/>
      <c r="D24" s="18" t="s">
        <v>3</v>
      </c>
      <c r="E24" s="16"/>
      <c r="F24" s="16"/>
      <c r="G24" s="18" t="s">
        <v>4</v>
      </c>
      <c r="H24" s="16"/>
      <c r="I24" s="16"/>
      <c r="J24" s="18" t="s">
        <v>4</v>
      </c>
      <c r="K24" s="15"/>
      <c r="L24" s="15"/>
      <c r="M24" s="18" t="s">
        <v>7</v>
      </c>
      <c r="N24" s="15"/>
      <c r="O24" s="15"/>
      <c r="P24" s="18" t="s">
        <v>11</v>
      </c>
      <c r="Q24" s="15"/>
      <c r="R24" s="15"/>
      <c r="S24" s="18" t="s">
        <v>11</v>
      </c>
      <c r="T24" s="15"/>
      <c r="U24" s="15"/>
      <c r="V24" s="18" t="s">
        <v>11</v>
      </c>
      <c r="W24" s="15"/>
      <c r="X24" s="15"/>
      <c r="Y24" s="18" t="s">
        <v>12</v>
      </c>
      <c r="Z24" s="15"/>
      <c r="AA24" s="15"/>
      <c r="AB24" s="18" t="s">
        <v>15</v>
      </c>
      <c r="AC24" s="15"/>
      <c r="AD24" s="15"/>
      <c r="AE24" s="19" t="s">
        <v>16</v>
      </c>
      <c r="AF24" s="15"/>
      <c r="AG24" s="15"/>
      <c r="AH24" s="19" t="s">
        <v>16</v>
      </c>
      <c r="AI24" s="15"/>
      <c r="AJ24" s="15"/>
      <c r="AK24" s="19" t="s">
        <v>16</v>
      </c>
      <c r="AL24" s="15"/>
      <c r="AM24" s="15"/>
      <c r="AN24" s="19" t="s">
        <v>16</v>
      </c>
      <c r="AO24" s="15"/>
      <c r="AP24" s="15"/>
      <c r="AQ24" s="19" t="s">
        <v>16</v>
      </c>
      <c r="AR24" s="15"/>
      <c r="AS24" s="15"/>
      <c r="AT24" s="19" t="s">
        <v>17</v>
      </c>
      <c r="AU24" s="15"/>
      <c r="AV24" s="15"/>
      <c r="AW24" s="19" t="s">
        <v>26</v>
      </c>
      <c r="AX24" s="15"/>
      <c r="AY24" s="15"/>
      <c r="AZ24" s="19" t="s">
        <v>26</v>
      </c>
      <c r="BA24" s="15"/>
      <c r="BB24" s="15"/>
      <c r="BC24" s="19" t="s">
        <v>26</v>
      </c>
      <c r="BD24" s="15"/>
      <c r="BE24" s="15"/>
      <c r="BF24" s="19" t="s">
        <v>26</v>
      </c>
      <c r="BG24" s="15"/>
      <c r="BH24" s="15"/>
      <c r="BI24" s="19" t="s">
        <v>26</v>
      </c>
      <c r="BJ24" s="15"/>
      <c r="BK24" s="15"/>
      <c r="BL24" s="19" t="s">
        <v>26</v>
      </c>
      <c r="BM24" s="15"/>
      <c r="BN24" s="15"/>
      <c r="BO24" s="19" t="s">
        <v>27</v>
      </c>
      <c r="BP24" s="15"/>
      <c r="BQ24" s="15"/>
      <c r="BR24" s="18" t="s">
        <v>32</v>
      </c>
      <c r="BS24" s="15"/>
      <c r="BT24" s="15"/>
      <c r="BU24" s="18" t="s">
        <v>32</v>
      </c>
      <c r="BV24" s="15"/>
      <c r="BW24" s="15"/>
      <c r="BX24" s="18" t="s">
        <v>32</v>
      </c>
      <c r="BY24" s="15"/>
      <c r="BZ24" s="15"/>
      <c r="CA24" s="18" t="s">
        <v>32</v>
      </c>
      <c r="CB24" s="15"/>
      <c r="CC24" s="15"/>
      <c r="CD24" s="18" t="s">
        <v>32</v>
      </c>
      <c r="CE24" s="15"/>
      <c r="CF24" s="15"/>
      <c r="CG24" s="18" t="s">
        <v>33</v>
      </c>
      <c r="CH24" s="15"/>
      <c r="CI24" s="15"/>
      <c r="CJ24" s="18" t="s">
        <v>34</v>
      </c>
      <c r="CK24" s="20"/>
      <c r="CL24" s="20"/>
      <c r="CM24" s="18" t="s">
        <v>34</v>
      </c>
      <c r="CN24" s="15"/>
      <c r="CO24" s="15"/>
      <c r="CP24" s="18" t="s">
        <v>35</v>
      </c>
      <c r="CQ24" s="15"/>
      <c r="CR24" s="15"/>
      <c r="CS24" s="18" t="s">
        <v>37</v>
      </c>
      <c r="CT24" s="15"/>
      <c r="CU24" s="15"/>
      <c r="CV24" s="19" t="s">
        <v>39</v>
      </c>
      <c r="CW24" s="21"/>
      <c r="CX24" s="21"/>
      <c r="CY24" s="19" t="s">
        <v>39</v>
      </c>
      <c r="CZ24" s="15"/>
      <c r="DA24" s="15"/>
      <c r="DB24" s="19" t="s">
        <v>40</v>
      </c>
      <c r="DC24" s="15"/>
      <c r="DD24" s="15"/>
      <c r="DE24" s="19" t="s">
        <v>41</v>
      </c>
      <c r="DF24" s="15"/>
      <c r="DG24" s="15"/>
      <c r="DH24" s="19" t="s">
        <v>42</v>
      </c>
      <c r="DI24" s="15"/>
      <c r="DJ24" s="15"/>
      <c r="DK24" s="19" t="s">
        <v>43</v>
      </c>
      <c r="DL24" s="15"/>
      <c r="DM24" s="15"/>
      <c r="DN24" s="19" t="s">
        <v>44</v>
      </c>
      <c r="DO24" s="15"/>
      <c r="DP24" s="15"/>
      <c r="DQ24" s="19" t="s">
        <v>44</v>
      </c>
      <c r="DR24" s="15"/>
      <c r="DS24" s="15"/>
      <c r="DT24" s="19" t="s">
        <v>48</v>
      </c>
      <c r="DU24" s="15"/>
      <c r="DV24" s="15"/>
      <c r="DW24" s="19" t="s">
        <v>48</v>
      </c>
      <c r="DX24" s="15"/>
      <c r="DY24" s="15"/>
      <c r="DZ24" s="19" t="s">
        <v>48</v>
      </c>
      <c r="EA24" s="15"/>
      <c r="EB24" s="15"/>
      <c r="EC24" s="19" t="s">
        <v>48</v>
      </c>
      <c r="ED24" s="15"/>
      <c r="EE24" s="15"/>
      <c r="EF24" s="18" t="s">
        <v>52</v>
      </c>
      <c r="EG24" s="15"/>
      <c r="EH24" s="15"/>
      <c r="EI24" s="18" t="s">
        <v>52</v>
      </c>
      <c r="EJ24" s="15"/>
      <c r="EK24" s="15"/>
      <c r="EL24" s="18" t="s">
        <v>56</v>
      </c>
      <c r="EM24" s="15"/>
      <c r="EN24" s="21"/>
      <c r="EO24" s="18" t="s">
        <v>56</v>
      </c>
      <c r="EP24" s="15"/>
      <c r="EQ24" s="15"/>
      <c r="ER24" s="19" t="s">
        <v>66</v>
      </c>
      <c r="ES24" s="15"/>
      <c r="ET24" s="15"/>
      <c r="EU24" s="19" t="s">
        <v>66</v>
      </c>
      <c r="EV24" s="15"/>
      <c r="EW24" s="15"/>
      <c r="EX24" s="19" t="s">
        <v>66</v>
      </c>
      <c r="EY24" s="15"/>
      <c r="EZ24" s="15"/>
      <c r="FA24" s="19" t="s">
        <v>84</v>
      </c>
      <c r="FB24" s="15"/>
      <c r="FC24" s="15"/>
      <c r="FD24" s="19" t="s">
        <v>84</v>
      </c>
      <c r="FE24" s="15"/>
      <c r="FF24" s="15"/>
      <c r="FG24" s="19" t="s">
        <v>84</v>
      </c>
      <c r="FH24" s="15"/>
      <c r="FI24" s="15"/>
      <c r="FJ24" s="19" t="s">
        <v>84</v>
      </c>
      <c r="FK24" s="15"/>
      <c r="FL24" s="15"/>
      <c r="FM24" s="19" t="s">
        <v>84</v>
      </c>
      <c r="FN24" s="15"/>
      <c r="FO24" s="15"/>
      <c r="FP24" s="19" t="s">
        <v>84</v>
      </c>
      <c r="FQ24" s="15"/>
      <c r="FR24" s="15"/>
      <c r="FS24" s="19" t="s">
        <v>84</v>
      </c>
      <c r="FT24" s="15"/>
      <c r="FU24" s="15"/>
      <c r="FV24" s="19" t="s">
        <v>94</v>
      </c>
      <c r="FW24" s="15"/>
      <c r="FX24" s="15"/>
      <c r="FY24" s="19" t="s">
        <v>94</v>
      </c>
      <c r="FZ24" s="15"/>
      <c r="GA24" s="15"/>
      <c r="GB24" s="19" t="s">
        <v>95</v>
      </c>
      <c r="GC24" s="15"/>
      <c r="GD24" s="15"/>
      <c r="GE24" s="19" t="s">
        <v>96</v>
      </c>
      <c r="GF24" s="15"/>
      <c r="GG24" s="15"/>
      <c r="GH24" s="19" t="s">
        <v>96</v>
      </c>
      <c r="GI24" s="15"/>
      <c r="GJ24" s="15"/>
      <c r="GK24" s="19" t="s">
        <v>96</v>
      </c>
      <c r="GL24" s="15"/>
      <c r="GM24" s="15"/>
      <c r="GN24" s="19" t="s">
        <v>96</v>
      </c>
      <c r="GO24" s="15"/>
      <c r="GP24" s="15"/>
      <c r="GQ24" s="19" t="s">
        <v>96</v>
      </c>
      <c r="GR24" s="15"/>
      <c r="GS24" s="15"/>
      <c r="GT24" s="19" t="s">
        <v>96</v>
      </c>
      <c r="GU24" s="15"/>
      <c r="GV24" s="15"/>
      <c r="GW24" s="19" t="s">
        <v>96</v>
      </c>
      <c r="GX24" s="15"/>
      <c r="GY24" s="15"/>
      <c r="GZ24" s="19" t="s">
        <v>103</v>
      </c>
      <c r="HA24" s="15"/>
      <c r="HB24" s="21"/>
      <c r="HC24" s="19" t="s">
        <v>103</v>
      </c>
      <c r="HD24" s="15"/>
      <c r="HE24" s="21"/>
      <c r="HF24" s="19" t="s">
        <v>103</v>
      </c>
      <c r="HG24" s="15"/>
      <c r="HH24" s="15"/>
      <c r="HI24" s="19" t="s">
        <v>109</v>
      </c>
      <c r="HJ24" s="15"/>
      <c r="HK24" s="15"/>
      <c r="HL24" s="19" t="s">
        <v>109</v>
      </c>
      <c r="HM24" s="15"/>
      <c r="HN24" s="15"/>
      <c r="HO24" s="19" t="s">
        <v>109</v>
      </c>
      <c r="HP24" s="15"/>
      <c r="HQ24" s="15"/>
      <c r="HR24" s="19" t="s">
        <v>110</v>
      </c>
      <c r="HS24" s="15"/>
      <c r="HT24" s="15"/>
      <c r="HU24" s="19" t="s">
        <v>111</v>
      </c>
      <c r="HV24" s="15"/>
      <c r="HW24" s="15"/>
      <c r="HX24" s="19" t="s">
        <v>112</v>
      </c>
      <c r="HY24" s="15"/>
      <c r="HZ24" s="15"/>
      <c r="IA24" s="19" t="s">
        <v>113</v>
      </c>
      <c r="IB24" s="15"/>
      <c r="IC24" s="15"/>
      <c r="ID24" s="19" t="s">
        <v>114</v>
      </c>
      <c r="IE24" s="15"/>
      <c r="IF24" s="15"/>
      <c r="IG24" s="19" t="s">
        <v>114</v>
      </c>
      <c r="IH24" s="15"/>
      <c r="II24" s="15"/>
      <c r="IJ24" s="19" t="s">
        <v>114</v>
      </c>
      <c r="IK24" s="15"/>
      <c r="IL24" s="15"/>
      <c r="IM24" s="19" t="s">
        <v>114</v>
      </c>
      <c r="IN24" s="15"/>
      <c r="IO24" s="15"/>
      <c r="IP24" s="19" t="s">
        <v>120</v>
      </c>
      <c r="IQ24" s="22"/>
      <c r="IR24" s="15"/>
      <c r="IS24" s="19" t="s">
        <v>121</v>
      </c>
      <c r="IT24" s="15"/>
      <c r="IU24" s="15"/>
    </row>
    <row r="25" spans="1:257" x14ac:dyDescent="0.25">
      <c r="B25" s="5"/>
      <c r="C25" s="5"/>
      <c r="D25" s="5"/>
      <c r="E25" s="5"/>
      <c r="F25" s="5"/>
      <c r="G25" s="5"/>
      <c r="H25" s="5"/>
    </row>
    <row r="26" spans="1:257" x14ac:dyDescent="0.25">
      <c r="B26" s="1"/>
      <c r="C26" s="1"/>
      <c r="D26" s="1"/>
      <c r="E26" s="1"/>
      <c r="F26" s="1"/>
      <c r="G26" s="1"/>
      <c r="H26" s="1"/>
      <c r="J26" s="1"/>
      <c r="K26" s="1"/>
    </row>
    <row r="27" spans="1:257" x14ac:dyDescent="0.25">
      <c r="B27" s="1"/>
      <c r="C27" s="1"/>
      <c r="D27" s="1"/>
      <c r="E27" s="1"/>
      <c r="F27" s="1"/>
      <c r="G27" s="1"/>
      <c r="H27" s="1"/>
      <c r="J27" s="1"/>
      <c r="K27" s="1"/>
    </row>
    <row r="28" spans="1:257" x14ac:dyDescent="0.25">
      <c r="B28" s="1"/>
      <c r="C28" s="1"/>
      <c r="D28" s="1"/>
      <c r="E28" s="1"/>
      <c r="F28" s="1"/>
      <c r="G28" s="1"/>
      <c r="H28" s="1"/>
      <c r="J28" s="1"/>
      <c r="K28" s="1"/>
    </row>
    <row r="29" spans="1:257" x14ac:dyDescent="0.25">
      <c r="B29" s="1"/>
      <c r="C29" s="1"/>
      <c r="D29" s="1"/>
      <c r="E29" s="1"/>
      <c r="F29" s="1"/>
      <c r="G29" s="1"/>
      <c r="H29" s="1"/>
      <c r="J29" s="1"/>
      <c r="K29" s="1"/>
    </row>
    <row r="30" spans="1:257" x14ac:dyDescent="0.25">
      <c r="B30" s="1"/>
      <c r="C30" s="1"/>
      <c r="D30" s="1"/>
      <c r="E30" s="1"/>
      <c r="F30" s="1"/>
      <c r="G30" s="1"/>
      <c r="H30" s="1"/>
      <c r="J30" s="1"/>
      <c r="K30" s="1"/>
    </row>
    <row r="31" spans="1:257" x14ac:dyDescent="0.25">
      <c r="B31" s="1"/>
      <c r="C31" s="1"/>
      <c r="D31" s="1"/>
      <c r="E31" s="1"/>
      <c r="F31" s="1"/>
      <c r="G31" s="1"/>
      <c r="H31" s="1"/>
      <c r="J31" s="1"/>
      <c r="K31" s="1"/>
    </row>
    <row r="32" spans="1:257" x14ac:dyDescent="0.25">
      <c r="B32" s="5"/>
      <c r="C32" s="5"/>
      <c r="D32" s="5"/>
      <c r="E32" s="5"/>
      <c r="F32" s="5"/>
      <c r="G32" s="5"/>
      <c r="H32" s="5"/>
    </row>
    <row r="33" spans="2:11" x14ac:dyDescent="0.25">
      <c r="B33" s="1"/>
      <c r="C33" s="1"/>
      <c r="D33" s="1"/>
      <c r="E33" s="1"/>
      <c r="F33" s="1"/>
      <c r="G33" s="1"/>
      <c r="H33" s="1"/>
      <c r="J33" s="1"/>
      <c r="K33" s="1"/>
    </row>
    <row r="34" spans="2:11" x14ac:dyDescent="0.25">
      <c r="B34" s="1"/>
      <c r="C34" s="1"/>
      <c r="D34" s="1"/>
      <c r="E34" s="1"/>
      <c r="F34" s="1"/>
      <c r="G34" s="1"/>
      <c r="H34" s="1"/>
      <c r="J34" s="1"/>
      <c r="K34" s="1"/>
    </row>
    <row r="35" spans="2:11" x14ac:dyDescent="0.25">
      <c r="B35" s="1"/>
      <c r="C35" s="1"/>
      <c r="D35" s="1"/>
      <c r="E35" s="1"/>
      <c r="F35" s="1"/>
      <c r="G35" s="1"/>
      <c r="H35" s="1"/>
      <c r="J35" s="1"/>
      <c r="K35" s="1"/>
    </row>
    <row r="36" spans="2:11" x14ac:dyDescent="0.25">
      <c r="B36" s="1"/>
      <c r="C36" s="1"/>
      <c r="D36" s="1"/>
      <c r="E36" s="1"/>
      <c r="F36" s="1"/>
      <c r="G36" s="1"/>
      <c r="H36" s="1"/>
      <c r="J36" s="1"/>
      <c r="K36" s="1"/>
    </row>
    <row r="37" spans="2:11" x14ac:dyDescent="0.25">
      <c r="B37" s="1"/>
      <c r="C37" s="1"/>
      <c r="D37" s="1"/>
      <c r="E37" s="1"/>
      <c r="F37" s="1"/>
      <c r="G37" s="1"/>
      <c r="H37" s="1"/>
      <c r="J37" s="1"/>
      <c r="K37" s="1"/>
    </row>
    <row r="38" spans="2:11" x14ac:dyDescent="0.25">
      <c r="B38" s="1"/>
      <c r="C38" s="1"/>
      <c r="D38" s="1"/>
      <c r="E38" s="1"/>
      <c r="F38" s="1"/>
      <c r="G38" s="1"/>
      <c r="H38" s="1"/>
      <c r="J38" s="1"/>
      <c r="K38" s="1"/>
    </row>
    <row r="39" spans="2:11" x14ac:dyDescent="0.25">
      <c r="B39" s="5"/>
      <c r="C39" s="5"/>
      <c r="D39" s="5"/>
      <c r="E39" s="5"/>
      <c r="F39" s="5"/>
      <c r="G39" s="5"/>
      <c r="H39" s="5"/>
    </row>
    <row r="40" spans="2:11" x14ac:dyDescent="0.25">
      <c r="B40" s="1"/>
      <c r="C40" s="1"/>
      <c r="D40" s="1"/>
      <c r="E40" s="1"/>
      <c r="F40" s="1"/>
      <c r="G40" s="1"/>
      <c r="H40" s="1"/>
      <c r="J40" s="1"/>
      <c r="K40" s="1"/>
    </row>
    <row r="41" spans="2:11" x14ac:dyDescent="0.25">
      <c r="B41" s="1"/>
      <c r="C41" s="1"/>
      <c r="D41" s="1"/>
      <c r="E41" s="1"/>
      <c r="F41" s="1"/>
      <c r="G41" s="1"/>
      <c r="H41" s="1"/>
      <c r="J41" s="1"/>
      <c r="K41" s="1"/>
    </row>
    <row r="42" spans="2:11" x14ac:dyDescent="0.25">
      <c r="B42" s="1"/>
      <c r="C42" s="1"/>
      <c r="D42" s="1"/>
      <c r="E42" s="1"/>
      <c r="F42" s="1"/>
      <c r="G42" s="1"/>
      <c r="H42" s="1"/>
      <c r="J42" s="1"/>
      <c r="K42" s="1"/>
    </row>
    <row r="43" spans="2:11" x14ac:dyDescent="0.25">
      <c r="B43" s="1"/>
      <c r="C43" s="1"/>
      <c r="D43" s="1"/>
      <c r="E43" s="1"/>
      <c r="F43" s="1"/>
      <c r="G43" s="1"/>
      <c r="H43" s="1"/>
      <c r="J43" s="1"/>
      <c r="K43" s="1"/>
    </row>
    <row r="44" spans="2:11" x14ac:dyDescent="0.25">
      <c r="B44" s="1"/>
      <c r="C44" s="1"/>
      <c r="D44" s="1"/>
      <c r="E44" s="1"/>
      <c r="F44" s="1"/>
      <c r="G44" s="1"/>
      <c r="H44" s="1"/>
      <c r="J44" s="1"/>
      <c r="K44" s="1"/>
    </row>
    <row r="45" spans="2:11" x14ac:dyDescent="0.25">
      <c r="B45" s="1"/>
      <c r="C45" s="1"/>
      <c r="D45" s="1"/>
      <c r="E45" s="1"/>
      <c r="F45" s="1"/>
      <c r="G45" s="1"/>
      <c r="H45" s="1"/>
      <c r="J45" s="1"/>
      <c r="K45" s="1"/>
    </row>
  </sheetData>
  <mergeCells count="3">
    <mergeCell ref="B25:H25"/>
    <mergeCell ref="B32:H32"/>
    <mergeCell ref="B39:H39"/>
  </mergeCells>
  <phoneticPr fontId="3" type="noConversion"/>
  <pageMargins left="0.25" right="0.25" top="0.75" bottom="0.75" header="0.3" footer="0.3"/>
  <pageSetup paperSize="9" scale="50"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Roberto Tomás</dc:creator>
  <cp:lastModifiedBy>ROBERTO</cp:lastModifiedBy>
  <cp:lastPrinted>2025-03-26T10:39:20Z</cp:lastPrinted>
  <dcterms:created xsi:type="dcterms:W3CDTF">2024-10-04T19:53:07Z</dcterms:created>
  <dcterms:modified xsi:type="dcterms:W3CDTF">2025-03-26T10:39:49Z</dcterms:modified>
</cp:coreProperties>
</file>