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mc:AlternateContent xmlns:mc="http://schemas.openxmlformats.org/markup-compatibility/2006">
    <mc:Choice Requires="x15">
      <x15ac:absPath xmlns:x15ac="http://schemas.microsoft.com/office/spreadsheetml/2010/11/ac" url="/Users/jgum/Downloads/"/>
    </mc:Choice>
  </mc:AlternateContent>
  <xr:revisionPtr revIDLastSave="0" documentId="8_{86D73AC2-9907-C54B-AD05-264F8D40A410}" xr6:coauthVersionLast="47" xr6:coauthVersionMax="47" xr10:uidLastSave="{00000000-0000-0000-0000-000000000000}"/>
  <bookViews>
    <workbookView xWindow="0" yWindow="760" windowWidth="30240" windowHeight="17200" activeTab="3" xr2:uid="{00000000-000D-0000-FFFF-FFFF00000000}"/>
  </bookViews>
  <sheets>
    <sheet name="Pre-Scorecards Worksheet" sheetId="1" r:id="rId1"/>
    <sheet name="Repository Resilience Scorecard" sheetId="2" r:id="rId2"/>
    <sheet name="Sheet1" sheetId="5" r:id="rId3"/>
    <sheet name="Data Impact and Recovery Scorec" sheetId="3" r:id="rId4"/>
    <sheet name="Formulas" sheetId="4" r:id="rId5"/>
  </sheet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5" i="4" l="1"/>
  <c r="J35" i="4"/>
  <c r="I35" i="4"/>
  <c r="H35" i="4"/>
  <c r="G35" i="4"/>
  <c r="F35" i="4"/>
  <c r="E35" i="4"/>
  <c r="B35" i="4"/>
  <c r="A35" i="4"/>
  <c r="H31" i="4"/>
  <c r="D31" i="4"/>
  <c r="E31" i="4" s="1"/>
  <c r="C31" i="4"/>
  <c r="B31" i="4"/>
  <c r="N35" i="4" s="1"/>
  <c r="H30" i="4"/>
  <c r="D30" i="4"/>
  <c r="E30" i="4" s="1"/>
  <c r="C30" i="4"/>
  <c r="B30" i="4"/>
  <c r="M35" i="4" s="1"/>
  <c r="H29" i="4"/>
  <c r="E25" i="4"/>
  <c r="E24" i="4"/>
  <c r="E23" i="4"/>
  <c r="M22" i="4"/>
  <c r="E22" i="4"/>
  <c r="N21" i="4"/>
  <c r="M21" i="4"/>
  <c r="L21" i="4"/>
  <c r="K21" i="4"/>
  <c r="E21" i="4"/>
  <c r="N20" i="4"/>
  <c r="M20" i="4"/>
  <c r="L20" i="4"/>
  <c r="K20" i="4"/>
  <c r="E20" i="4"/>
  <c r="M19" i="4"/>
  <c r="L19" i="4"/>
  <c r="K19" i="4"/>
  <c r="E19" i="4"/>
  <c r="N18" i="4"/>
  <c r="M18" i="4"/>
  <c r="L18" i="4"/>
  <c r="K18" i="4"/>
  <c r="E18" i="4"/>
  <c r="N17" i="4"/>
  <c r="M17" i="4"/>
  <c r="K17" i="4"/>
  <c r="E17" i="4"/>
  <c r="N16" i="4"/>
  <c r="M16" i="4"/>
  <c r="L16" i="4"/>
  <c r="E16" i="4"/>
  <c r="N15" i="4"/>
  <c r="N22" i="4" s="1"/>
  <c r="M15" i="4"/>
  <c r="L15" i="4"/>
  <c r="L22" i="4" s="1"/>
  <c r="K15" i="4"/>
  <c r="E15" i="4"/>
  <c r="M10" i="4" a="1"/>
  <c r="M10" i="4" s="1"/>
  <c r="K10" i="4" a="1"/>
  <c r="K10" i="4"/>
  <c r="L59" i="2" s="1"/>
  <c r="E10" i="4"/>
  <c r="D10" i="4"/>
  <c r="I59" i="2" s="1"/>
  <c r="C10" i="4"/>
  <c r="G59" i="2" s="1"/>
  <c r="B10" i="4"/>
  <c r="L9" i="4" a="1"/>
  <c r="L9" i="4"/>
  <c r="K9" i="4" a="1"/>
  <c r="K9" i="4" s="1"/>
  <c r="L52" i="2" s="1"/>
  <c r="D9" i="4"/>
  <c r="B66" i="2" s="1"/>
  <c r="C9" i="4"/>
  <c r="B9" i="4"/>
  <c r="G52" i="2" s="1"/>
  <c r="M8" i="4" a="1"/>
  <c r="M8" i="4" s="1"/>
  <c r="L8" i="4" a="1"/>
  <c r="L8" i="4"/>
  <c r="K8" i="4" a="1"/>
  <c r="K8" i="4" s="1"/>
  <c r="D8" i="4"/>
  <c r="E8" i="4" s="1"/>
  <c r="C8" i="4"/>
  <c r="B8" i="4"/>
  <c r="I43" i="2" s="1"/>
  <c r="N7" i="4" a="1"/>
  <c r="N7" i="4"/>
  <c r="M7" i="4" a="1"/>
  <c r="M7" i="4" s="1"/>
  <c r="L7" i="4" a="1"/>
  <c r="L7" i="4"/>
  <c r="K7" i="4" a="1"/>
  <c r="K7" i="4"/>
  <c r="E7" i="4"/>
  <c r="D7" i="4"/>
  <c r="C7" i="4"/>
  <c r="B7" i="4"/>
  <c r="G37" i="2" s="1"/>
  <c r="K6" i="4" a="1"/>
  <c r="K6" i="4" s="1"/>
  <c r="D6" i="4"/>
  <c r="L28" i="2" s="1"/>
  <c r="C6" i="4"/>
  <c r="B6" i="4"/>
  <c r="I28" i="2" s="1"/>
  <c r="N5" i="4" a="1"/>
  <c r="N5" i="4"/>
  <c r="L5" i="4" a="1"/>
  <c r="L5" i="4" s="1"/>
  <c r="D5" i="4"/>
  <c r="I22" i="2" s="1"/>
  <c r="C5" i="4"/>
  <c r="B5" i="4"/>
  <c r="G22" i="2" s="1"/>
  <c r="N4" i="4" a="1"/>
  <c r="N4" i="4" s="1"/>
  <c r="N11" i="4" s="1"/>
  <c r="P64" i="2" s="1"/>
  <c r="M4" i="4" a="1"/>
  <c r="M4" i="4"/>
  <c r="K4" i="4" a="1"/>
  <c r="K4" i="4" s="1"/>
  <c r="K11" i="4" s="1"/>
  <c r="D4" i="4"/>
  <c r="D11" i="4" s="1"/>
  <c r="H6" i="4" s="1"/>
  <c r="C4" i="4"/>
  <c r="C11" i="4" s="1"/>
  <c r="H5" i="4" s="1"/>
  <c r="B4" i="4"/>
  <c r="A64" i="2" s="1"/>
  <c r="I23" i="3"/>
  <c r="H23" i="3"/>
  <c r="G23" i="3"/>
  <c r="J22" i="3"/>
  <c r="J21" i="3"/>
  <c r="J20" i="3"/>
  <c r="J19" i="3"/>
  <c r="J23" i="3" s="1"/>
  <c r="N36" i="4" s="1"/>
  <c r="I16" i="3"/>
  <c r="H16" i="3"/>
  <c r="G16" i="3"/>
  <c r="J15" i="3"/>
  <c r="J14" i="3"/>
  <c r="J13" i="3"/>
  <c r="J12" i="3"/>
  <c r="J11" i="3"/>
  <c r="J10" i="3"/>
  <c r="J16" i="3" s="1"/>
  <c r="M36" i="4" s="1"/>
  <c r="C66" i="2"/>
  <c r="B64" i="2"/>
  <c r="K61" i="2"/>
  <c r="H59" i="2"/>
  <c r="P58" i="2"/>
  <c r="N58" i="2"/>
  <c r="M58" i="2"/>
  <c r="J58" i="2"/>
  <c r="N57" i="2"/>
  <c r="M57" i="2"/>
  <c r="J57" i="2"/>
  <c r="J56" i="2"/>
  <c r="P56" i="2" s="1"/>
  <c r="O55" i="2"/>
  <c r="J55" i="2"/>
  <c r="P55" i="2" s="1"/>
  <c r="P59" i="2" s="1"/>
  <c r="I52" i="2"/>
  <c r="H52" i="2"/>
  <c r="P51" i="2"/>
  <c r="J51" i="2"/>
  <c r="O51" i="2" s="1"/>
  <c r="M50" i="2"/>
  <c r="J50" i="2"/>
  <c r="N50" i="2" s="1"/>
  <c r="P49" i="2"/>
  <c r="N49" i="2"/>
  <c r="M49" i="2"/>
  <c r="J49" i="2"/>
  <c r="O49" i="2" s="1"/>
  <c r="M48" i="2"/>
  <c r="J48" i="2"/>
  <c r="J52" i="2" s="1"/>
  <c r="B67" i="2" s="1"/>
  <c r="N47" i="2"/>
  <c r="J47" i="2"/>
  <c r="M47" i="2" s="1"/>
  <c r="O46" i="2"/>
  <c r="M46" i="2"/>
  <c r="J46" i="2"/>
  <c r="P43" i="2"/>
  <c r="H43" i="2"/>
  <c r="J42" i="2"/>
  <c r="O42" i="2" s="1"/>
  <c r="O43" i="2" s="1"/>
  <c r="J41" i="2"/>
  <c r="M41" i="2" s="1"/>
  <c r="J40" i="2"/>
  <c r="J43" i="2" s="1"/>
  <c r="A67" i="2" s="1"/>
  <c r="I37" i="2"/>
  <c r="H37" i="2"/>
  <c r="O36" i="2"/>
  <c r="J36" i="2"/>
  <c r="N36" i="2" s="1"/>
  <c r="J35" i="2"/>
  <c r="M35" i="2" s="1"/>
  <c r="N34" i="2"/>
  <c r="M34" i="2"/>
  <c r="J34" i="2"/>
  <c r="O34" i="2" s="1"/>
  <c r="J33" i="2"/>
  <c r="O33" i="2" s="1"/>
  <c r="O32" i="2"/>
  <c r="N32" i="2"/>
  <c r="J32" i="2"/>
  <c r="M32" i="2" s="1"/>
  <c r="P31" i="2"/>
  <c r="P37" i="2" s="1"/>
  <c r="J31" i="2"/>
  <c r="J37" i="2" s="1"/>
  <c r="E65" i="2" s="1"/>
  <c r="N28" i="2"/>
  <c r="H28" i="2"/>
  <c r="J27" i="2"/>
  <c r="M27" i="2" s="1"/>
  <c r="J26" i="2"/>
  <c r="M26" i="2" s="1"/>
  <c r="M28" i="2" s="1"/>
  <c r="P25" i="2"/>
  <c r="O25" i="2"/>
  <c r="J25" i="2"/>
  <c r="H22" i="2"/>
  <c r="J21" i="2"/>
  <c r="O21" i="2" s="1"/>
  <c r="O20" i="2"/>
  <c r="J20" i="2"/>
  <c r="P20" i="2" s="1"/>
  <c r="J19" i="2"/>
  <c r="P19" i="2" s="1"/>
  <c r="O18" i="2"/>
  <c r="N18" i="2"/>
  <c r="M18" i="2"/>
  <c r="J18" i="2"/>
  <c r="J22" i="2" s="1"/>
  <c r="B65" i="2" s="1"/>
  <c r="N15" i="2"/>
  <c r="I15" i="2"/>
  <c r="H15" i="2"/>
  <c r="H61" i="2" s="1"/>
  <c r="G15" i="2"/>
  <c r="O14" i="2"/>
  <c r="M14" i="2"/>
  <c r="J14" i="2"/>
  <c r="P14" i="2" s="1"/>
  <c r="J13" i="2"/>
  <c r="O13" i="2" s="1"/>
  <c r="P12" i="2"/>
  <c r="O12" i="2"/>
  <c r="J12" i="2"/>
  <c r="M12" i="2" s="1"/>
  <c r="P11" i="2"/>
  <c r="O11" i="2"/>
  <c r="J11" i="2"/>
  <c r="J10" i="2"/>
  <c r="P10" i="2" s="1"/>
  <c r="L37" i="2" l="1"/>
  <c r="M11" i="4"/>
  <c r="O64" i="2" s="1"/>
  <c r="M15" i="2"/>
  <c r="N52" i="2"/>
  <c r="M22" i="2"/>
  <c r="O22" i="2"/>
  <c r="L43" i="2"/>
  <c r="L11" i="4"/>
  <c r="N64" i="2" s="1"/>
  <c r="L22" i="2"/>
  <c r="P22" i="2"/>
  <c r="H7" i="4"/>
  <c r="H8" i="4"/>
  <c r="J64" i="2" s="1"/>
  <c r="M21" i="2"/>
  <c r="P27" i="2"/>
  <c r="P28" i="2" s="1"/>
  <c r="O10" i="2"/>
  <c r="O15" i="2" s="1"/>
  <c r="M13" i="2"/>
  <c r="J15" i="2"/>
  <c r="M33" i="2"/>
  <c r="O35" i="2"/>
  <c r="N48" i="2"/>
  <c r="M56" i="2"/>
  <c r="C64" i="2"/>
  <c r="E4" i="4"/>
  <c r="E6" i="4"/>
  <c r="E5" i="4"/>
  <c r="E9" i="4"/>
  <c r="M19" i="2"/>
  <c r="G28" i="2"/>
  <c r="N33" i="2"/>
  <c r="N42" i="2"/>
  <c r="O48" i="2"/>
  <c r="O52" i="2" s="1"/>
  <c r="O56" i="2"/>
  <c r="O59" i="2" s="1"/>
  <c r="E64" i="2"/>
  <c r="P13" i="2"/>
  <c r="P15" i="2" s="1"/>
  <c r="P61" i="2" s="1"/>
  <c r="N19" i="2"/>
  <c r="P21" i="2"/>
  <c r="N31" i="2"/>
  <c r="M36" i="2"/>
  <c r="P48" i="2"/>
  <c r="P52" i="2" s="1"/>
  <c r="M51" i="2"/>
  <c r="M52" i="2" s="1"/>
  <c r="L15" i="2"/>
  <c r="M31" i="2"/>
  <c r="M37" i="2" s="1"/>
  <c r="O31" i="2"/>
  <c r="O37" i="2" s="1"/>
  <c r="G43" i="2"/>
  <c r="J59" i="2"/>
  <c r="C67" i="2" s="1"/>
  <c r="A66" i="2"/>
  <c r="B11" i="4"/>
  <c r="H4" i="4" s="1"/>
  <c r="M20" i="2"/>
  <c r="O27" i="2"/>
  <c r="O28" i="2" s="1"/>
  <c r="N35" i="2"/>
  <c r="N41" i="2"/>
  <c r="J28" i="2"/>
  <c r="C65" i="2" s="1"/>
  <c r="M40" i="2"/>
  <c r="M43" i="2" s="1"/>
  <c r="M55" i="2"/>
  <c r="M59" i="2" s="1"/>
  <c r="N20" i="2"/>
  <c r="N40" i="2"/>
  <c r="N55" i="2"/>
  <c r="N59" i="2" s="1"/>
  <c r="M61" i="2" l="1"/>
  <c r="A65" i="2"/>
  <c r="J61" i="2"/>
  <c r="K16" i="4"/>
  <c r="K22" i="4" s="1"/>
  <c r="M64" i="2" s="1"/>
  <c r="F17" i="4"/>
  <c r="C35" i="4" s="1"/>
  <c r="G61" i="2"/>
  <c r="I61" i="2"/>
  <c r="I64" i="2"/>
  <c r="H64" i="2"/>
  <c r="N37" i="2"/>
  <c r="N43" i="2"/>
  <c r="F18" i="4"/>
  <c r="D35" i="4" s="1"/>
  <c r="N22" i="2"/>
  <c r="O61" i="2"/>
  <c r="N61" i="2" l="1"/>
</calcChain>
</file>

<file path=xl/sharedStrings.xml><?xml version="1.0" encoding="utf-8"?>
<sst xmlns="http://schemas.openxmlformats.org/spreadsheetml/2006/main" count="429" uniqueCount="364">
  <si>
    <t>Use the pre-worksheet to collect information that may help with filling out the scorecards.</t>
  </si>
  <si>
    <t>Repository Name:</t>
  </si>
  <si>
    <t>DOI: 10.5281/zenodo.15122045</t>
  </si>
  <si>
    <t>Repository Parent Organization:</t>
  </si>
  <si>
    <t>Repository Crisis Scorecards Instructions</t>
  </si>
  <si>
    <t>Date:</t>
  </si>
  <si>
    <t>Project:</t>
  </si>
  <si>
    <t>Descriptor</t>
  </si>
  <si>
    <t>Question</t>
  </si>
  <si>
    <t>Answer</t>
  </si>
  <si>
    <t>Resiliency Considerations</t>
  </si>
  <si>
    <t>Total metadata/data volume</t>
  </si>
  <si>
    <t>What is the total volume of metadata and data?</t>
  </si>
  <si>
    <t>The total volume of metadata and data can influence the ease and speed with which data and metadata can be replicated, and can be important to discuss when collaborating with other repositories for arranging backups. Having this information readily available can be useful in making these plans.</t>
  </si>
  <si>
    <t>Bandwidth availability</t>
  </si>
  <si>
    <t>How much bandwidth is available for upload and download?</t>
  </si>
  <si>
    <t>Knowing the available bandwidth can help in planning a schedule of data backups or planning for replication resources in the event of a crisis.</t>
  </si>
  <si>
    <t xml:space="preserve">Total irreplaceable datasets </t>
  </si>
  <si>
    <t>For how many datasets is this repository the primary (only?) archive? What datasets need to be prioritized because they can't be obtained elsewhere?</t>
  </si>
  <si>
    <t>Understanding the proportion of resources that are unique is important in evaluating the risk of loss of information. This can help in prioritizing efforts and time.</t>
  </si>
  <si>
    <t>Metadata schemas</t>
  </si>
  <si>
    <t>How many and which metadata schemas can be outputted?</t>
  </si>
  <si>
    <t>Dataset Packaging</t>
  </si>
  <si>
    <t>Is it possible to download an archive copy of all datasets with all metadata attached?</t>
  </si>
  <si>
    <r>
      <t xml:space="preserve">Ex: </t>
    </r>
    <r>
      <rPr>
        <u/>
        <sz val="10"/>
        <color rgb="FF1155CC"/>
        <rFont val="Arial"/>
        <family val="2"/>
      </rPr>
      <t>Frictionless Data Package</t>
    </r>
  </si>
  <si>
    <t>Data types</t>
  </si>
  <si>
    <t>Can datasets be regenerated in the case of loss? What data types are held, ex. observations, model analysis, others.</t>
  </si>
  <si>
    <t>In the case of a repository holding multiple projects or a wide variety of data types, it may be helpful to fill out multiple paragraphs or multiple scorecards for each project.</t>
  </si>
  <si>
    <t>Dynamic (near real-time) or static datasets</t>
  </si>
  <si>
    <t>Do you host dynamic datasets, and if so how often do they change?</t>
  </si>
  <si>
    <t>Sensitive data considerations</t>
  </si>
  <si>
    <t xml:space="preserve"> What sensitivities are there around the data? (e.g., restricted data, indigenous data, etc)</t>
  </si>
  <si>
    <t>When setting up an alternate data host, consideration should be given to whether there are proprietary or sovereignty considerations that need to be accounted for (e.g. via restricted access log-in). In addition, any personally identifiable information (PII) should continue to be managed according to requirements/regulations and best data management &amp; governance practices.</t>
  </si>
  <si>
    <t xml:space="preserve">Are metadata and data stored separately? </t>
  </si>
  <si>
    <t>What are the strategies for backups and how are data and metadata harmonized?</t>
  </si>
  <si>
    <t>Hosted Software Location</t>
  </si>
  <si>
    <t>What are critical cyberinfrastructure services such as databases and hardware maintenance, and are they administered on-premise or a commercial service managed elsewhere/software as a service (SAAS), such as in the cloud?</t>
  </si>
  <si>
    <t>Public Plans</t>
  </si>
  <si>
    <t>Are there links to public plans detailing disaster recovery, data migration, and repository shutdown?</t>
  </si>
  <si>
    <r>
      <t xml:space="preserve">List webpages or DOIs to plans, ex: </t>
    </r>
    <r>
      <rPr>
        <u/>
        <sz val="10"/>
        <color rgb="FF1155CC"/>
        <rFont val="Arial"/>
        <family val="2"/>
      </rPr>
      <t>https://rda.ucar.edu/resources/docs/</t>
    </r>
  </si>
  <si>
    <t>Service Level Agreements</t>
  </si>
  <si>
    <t>What, if any, are your service level agreements to keep and/or restore service during crisis and non-crisis periods?</t>
  </si>
  <si>
    <t>The Repository Resilience Scorecard is used to help digital data repository staff assess crisis risks to their repository. A higher score is better.</t>
  </si>
  <si>
    <t>Repository Descriptors</t>
  </si>
  <si>
    <t>Resiliency Metric</t>
  </si>
  <si>
    <t>Scenarios</t>
  </si>
  <si>
    <t>No resiliency</t>
  </si>
  <si>
    <t>More resiliency</t>
  </si>
  <si>
    <t>Fill in this column only!</t>
  </si>
  <si>
    <t>(Yes/No question to be asked, "No" = 0)</t>
  </si>
  <si>
    <t>Big Picture Question</t>
  </si>
  <si>
    <t>Descriptor definition</t>
  </si>
  <si>
    <t>Class 1</t>
  </si>
  <si>
    <t>Class 2</t>
  </si>
  <si>
    <t>Class 3</t>
  </si>
  <si>
    <t xml:space="preserve">User Entered Score.  (Integers only)          Score Range:                     1 -Class 1                             2 -Class 2                           3 -Class 3                               </t>
  </si>
  <si>
    <t>Suggested Weight                (If score &gt; 1)</t>
  </si>
  <si>
    <t>Weighted Score</t>
  </si>
  <si>
    <t>Scenario Weighted Score (Zeros are assigned to categories that would be impacted during a crisis)</t>
  </si>
  <si>
    <t>1: Natural Disaster hits in less than 48 hours</t>
  </si>
  <si>
    <t>2: Repository defunding by parent organization or primary funder, ex. government</t>
  </si>
  <si>
    <t>3: Current cyberattack, cybercrime, or other loss of control over cyberinfrastructure</t>
  </si>
  <si>
    <t>4: Loss of technical expertise critical to running repository</t>
  </si>
  <si>
    <t>Section Theme: Single Repository Dataset Replication</t>
  </si>
  <si>
    <t>This section is filled out from the viewpoint of the organization looking at its datasets. Datasets held by another organization in the same project (ICARUS at NSF NCAR vs UC Davis) must fill this out separately.</t>
  </si>
  <si>
    <t>How many dataset copies does the repository have?</t>
  </si>
  <si>
    <t>Total number of logical copies</t>
  </si>
  <si>
    <r>
      <rPr>
        <sz val="8"/>
        <rFont val="Arial"/>
        <family val="2"/>
      </rPr>
      <t xml:space="preserve">Number of discrete logical copies managed by the repository. </t>
    </r>
    <r>
      <rPr>
        <u/>
        <sz val="8"/>
        <color rgb="FF1155CC"/>
        <rFont val="Arial"/>
        <family val="2"/>
      </rPr>
      <t>RAID</t>
    </r>
    <r>
      <rPr>
        <sz val="8"/>
        <rFont val="Arial"/>
        <family val="2"/>
      </rPr>
      <t xml:space="preserve"> schemes are not a logical copy.  </t>
    </r>
  </si>
  <si>
    <t>One copy on one physical device</t>
  </si>
  <si>
    <t>Multiple copies on one physical device</t>
  </si>
  <si>
    <t>Multiple copies on multiple physical devices</t>
  </si>
  <si>
    <t xml:space="preserve">Could any logical copies survive the crisis? </t>
  </si>
  <si>
    <t>Total number of storage medium types</t>
  </si>
  <si>
    <t>Digital storage medium physical devices includes: hard disk drives, solid state drives, tape drives, Blu-ray discs, cloud storage</t>
  </si>
  <si>
    <t>One type of storage medium</t>
  </si>
  <si>
    <t>Two types of storage medium</t>
  </si>
  <si>
    <t>Three or more types of storage medium</t>
  </si>
  <si>
    <t>Would any types of used storage medium survive the crisis?</t>
  </si>
  <si>
    <t>Total number of offline copies</t>
  </si>
  <si>
    <t>Dataset copies that are held offline in an environment controlled, secure location to prevent bit rot or tampering.</t>
  </si>
  <si>
    <t>Zero offline copies</t>
  </si>
  <si>
    <t>One offline copy</t>
  </si>
  <si>
    <t>Two or more offline copies</t>
  </si>
  <si>
    <t xml:space="preserve">Could a secure offline copy be preserved and used after the crisis? </t>
  </si>
  <si>
    <t>Total number of national repository facilities storing copies</t>
  </si>
  <si>
    <t>Facilities are managed by the repository and are geographically separated and grid separated, ex. Los Angeles, USA and Richmond, USA.</t>
  </si>
  <si>
    <t>One data facility</t>
  </si>
  <si>
    <t>Two data facilities, geographically separated</t>
  </si>
  <si>
    <t>Three or more data facilities, geographically separated</t>
  </si>
  <si>
    <t>Would a different data facility be able to maintain preserving and serving data during the crisis?</t>
  </si>
  <si>
    <t>Total number of extranational repository facilities storing copies</t>
  </si>
  <si>
    <t>Facilities are managed by the repository and are geographically separated and grid separated, ex. Los Angeles, USA and Tokyo, Japan. The facilities could be self-owned or a commercial cloud service.</t>
  </si>
  <si>
    <t>Zero international data facilities</t>
  </si>
  <si>
    <t>One international data facility</t>
  </si>
  <si>
    <t>Two or more international data facilities</t>
  </si>
  <si>
    <t>Section Theme:  Repository Infrastructure</t>
  </si>
  <si>
    <t>Can the physical operations of the repository run smoothly when in a crisis?</t>
  </si>
  <si>
    <t>Repository Staff and Training</t>
  </si>
  <si>
    <t>Are there redundant staff and requisite training for the repository? Can staff cover for each other in case of unavailability?</t>
  </si>
  <si>
    <t>Each staff member is specialized and unable to do each other's role, or there is only one staff member.</t>
  </si>
  <si>
    <t>There is one staff member in each role and staff in each role can cover for staff in other roles.</t>
  </si>
  <si>
    <t>There are multiple staff members for each role and staff in each role can cover for staff in other roles.</t>
  </si>
  <si>
    <t>Are staff able to perform their duties?</t>
  </si>
  <si>
    <t>Repository Supported Virtual Data Transfer</t>
  </si>
  <si>
    <t>Do bandwidth limitations impede data transfer options for critical datasets from the repository?</t>
  </si>
  <si>
    <t>Data volume is too large to effectively transfer all data within one month.</t>
  </si>
  <si>
    <t>Data volume is too large to effectively transfer all data within one week.</t>
  </si>
  <si>
    <t>Data volume is small enough to effectively transfer all data within one day.</t>
  </si>
  <si>
    <t>Is it possible to virtually move data in the time remaining?</t>
  </si>
  <si>
    <t>Repository Supported Physical Data Transfer</t>
  </si>
  <si>
    <t>What is the capability to send datasets physically in an emergency, ex. hard drives in a van?</t>
  </si>
  <si>
    <t>There are no plans or training to physically move datasets, and/or it would take more than 48 hours.</t>
  </si>
  <si>
    <t>There is capability to break down and physically move datasets in two days notice.</t>
  </si>
  <si>
    <t>There is capability to break down and physically move datasets in one hour notice.</t>
  </si>
  <si>
    <t>Is it possible to physically move data in the time remaining?</t>
  </si>
  <si>
    <t>Physical Plant Infrastructure Capability</t>
  </si>
  <si>
    <t>How stable are power, HVAC, plumbing, building maintenance? (Should this question be split further?)</t>
  </si>
  <si>
    <t>There are no redundant systems at any level.</t>
  </si>
  <si>
    <t>Some systems have redundancy, others don't.</t>
  </si>
  <si>
    <t>There is redundant power/HVAC/emergency power generation for 24 hours or more.</t>
  </si>
  <si>
    <t>Will the physical plant infrastructure keep cyberinfrastructure running?</t>
  </si>
  <si>
    <t>Section Theme:  Routine Operations</t>
  </si>
  <si>
    <t>Are processes and documentation in place to ensure resiliency on a routine basis?</t>
  </si>
  <si>
    <t>Backup Schedule</t>
  </si>
  <si>
    <t>How often are backups performed of the repository?</t>
  </si>
  <si>
    <t>No regular updates or backups, or no device to backup to.</t>
  </si>
  <si>
    <t>Backups are manual, irregular, and on the same device, and/or backups are not tested regularly.</t>
  </si>
  <si>
    <t>Backups occur regularly and to one or more devices. Backups are tested on a regular schedule.</t>
  </si>
  <si>
    <t>Can backups be restored from after the crisis?</t>
  </si>
  <si>
    <t>Are there Service Level Agreements (SLAs) in place to communicate to users when they can expect services to be resumed in case of problems?</t>
  </si>
  <si>
    <t>No SLAs are defined.</t>
  </si>
  <si>
    <t>SLAs are defined for some operations.</t>
  </si>
  <si>
    <t>SLAs are defined and publicly accessible.</t>
  </si>
  <si>
    <t>Can SLAs and their deadlines be found by the public and followed during or after the crisis?</t>
  </si>
  <si>
    <t>Continued Training/Professional Development</t>
  </si>
  <si>
    <t>Do staff have regular training opportunities?</t>
  </si>
  <si>
    <t>No required training for repository work or time allocated for staff improvement.</t>
  </si>
  <si>
    <t>Required training for staff but no time/funds for staff improvement via optional conferences, trainings, or certifications.</t>
  </si>
  <si>
    <t>Required training for staff and time/funds for staff improvement via optional conferences, trainings, or certifications.</t>
  </si>
  <si>
    <t>Can training continue after the crisis?</t>
  </si>
  <si>
    <t>Section Theme:  Software</t>
  </si>
  <si>
    <t>Is the software currently being used to manage datasets integral to the accessibility of the holdings? Could this software be replaced with other software easily when considering potential costs to use and maintain the software, and use and maintain the holdings? Is the software publicly accessible outside of the repository?</t>
  </si>
  <si>
    <t>Software as Requirement for Interpreting Datasets</t>
  </si>
  <si>
    <t>Is the software a critical piece needed to understand and interact with the data and metadata? Ex. NetCDF library and tools</t>
  </si>
  <si>
    <t>The software is integral to using the data and metadata efficiently, and datasets would not be accessible without the software.</t>
  </si>
  <si>
    <t>There are multiple pieces of software that can be used to interact with the data and metadata that are interchangeable.</t>
  </si>
  <si>
    <t xml:space="preserve">The dataset can be made available as text (e.g. PDF file or CSV or just a plain printout or even photograph). </t>
  </si>
  <si>
    <t>Is the primary software or alternatives available during the crisis?</t>
  </si>
  <si>
    <t>Software Packaging and Backup Format</t>
  </si>
  <si>
    <t>How are the systems software delivered by the developers and backed up by the repository? Is it possible for the public to get the software?</t>
  </si>
  <si>
    <t>The software is not compiled by the developer to be delivered as a binary executable, and may be multiple files spread across directories.</t>
  </si>
  <si>
    <t xml:space="preserve">The software is packaged by the developer and possibly held in software repository indices. The repository has made images and backups of their current software and configuration, and can redeploy with minimal downtime. </t>
  </si>
  <si>
    <t>Is the technical expertise to package the software systems the repository runs on available?</t>
  </si>
  <si>
    <t>Software Availability and Licensing</t>
  </si>
  <si>
    <t>Are the systems software open source and unencumbered by licenses? If proprietary, how easy is it to acquire a license?</t>
  </si>
  <si>
    <t>The software is proprietary and it is hard or impossible to get a license to use it.</t>
  </si>
  <si>
    <t>The software is open source but has been abandoned/no updates to it in a while, OR the software is proprietary but still being supported by a company.</t>
  </si>
  <si>
    <t>The software is open source and has an active community supporting it.</t>
  </si>
  <si>
    <t>Is the technical expertise creating the software still available?</t>
  </si>
  <si>
    <t>Ease of Software Deployment</t>
  </si>
  <si>
    <t>Is the software well documented and easy to install? Are there images or virtual machines to ease deployment? Are there sane initial configurations to use the software?</t>
  </si>
  <si>
    <t>There is very little code and supporting documentation. Source code is difficult to understand and manage or not available.</t>
  </si>
  <si>
    <t>Source code is well documented and easy to install by a technical user. Configuration may take some time. There is very little support for non-technical users to deploy the software.</t>
  </si>
  <si>
    <t>Source code is well documented and easy to install. There are images available for deployment by non-technical users.</t>
  </si>
  <si>
    <t>Can the software be installed by someone with no experience in an acceptable timeline?</t>
  </si>
  <si>
    <t>Maintainability of Software</t>
  </si>
  <si>
    <t>How easy is it to maintain and extend the code?</t>
  </si>
  <si>
    <t>The software is written in a language(s) that are not as popular and/or leverage unmaintained or expensive libraries. Code discipline is weak and the codebase would be greatly improved by a rewrite.</t>
  </si>
  <si>
    <t>The software is in a common language and has decent code discipline, documentation, and testing. The software may rely on some libraries with weak support, or need some code changes to be supported by more robust communities.</t>
  </si>
  <si>
    <t>The software is in a common language and does not require niche software libraries and licensed compilers to execute. Code discipline is good and there is thorough test coverage of the software.</t>
  </si>
  <si>
    <t>Can the software be maintained by someone with no experience in an acceptable time frame?</t>
  </si>
  <si>
    <t>Ease of Use of Software</t>
  </si>
  <si>
    <t>How easy is it for an experienced non-programming user to work with the software to curate and access datasets?</t>
  </si>
  <si>
    <t>Curators and users require a long training period to use the software. Documentation is lacking or non-existent. Programmatic access is lacking or non-existent.</t>
  </si>
  <si>
    <t>Curators or users might have trouble using the software. Documentation exists but could be filled out. Some defaults are provided when performing common actions.</t>
  </si>
  <si>
    <t>User Interface and User Experience of the software is polished for all users. Documentation is clear and thorough. Sane defaults and examples are available for the software. Programmatic access is well documented and tested.</t>
  </si>
  <si>
    <t>Can the software be used by someone with no experience in an acceptable time frame?</t>
  </si>
  <si>
    <t>Section Theme:  Cybersecurity and Access Control</t>
  </si>
  <si>
    <t>Are best practices in place to ensure cyber security?</t>
  </si>
  <si>
    <t>Logging and Change Monitoring</t>
  </si>
  <si>
    <t>How are changes tracked or logged? Can changes be rolled-back? What processes exist to ensure unauthorized changes are noted, alerted, and corrected?</t>
  </si>
  <si>
    <t>There is no automated logging activated at the OS or repository systems level, and manual logging of actions is ad hoc.</t>
  </si>
  <si>
    <t>There is automated logging at the OS level. There may be automated logging at the repository systems level, but monitoring of logs are ad hoc and infrequent. Logs may not be comprehensive, understandable, or easily accessible.</t>
  </si>
  <si>
    <t>There is real time logging with alerts at the operating systems level and repository systems level. Alerts will notify staff of anomalous changes such as increased deletions or access. Logging is available for all facilities and are monitored before an update of off-site copies.</t>
  </si>
  <si>
    <t>Is logging still working and being monitored during the crisis to ensure normal operations are occuring?</t>
  </si>
  <si>
    <t>Access Control and Deletion Privileges</t>
  </si>
  <si>
    <t>Are permissions appropriately scoped for each account? Are policies in place to limit accidental or hostile access to critical systems? Are editing and deletion privileges restricted to authorized users and clearly documented?</t>
  </si>
  <si>
    <t>Staff permissions are not differentiated. There are no clear policies to follow for deletion of deposits, and no logs or records of deletions exist.</t>
  </si>
  <si>
    <t>There are some accounts with higher permissions allowed to delete data. Some policies may be defined for deletion of data, but no additional safeguards.</t>
  </si>
  <si>
    <t>There are some accounts with higher permissions for modifying datasets and systems. There is multi factor authentication required for authentication and executing critical tasks like deletion of data. Logs around stopping of systems and deletion of deposits are reviewed periodically.</t>
  </si>
  <si>
    <t>Are permissions being maintained and authorized access and actions being controlled to ensure normal operations during the crisis?</t>
  </si>
  <si>
    <t>Cybersecurity Staffing</t>
  </si>
  <si>
    <t xml:space="preserve">Are there dedicated roles for cybersecurity, and how many are there in the repository and larger organization? Do cybersecurity personnel have appropriate qualifications? </t>
  </si>
  <si>
    <t>There are no cybersecurity professionals on staff or available through a larger organization.</t>
  </si>
  <si>
    <t>There are cybersecurity professionals available through a larger organization.</t>
  </si>
  <si>
    <t>There are cybersecurity professionals available through a larger organization and a cybersecurity professional on staff.</t>
  </si>
  <si>
    <t>Would cybersecurity staff be able to mitigate issues of the crisis?</t>
  </si>
  <si>
    <t>Section Theme:  Sustainability</t>
  </si>
  <si>
    <t>What agreements and plans are in place to preserve the mission of the repository in the face of crisis or after cessation of activities?</t>
  </si>
  <si>
    <t>Data or Systems Modernization or Migration Plans</t>
  </si>
  <si>
    <t>Does the repository have plans for the modernization of non versionless (ex. RAW image format, text) datasets and systems to new formats, tools, audiences?</t>
  </si>
  <si>
    <t>Datasets/data systems are frozen, no data modernization capacity.</t>
  </si>
  <si>
    <t>Dataset/data systems modernization tools and/or tutorials are available, but new versions of datasets are not hosted.</t>
  </si>
  <si>
    <t>Datasets/data systems are regularly modernized with links to tools for accessing them. There is input from the community on how modernization should be done.</t>
  </si>
  <si>
    <t>Can data modernization or migration happen after the crisis?</t>
  </si>
  <si>
    <t>Repository Shutdown Plans</t>
  </si>
  <si>
    <t>Does the repository have a clear plan for systematic shutdown of systems that preserves the data?</t>
  </si>
  <si>
    <t>No shutdown plan exists.</t>
  </si>
  <si>
    <t>There are plans for a systematic shutdown of systems but not transfer of datasets.</t>
  </si>
  <si>
    <t>There are plans for a systematic shutdown of systems, transfer of assets, and care for staff.</t>
  </si>
  <si>
    <t>Can repository shutdown plans be enacted during the scenario?</t>
  </si>
  <si>
    <t>Continuity Agreement (Intranational)</t>
  </si>
  <si>
    <t>Does the repository have a documented agreement for relocation or transition of holdings to another intranational repository in the event that the repository can no longer fulfill its mandate due to funding or shifted priorities?</t>
  </si>
  <si>
    <t>No documented plan or agreement exists.</t>
  </si>
  <si>
    <t>There is a formal agreement but lacking detailed plans.</t>
  </si>
  <si>
    <t>There is a signed formal agreement with another data repository, with documented plans as to how to execute the transition.</t>
  </si>
  <si>
    <t>Have the continuity agreement and plans been executed before or possibly during the scenario?</t>
  </si>
  <si>
    <t>Continuity Agreement (Extranational)</t>
  </si>
  <si>
    <t>Does the repository have a documented agreement for relocation or transition of holdings to another extranational repository in the event that the repository can no longer fulfill its mandate due to funding or shifted priorities?</t>
  </si>
  <si>
    <t>Parent Institutional Continuity Plans</t>
  </si>
  <si>
    <t>What happens to the repository if the larger institution is undergoing a crisis?</t>
  </si>
  <si>
    <t>There are no plans for what would happen to the repository in case of larger institutional crisis.</t>
  </si>
  <si>
    <t>There is a clear plan of what would happen to the repository in case of larger institutional crisis, including merging with another repository or moving to another unit in the institution.</t>
  </si>
  <si>
    <t>Can the parent institution execute continuity plans during the crisis?</t>
  </si>
  <si>
    <t>Funding Diversity</t>
  </si>
  <si>
    <t>How many funding streams to the upkeep of a repository? If one or funding streams suddenly disappeared, would operations be heavily impacted?</t>
  </si>
  <si>
    <t>There is one main funding stream and few or no smaller funding streams. Losing the main funding stream would shutdown the repository.</t>
  </si>
  <si>
    <t>There are one or two main funding streams and a few smaller funding streams. Losing one of the main funding streams would heavily impact the repository.</t>
  </si>
  <si>
    <t>There are multiple, roughly equivalent funding streams such that losing one or two is not a critical blow to operations.</t>
  </si>
  <si>
    <t>Will funding streams continue during and after the crisis?</t>
  </si>
  <si>
    <t>Section Theme:  Network</t>
  </si>
  <si>
    <t>Are there peer organizations the repository can rely on in a crisis? Are there metadata and instructions on what the public should archive in case of crisis?</t>
  </si>
  <si>
    <t>Professional Networks</t>
  </si>
  <si>
    <t>Is the repository a member of any professional networks, national or extranational, that could participate in reciprocal data sharing agreements?</t>
  </si>
  <si>
    <t>The repository is not a member of any professional networks.</t>
  </si>
  <si>
    <t>The repository is a member of one or more professional networks, but there are no reciprocal data sharing agreements.</t>
  </si>
  <si>
    <t>The repository is a member of one or more professional networks with reciprocal data sharing agreements or MOUs to serve as peer data copies.</t>
  </si>
  <si>
    <t>Does a professional network replicate the holdings of the repository during the crisis?</t>
  </si>
  <si>
    <t>Sibling Repositories</t>
  </si>
  <si>
    <t>Is the repository a member of a larger organization with access to libraries or archives that could support dataset deposits?</t>
  </si>
  <si>
    <t>There are no similar libraries, archives, or repositories in the larger organization.</t>
  </si>
  <si>
    <t>There are other libraries, archives, or repositories in the larger organization but there are no explicit agreements on data rescue by them in the case of crisis.</t>
  </si>
  <si>
    <t>There are other libraries, archives, or repositories in the larger organization that have plans to support archival in case of crisis.</t>
  </si>
  <si>
    <t>Does a sibling repository replicate the holdings of the repository during the crisis?</t>
  </si>
  <si>
    <t>Public Announcements</t>
  </si>
  <si>
    <t>Is the repository able to provide advanced warning to the scientific community and public about possible disruptions in service?</t>
  </si>
  <si>
    <t>Notices can be posted on the website.</t>
  </si>
  <si>
    <t>Notices can be posted on the website, to professional societies, and across social media.</t>
  </si>
  <si>
    <t>Can a notice be made to the public?</t>
  </si>
  <si>
    <t>Citizen Archival</t>
  </si>
  <si>
    <t>Is the repository able to facilitate citizen archivists in coordinating and archiving the repository? Can the repository find out what has been archived by citizen archivists?</t>
  </si>
  <si>
    <t>There is no metadata available to the public identifying datasets that are not known to be replicated elsewhere. There are minimal lines of communication with the public.</t>
  </si>
  <si>
    <t>There are simple methods for identifying datasets the repository is the primary resource for. It is easy to bulk download full datasets in standard, machine readable formats. Community forums exist for the repository. There are methods for the repository to know what has been backed up by citizen archivists.</t>
  </si>
  <si>
    <t>Are citizen archivists able to replicate data in the time available?</t>
  </si>
  <si>
    <t>Section Total Weighted Scenario Score.</t>
  </si>
  <si>
    <t>Section Themes Total Weighted Score</t>
  </si>
  <si>
    <t>Scores are split in thirds by total weighted max.</t>
  </si>
  <si>
    <t>The minimum and maximum possible scores for scenarios are:</t>
  </si>
  <si>
    <t>Low resiliency</t>
  </si>
  <si>
    <t>Moderate resiliency</t>
  </si>
  <si>
    <t>High resiliency</t>
  </si>
  <si>
    <t>The Data Impact and Recovery Scorecard (DIRS) is used to determine metadata resiliency and societal impacts. A higher score is better/more impactful.</t>
  </si>
  <si>
    <t xml:space="preserve">Repository Name: </t>
  </si>
  <si>
    <t xml:space="preserve">Project: </t>
  </si>
  <si>
    <t xml:space="preserve">User Entered Score.  (Integers only)          Score Range:                       0 -N/A (Impact only)                         1 -Class 1                             2 -Class 2                           3 -Class 3                               </t>
  </si>
  <si>
    <t>Section Theme:  Data and Metadata</t>
  </si>
  <si>
    <r>
      <rPr>
        <b/>
        <i/>
        <sz val="11"/>
        <rFont val="Arial"/>
        <family val="2"/>
      </rPr>
      <t xml:space="preserve">Can the data be reconstructed if the central servers are offline? Look at </t>
    </r>
    <r>
      <rPr>
        <b/>
        <i/>
        <u/>
        <sz val="11"/>
        <color rgb="FF1155CC"/>
        <rFont val="Arial"/>
        <family val="2"/>
      </rPr>
      <t>https://metadata-health-ui.vercel.app/</t>
    </r>
    <r>
      <rPr>
        <b/>
        <i/>
        <sz val="11"/>
        <rFont val="Arial"/>
        <family val="2"/>
      </rPr>
      <t xml:space="preserve"> for a summary of repository metadata health.</t>
    </r>
  </si>
  <si>
    <t>Data Management Plans</t>
  </si>
  <si>
    <t>Is there a data management plan (DMP) attached to the dataset that describes all related publications and datasets?</t>
  </si>
  <si>
    <t>There is no DMP attached to the dataset.</t>
  </si>
  <si>
    <t>There is a incomplete or inaccurate DMP attached to the dataset.  It doesn't address all the places where the dataset is described.</t>
  </si>
  <si>
    <t>There is a DMP attached to the dataset, and it describes other related publications and datasets.</t>
  </si>
  <si>
    <t>Would it be straightforward for others to understand and reuse your data and metadata?</t>
  </si>
  <si>
    <t>PID Coverage and Landing Pages</t>
  </si>
  <si>
    <t>Does each resource have a persistent identifier (PID)?  Does each resource have its own landing page?</t>
  </si>
  <si>
    <t>No PIDs used in this repository; no landing pages or sitemap.</t>
  </si>
  <si>
    <t>There are either PIDs and landing pages or sitemaps but not both.</t>
  </si>
  <si>
    <t>Every resource has a PID and landing page, and the repository has a sitemap including all resources.</t>
  </si>
  <si>
    <t>Metadata Completeness</t>
  </si>
  <si>
    <t>How complete are the metadata currently?  How complete do they need to be for someone to reuse/reconstruct the data/metadata?  e.g., OAIS reference model completeness</t>
  </si>
  <si>
    <t>Every resource has incomplete metadata for required and optional fields.</t>
  </si>
  <si>
    <t>All resources have complete metadata for required fields, some have metadata for optional fields.</t>
  </si>
  <si>
    <t>All resources have complete metadata for required fields and optional fields.</t>
  </si>
  <si>
    <t>FAIR Compliance</t>
  </si>
  <si>
    <t>In particular, does the (meta)data follow recognised standards and are all semantic resources used to describe the datasets such as vocabularies, metadata schemas, ontologies, etc.?</t>
  </si>
  <si>
    <t>FAIR is not considered.</t>
  </si>
  <si>
    <t>Dataset considers FAIR, but is only human readable.</t>
  </si>
  <si>
    <t>Dataset is as FAIR compliant as possible including machine actionable.</t>
  </si>
  <si>
    <t>CARE Compliance or Ethical Usage Considerations</t>
  </si>
  <si>
    <t>Are ethical considerations taken regarding a dataset, including ownership and governance of the dataset by and for the people the data comes from?</t>
  </si>
  <si>
    <t>Datasets could have direct impact on people but have not been considered through an ethical framework, such as CARE principles.</t>
  </si>
  <si>
    <t>Dataset has considered ethical frameworks and indigenous community standards or other ethical considerations implemented, such as Local Context notices.</t>
  </si>
  <si>
    <t>Dataset has ethical frameworks implemented and metadata allows for fine grained data governance, and for ethical metadata to persist with the datasets; or dataset has considered ethical frameworks and they are not applicable.</t>
  </si>
  <si>
    <t>Data Deprecation Plans</t>
  </si>
  <si>
    <t>Does the repository have a process for evaluating and deprecating datasets if needed?</t>
  </si>
  <si>
    <t>Datasets are never evaluated for deprecation.</t>
  </si>
  <si>
    <t>Datasets are deprecated ad hoc upon request from depositors. No formal process exists for evaluating dataset deprecation.</t>
  </si>
  <si>
    <t>Datasets are periodically evaluated for deprecation according to a published schedule, and feedback is solicited from the community as to appropriateness.</t>
  </si>
  <si>
    <t>Section Theme: Impact</t>
  </si>
  <si>
    <t>How would the loss of repository access impact others relying on dataset access?</t>
  </si>
  <si>
    <t>Third Party Application Support Through Transition</t>
  </si>
  <si>
    <t>Can third party applications still access data needed if access is lost e.g., earthquake detections, tsunami detections, Marine Protected Area monitoring, data pushed to the WMO for forecast models, etc?</t>
  </si>
  <si>
    <t>There are no alternate paths for datasets to be delivered and/or transformed to users.</t>
  </si>
  <si>
    <t>There are tools or alternate paths to the data but they may not be free and may not be public.</t>
  </si>
  <si>
    <t>There are free public tools and alternate pipelines for delivering datasets that can be simply reconfigured to use a different endpoint.</t>
  </si>
  <si>
    <t>Audience Impact</t>
  </si>
  <si>
    <t>Are warnings still able to be issued to the public by others based on datasets and analysis held by the repository, e.g warnings to floods, hurricanes, tornadoes, air quality, etc?</t>
  </si>
  <si>
    <t>There are no other agencies able to perform similar actions, i.e. issue similar warnings.</t>
  </si>
  <si>
    <t>There are agencies that provide a paid service for similar actions, i.e. pay for warnings.</t>
  </si>
  <si>
    <t>There are multiple other agencies, including international agencies, that can perform similar actions for free with similar reach.</t>
  </si>
  <si>
    <t>Federated Networks</t>
  </si>
  <si>
    <t>Will the loss of access cause holes in networks relying on data hosted by members?</t>
  </si>
  <si>
    <t>The repository is the only host that provides access for the network, and loss of access causes a hole.</t>
  </si>
  <si>
    <t>There are other organizations in the network that mirror some but not all of the repository's holdings to provide a partial solution.</t>
  </si>
  <si>
    <t>There are one or more organizations in the network that hold a full replica of the repository that is regularly synced for changes.</t>
  </si>
  <si>
    <t>Replicating Other Repositories</t>
  </si>
  <si>
    <t>If the repository is replicating datasets for other repositories such that if the other repository(s) were to go offline, would there be no access to the datasets?</t>
  </si>
  <si>
    <t>The repository is hosting the only known replica of another repository, and the loss of both repositories would lead to the complete loss of access to the deposits.</t>
  </si>
  <si>
    <t>The repository is one of many hosting replicas of another repository, such that the loss of this repository and the replicated repository causes a partial loss of access to the deposits.</t>
  </si>
  <si>
    <t>The repository is one of many hosting replicas of another repository, such that the loss of this repository and the replicated repository does not cause any loss of access to the deposits.</t>
  </si>
  <si>
    <t>Repository Resilience Scorecard (RRS)</t>
  </si>
  <si>
    <t>RCS, Version 1.02 Released 2025-04-15</t>
  </si>
  <si>
    <t>RRS Raw and Weighted Score</t>
  </si>
  <si>
    <t>RRS Section x Scenario Weighted Min</t>
  </si>
  <si>
    <t>Raw Min</t>
  </si>
  <si>
    <t>Raw Max</t>
  </si>
  <si>
    <t>Weighted Max</t>
  </si>
  <si>
    <t>Thirds</t>
  </si>
  <si>
    <t>RRS Total Scores</t>
  </si>
  <si>
    <t>Scenario 1</t>
  </si>
  <si>
    <t>Scenario 2</t>
  </si>
  <si>
    <t>Scenario 3</t>
  </si>
  <si>
    <t>Scenario 4</t>
  </si>
  <si>
    <t>Section 1</t>
  </si>
  <si>
    <t>Section 2</t>
  </si>
  <si>
    <t>Section 3</t>
  </si>
  <si>
    <t>Section 4</t>
  </si>
  <si>
    <t>Lower Third</t>
  </si>
  <si>
    <t>Section 5</t>
  </si>
  <si>
    <t>Upper Third</t>
  </si>
  <si>
    <t>Section 6</t>
  </si>
  <si>
    <t>Lower Third w/min floor added</t>
  </si>
  <si>
    <t>Section 7</t>
  </si>
  <si>
    <t>Upper Third w/min floor added</t>
  </si>
  <si>
    <t>Total</t>
  </si>
  <si>
    <t>RRS Scenario Combinatorics Score</t>
  </si>
  <si>
    <t>RRS Section x Scenario Weighted Max</t>
  </si>
  <si>
    <t>Weighted Min</t>
  </si>
  <si>
    <t>Sum</t>
  </si>
  <si>
    <t>1&amp;2: Nat Disaster &amp; Defunding</t>
  </si>
  <si>
    <t>1&amp;3: Nat Disaster &amp; Cyberattack</t>
  </si>
  <si>
    <t>1&amp;4: Nat Disaster &amp; Tech Exp Loss</t>
  </si>
  <si>
    <t>2&amp;3: Defunding &amp; Cyberattack</t>
  </si>
  <si>
    <t>2&amp;4: Defunding &amp; Tech Exp Loss</t>
  </si>
  <si>
    <t>3&amp;4: Cyberattack &amp; Tech Exp Loss</t>
  </si>
  <si>
    <t>1&amp;2&amp;3: Nat Disaster &amp; Defunding &amp; Cyberattack</t>
  </si>
  <si>
    <t>1&amp;2&amp;4: Nat Disaster &amp; Defunding &amp; Tech Exp Loss</t>
  </si>
  <si>
    <t>1&amp;3&amp;4: Nat Disaster &amp; Cyberattack &amp; Tech Exp Loss</t>
  </si>
  <si>
    <t>2&amp;3&amp;4: Defunding &amp; Cyberattack &amp; Tech Exp Loss</t>
  </si>
  <si>
    <t>1&amp;2&amp;3&amp;4: Nat Disaster &amp; Defunding &amp; Cyberattack &amp; Tech Exp Loss</t>
  </si>
  <si>
    <t>Data Impact and Recovery Scorecard (DIRS)</t>
  </si>
  <si>
    <t>DIRS Raw and Weighted Score</t>
  </si>
  <si>
    <t>DIRS Total Scores</t>
  </si>
  <si>
    <t>Scenario Combinatorics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</si>
</sst>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6" x14ac:knownFonts="1">
    <font>
      <sz val="10"/>
      <color rgb="FF000000"/>
      <name val="Arial"/>
      <scheme val="minor"/>
    </font>
    <font>
      <b/>
      <sz val="11"/>
      <color theme="1"/>
      <name val="Arial"/>
      <family val="2"/>
      <scheme val="minor"/>
    </font>
    <font>
      <b/>
      <sz val="10"/>
      <color theme="1"/>
      <name val="Arial"/>
      <family val="2"/>
      <scheme val="minor"/>
    </font>
    <font>
      <b/>
      <u/>
      <sz val="11"/>
      <color rgb="FF0000FF"/>
      <name val="Arial"/>
      <family val="2"/>
    </font>
    <font>
      <b/>
      <u/>
      <sz val="11"/>
      <color theme="1"/>
      <name val="Arial"/>
      <family val="2"/>
    </font>
    <font>
      <b/>
      <sz val="11"/>
      <color theme="1"/>
      <name val="Arial"/>
      <family val="2"/>
    </font>
    <font>
      <b/>
      <sz val="10"/>
      <color rgb="FF000000"/>
      <name val="Arial"/>
      <family val="2"/>
      <scheme val="minor"/>
    </font>
    <font>
      <i/>
      <sz val="10"/>
      <color rgb="FF000000"/>
      <name val="Arial"/>
      <family val="2"/>
    </font>
    <font>
      <sz val="10"/>
      <color theme="1"/>
      <name val="Arial"/>
      <family val="2"/>
      <scheme val="minor"/>
    </font>
    <font>
      <i/>
      <sz val="10"/>
      <color theme="1"/>
      <name val="Arial"/>
      <family val="2"/>
    </font>
    <font>
      <u/>
      <sz val="10"/>
      <color rgb="FF0000FF"/>
      <name val="Arial"/>
      <family val="2"/>
    </font>
    <font>
      <i/>
      <sz val="10"/>
      <color theme="1"/>
      <name val="Arial"/>
      <family val="2"/>
      <scheme val="minor"/>
    </font>
    <font>
      <sz val="10"/>
      <color theme="1"/>
      <name val="Arial"/>
      <family val="2"/>
    </font>
    <font>
      <b/>
      <sz val="10"/>
      <color theme="1"/>
      <name val="Arial"/>
      <family val="2"/>
    </font>
    <font>
      <b/>
      <sz val="12"/>
      <color theme="1"/>
      <name val="Arial"/>
      <family val="2"/>
    </font>
    <font>
      <b/>
      <sz val="12"/>
      <color theme="1"/>
      <name val="Arial"/>
      <family val="2"/>
      <scheme val="minor"/>
    </font>
    <font>
      <i/>
      <sz val="11"/>
      <color theme="1"/>
      <name val="Arial"/>
      <family val="2"/>
    </font>
    <font>
      <b/>
      <i/>
      <sz val="8"/>
      <color theme="1"/>
      <name val="Arial"/>
      <family val="2"/>
      <scheme val="minor"/>
    </font>
    <font>
      <b/>
      <sz val="8"/>
      <color theme="1"/>
      <name val="Arial"/>
      <family val="2"/>
    </font>
    <font>
      <sz val="8"/>
      <color theme="1"/>
      <name val="Arial"/>
      <family val="2"/>
    </font>
    <font>
      <sz val="8"/>
      <color theme="1"/>
      <name val="Arial"/>
      <family val="2"/>
      <scheme val="minor"/>
    </font>
    <font>
      <b/>
      <sz val="8"/>
      <color theme="1"/>
      <name val="Arial"/>
      <family val="2"/>
      <scheme val="minor"/>
    </font>
    <font>
      <b/>
      <i/>
      <sz val="12"/>
      <color theme="1"/>
      <name val="Arial"/>
      <family val="2"/>
    </font>
    <font>
      <sz val="10"/>
      <name val="Arial"/>
      <family val="2"/>
    </font>
    <font>
      <u/>
      <sz val="8"/>
      <color rgb="FF0000FF"/>
      <name val="Arial"/>
      <family val="2"/>
    </font>
    <font>
      <sz val="11"/>
      <color theme="1"/>
      <name val="Arial"/>
      <family val="2"/>
    </font>
    <font>
      <b/>
      <sz val="11"/>
      <color rgb="FF000000"/>
      <name val="Arial"/>
      <family val="2"/>
      <scheme val="minor"/>
    </font>
    <font>
      <i/>
      <strike/>
      <sz val="11"/>
      <color rgb="FF000000"/>
      <name val="Arial"/>
      <family val="2"/>
    </font>
    <font>
      <b/>
      <strike/>
      <sz val="12"/>
      <color theme="1"/>
      <name val="Arial"/>
      <family val="2"/>
      <scheme val="minor"/>
    </font>
    <font>
      <b/>
      <i/>
      <strike/>
      <sz val="8"/>
      <color theme="1"/>
      <name val="Arial"/>
      <family val="2"/>
      <scheme val="minor"/>
    </font>
    <font>
      <strike/>
      <sz val="10"/>
      <color theme="1"/>
      <name val="Arial"/>
      <family val="2"/>
      <scheme val="minor"/>
    </font>
    <font>
      <b/>
      <strike/>
      <sz val="8"/>
      <color theme="1"/>
      <name val="Arial"/>
      <family val="2"/>
      <scheme val="minor"/>
    </font>
    <font>
      <b/>
      <i/>
      <u/>
      <sz val="11"/>
      <color rgb="FF0000FF"/>
      <name val="Arial"/>
      <family val="2"/>
    </font>
    <font>
      <b/>
      <i/>
      <sz val="11"/>
      <color theme="1"/>
      <name val="Arial"/>
      <family val="2"/>
    </font>
    <font>
      <sz val="8"/>
      <color rgb="FF000000"/>
      <name val="Arial"/>
      <family val="2"/>
    </font>
    <font>
      <strike/>
      <sz val="8"/>
      <color theme="1"/>
      <name val="Arial"/>
      <family val="2"/>
      <scheme val="minor"/>
    </font>
    <font>
      <b/>
      <strike/>
      <sz val="11"/>
      <color theme="1"/>
      <name val="Arial"/>
      <family val="2"/>
      <scheme val="minor"/>
    </font>
    <font>
      <sz val="10"/>
      <color rgb="FF000000"/>
      <name val="Arial"/>
      <family val="2"/>
    </font>
    <font>
      <strike/>
      <sz val="11"/>
      <color theme="1"/>
      <name val="Arial"/>
      <family val="2"/>
      <scheme val="minor"/>
    </font>
    <font>
      <b/>
      <strike/>
      <sz val="11"/>
      <color theme="1"/>
      <name val="Arial"/>
      <family val="2"/>
    </font>
    <font>
      <b/>
      <i/>
      <sz val="10"/>
      <color theme="1"/>
      <name val="Arial"/>
      <family val="2"/>
      <scheme val="minor"/>
    </font>
    <font>
      <u/>
      <sz val="10"/>
      <color rgb="FF1155CC"/>
      <name val="Arial"/>
      <family val="2"/>
    </font>
    <font>
      <sz val="8"/>
      <name val="Arial"/>
      <family val="2"/>
    </font>
    <font>
      <u/>
      <sz val="8"/>
      <color rgb="FF1155CC"/>
      <name val="Arial"/>
      <family val="2"/>
    </font>
    <font>
      <b/>
      <i/>
      <sz val="11"/>
      <name val="Arial"/>
      <family val="2"/>
    </font>
    <font>
      <b/>
      <i/>
      <u/>
      <sz val="11"/>
      <color rgb="FF1155CC"/>
      <name val="Arial"/>
      <family val="2"/>
    </font>
  </fonts>
  <fills count="16">
    <fill>
      <patternFill patternType="none"/>
    </fill>
    <fill>
      <patternFill patternType="gray125"/>
    </fill>
    <fill>
      <patternFill patternType="solid">
        <fgColor rgb="FFD9D2E9"/>
        <bgColor rgb="FFD9D2E9"/>
      </patternFill>
    </fill>
    <fill>
      <patternFill patternType="solid">
        <fgColor rgb="FFF4CCCC"/>
        <bgColor rgb="FFF4CCCC"/>
      </patternFill>
    </fill>
    <fill>
      <patternFill patternType="solid">
        <fgColor rgb="FFFFF2CC"/>
        <bgColor rgb="FFFFF2CC"/>
      </patternFill>
    </fill>
    <fill>
      <patternFill patternType="solid">
        <fgColor rgb="FFD0E0E3"/>
        <bgColor rgb="FFD0E0E3"/>
      </patternFill>
    </fill>
    <fill>
      <patternFill patternType="solid">
        <fgColor rgb="FFC9DAF8"/>
        <bgColor rgb="FFC9DAF8"/>
      </patternFill>
    </fill>
    <fill>
      <patternFill patternType="solid">
        <fgColor rgb="FFCFE2F3"/>
        <bgColor rgb="FFCFE2F3"/>
      </patternFill>
    </fill>
    <fill>
      <patternFill patternType="solid">
        <fgColor rgb="FFE6B8AF"/>
        <bgColor rgb="FFE6B8AF"/>
      </patternFill>
    </fill>
    <fill>
      <patternFill patternType="solid">
        <fgColor rgb="FFD9EAD3"/>
        <bgColor rgb="FFD9EAD3"/>
      </patternFill>
    </fill>
    <fill>
      <patternFill patternType="solid">
        <fgColor rgb="FFEAD1DC"/>
        <bgColor rgb="FFEAD1DC"/>
      </patternFill>
    </fill>
    <fill>
      <patternFill patternType="solid">
        <fgColor rgb="FF93C47D"/>
        <bgColor rgb="FF93C47D"/>
      </patternFill>
    </fill>
    <fill>
      <patternFill patternType="solid">
        <fgColor rgb="FFF46524"/>
        <bgColor rgb="FFF46524"/>
      </patternFill>
    </fill>
    <fill>
      <patternFill patternType="solid">
        <fgColor rgb="FFFFFFFF"/>
        <bgColor rgb="FFFFFFFF"/>
      </patternFill>
    </fill>
    <fill>
      <patternFill patternType="solid">
        <fgColor rgb="FFFFE6DD"/>
        <bgColor rgb="FFFFE6DD"/>
      </patternFill>
    </fill>
    <fill>
      <patternFill patternType="solid">
        <fgColor rgb="FF6D9EEB"/>
        <bgColor rgb="FF6D9EEB"/>
      </patternFill>
    </fill>
  </fills>
  <borders count="6">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16">
    <xf numFmtId="0" fontId="0" fillId="0" borderId="0" xfId="0"/>
    <xf numFmtId="0" fontId="1" fillId="0" borderId="0" xfId="0" applyFont="1"/>
    <xf numFmtId="0" fontId="2" fillId="0" borderId="0" xfId="0" applyFont="1" applyAlignment="1">
      <alignment wrapText="1"/>
    </xf>
    <xf numFmtId="0" fontId="3" fillId="0" borderId="0" xfId="0" applyFont="1"/>
    <xf numFmtId="0" fontId="2" fillId="0" borderId="0" xfId="0" applyFont="1"/>
    <xf numFmtId="0" fontId="5" fillId="0" borderId="0" xfId="0" applyFont="1"/>
    <xf numFmtId="0" fontId="2" fillId="0" borderId="0" xfId="0" applyFont="1" applyAlignment="1">
      <alignment horizontal="center"/>
    </xf>
    <xf numFmtId="0" fontId="6" fillId="0" borderId="0" xfId="0" applyFont="1" applyAlignment="1">
      <alignment horizontal="center" wrapText="1"/>
    </xf>
    <xf numFmtId="0" fontId="7" fillId="0" borderId="0" xfId="0" applyFont="1" applyAlignment="1">
      <alignment horizontal="center" wrapText="1"/>
    </xf>
    <xf numFmtId="0" fontId="8" fillId="0" borderId="0" xfId="0" applyFont="1" applyAlignment="1">
      <alignment wrapText="1"/>
    </xf>
    <xf numFmtId="0" fontId="9" fillId="0" borderId="0" xfId="0" applyFont="1" applyAlignment="1">
      <alignment horizontal="center" wrapText="1"/>
    </xf>
    <xf numFmtId="0" fontId="10" fillId="0" borderId="0" xfId="0" applyFont="1" applyAlignment="1">
      <alignment wrapText="1"/>
    </xf>
    <xf numFmtId="0" fontId="7" fillId="0" borderId="0" xfId="0" applyFont="1" applyAlignment="1">
      <alignment horizontal="center"/>
    </xf>
    <xf numFmtId="0" fontId="7" fillId="0" borderId="0" xfId="0" applyFont="1" applyAlignment="1">
      <alignment wrapText="1"/>
    </xf>
    <xf numFmtId="0" fontId="8" fillId="0" borderId="0" xfId="0" applyFont="1" applyAlignment="1">
      <alignment horizontal="left" wrapText="1"/>
    </xf>
    <xf numFmtId="0" fontId="11" fillId="0" borderId="0" xfId="0" applyFont="1" applyAlignment="1">
      <alignment wrapText="1"/>
    </xf>
    <xf numFmtId="0" fontId="12" fillId="0" borderId="0" xfId="0" applyFont="1"/>
    <xf numFmtId="0" fontId="13" fillId="0" borderId="0" xfId="0" applyFont="1" applyAlignment="1">
      <alignment vertical="top"/>
    </xf>
    <xf numFmtId="0" fontId="12" fillId="0" borderId="0" xfId="0" applyFont="1" applyAlignment="1">
      <alignment vertical="top"/>
    </xf>
    <xf numFmtId="0" fontId="5" fillId="0" borderId="0" xfId="0" applyFont="1" applyAlignment="1">
      <alignment horizontal="center" wrapText="1"/>
    </xf>
    <xf numFmtId="0" fontId="12" fillId="0" borderId="0" xfId="0" applyFont="1" applyAlignment="1">
      <alignment wrapText="1"/>
    </xf>
    <xf numFmtId="0" fontId="16" fillId="0" borderId="0" xfId="0" applyFont="1" applyAlignment="1">
      <alignment horizontal="center" wrapText="1"/>
    </xf>
    <xf numFmtId="0" fontId="17" fillId="0" borderId="0" xfId="0" applyFont="1" applyAlignment="1">
      <alignment wrapText="1"/>
    </xf>
    <xf numFmtId="0" fontId="18" fillId="0" borderId="0" xfId="0" applyFont="1" applyAlignment="1">
      <alignment horizontal="center" vertical="center" wrapText="1"/>
    </xf>
    <xf numFmtId="0" fontId="19" fillId="0" borderId="0" xfId="0" applyFont="1" applyAlignment="1">
      <alignment vertical="center"/>
    </xf>
    <xf numFmtId="0" fontId="18"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wrapText="1"/>
    </xf>
    <xf numFmtId="0" fontId="21" fillId="0" borderId="0" xfId="0" applyFont="1" applyAlignment="1">
      <alignment wrapText="1"/>
    </xf>
    <xf numFmtId="0" fontId="5" fillId="2" borderId="0" xfId="0" applyFont="1" applyFill="1" applyAlignment="1">
      <alignment horizontal="center" wrapText="1"/>
    </xf>
    <xf numFmtId="0" fontId="19" fillId="2" borderId="0" xfId="0" applyFont="1" applyFill="1" applyAlignment="1">
      <alignment horizontal="center" wrapText="1"/>
    </xf>
    <xf numFmtId="0" fontId="24" fillId="2" borderId="0" xfId="0" applyFont="1" applyFill="1" applyAlignment="1">
      <alignment horizontal="center" wrapText="1"/>
    </xf>
    <xf numFmtId="0" fontId="25" fillId="0" borderId="0" xfId="0" applyFont="1" applyAlignment="1">
      <alignment horizontal="center" wrapText="1"/>
    </xf>
    <xf numFmtId="0" fontId="25" fillId="2" borderId="0" xfId="0" applyFont="1" applyFill="1" applyAlignment="1">
      <alignment horizontal="center" wrapText="1"/>
    </xf>
    <xf numFmtId="0" fontId="8" fillId="2" borderId="0" xfId="0" applyFont="1" applyFill="1"/>
    <xf numFmtId="0" fontId="20" fillId="2" borderId="0" xfId="0" applyFont="1" applyFill="1" applyAlignment="1">
      <alignment horizontal="center" wrapText="1"/>
    </xf>
    <xf numFmtId="0" fontId="26" fillId="2" borderId="0" xfId="0" applyFont="1" applyFill="1" applyAlignment="1">
      <alignment horizontal="center"/>
    </xf>
    <xf numFmtId="0" fontId="1" fillId="2" borderId="0" xfId="0" applyFont="1" applyFill="1" applyAlignment="1">
      <alignment horizontal="center"/>
    </xf>
    <xf numFmtId="0" fontId="12" fillId="2" borderId="0" xfId="0" applyFont="1" applyFill="1" applyAlignment="1">
      <alignment wrapText="1"/>
    </xf>
    <xf numFmtId="0" fontId="5" fillId="2" borderId="0" xfId="0" applyFont="1" applyFill="1" applyAlignment="1">
      <alignment wrapText="1"/>
    </xf>
    <xf numFmtId="0" fontId="1" fillId="2" borderId="0" xfId="0" applyFont="1" applyFill="1" applyAlignment="1">
      <alignment wrapText="1"/>
    </xf>
    <xf numFmtId="0" fontId="5" fillId="3" borderId="0" xfId="0" applyFont="1" applyFill="1" applyAlignment="1">
      <alignment horizontal="center" wrapText="1"/>
    </xf>
    <xf numFmtId="0" fontId="19" fillId="3" borderId="0" xfId="0" applyFont="1" applyFill="1" applyAlignment="1">
      <alignment horizontal="center" wrapText="1"/>
    </xf>
    <xf numFmtId="0" fontId="19" fillId="3" borderId="0" xfId="0" applyFont="1" applyFill="1"/>
    <xf numFmtId="0" fontId="25" fillId="3" borderId="0" xfId="0" applyFont="1" applyFill="1" applyAlignment="1">
      <alignment horizontal="center" wrapText="1"/>
    </xf>
    <xf numFmtId="0" fontId="8" fillId="3" borderId="0" xfId="0" applyFont="1" applyFill="1"/>
    <xf numFmtId="0" fontId="20" fillId="3" borderId="0" xfId="0" applyFont="1" applyFill="1" applyAlignment="1">
      <alignment horizontal="center" wrapText="1"/>
    </xf>
    <xf numFmtId="0" fontId="1" fillId="3" borderId="0" xfId="0" applyFont="1" applyFill="1" applyAlignment="1">
      <alignment horizontal="center"/>
    </xf>
    <xf numFmtId="0" fontId="12" fillId="3" borderId="0" xfId="0" applyFont="1" applyFill="1"/>
    <xf numFmtId="0" fontId="12" fillId="3" borderId="0" xfId="0" applyFont="1" applyFill="1" applyAlignment="1">
      <alignment wrapText="1"/>
    </xf>
    <xf numFmtId="0" fontId="5" fillId="3" borderId="0" xfId="0" applyFont="1" applyFill="1" applyAlignment="1">
      <alignment wrapText="1"/>
    </xf>
    <xf numFmtId="0" fontId="2" fillId="3" borderId="0" xfId="0" applyFont="1" applyFill="1"/>
    <xf numFmtId="0" fontId="1" fillId="3" borderId="0" xfId="0" applyFont="1" applyFill="1" applyAlignment="1">
      <alignment wrapText="1"/>
    </xf>
    <xf numFmtId="0" fontId="5" fillId="4" borderId="0" xfId="0" applyFont="1" applyFill="1" applyAlignment="1">
      <alignment horizontal="center" wrapText="1"/>
    </xf>
    <xf numFmtId="0" fontId="19" fillId="4" borderId="0" xfId="0" applyFont="1" applyFill="1" applyAlignment="1">
      <alignment horizontal="center" wrapText="1"/>
    </xf>
    <xf numFmtId="0" fontId="19" fillId="4" borderId="0" xfId="0" applyFont="1" applyFill="1" applyAlignment="1">
      <alignment wrapText="1"/>
    </xf>
    <xf numFmtId="0" fontId="25" fillId="4" borderId="0" xfId="0" applyFont="1" applyFill="1" applyAlignment="1">
      <alignment horizontal="center" wrapText="1"/>
    </xf>
    <xf numFmtId="0" fontId="8" fillId="4" borderId="0" xfId="0" applyFont="1" applyFill="1"/>
    <xf numFmtId="0" fontId="20" fillId="4" borderId="0" xfId="0" applyFont="1" applyFill="1" applyAlignment="1">
      <alignment horizontal="center" wrapText="1"/>
    </xf>
    <xf numFmtId="0" fontId="26" fillId="4" borderId="0" xfId="0" applyFont="1" applyFill="1" applyAlignment="1">
      <alignment horizontal="center"/>
    </xf>
    <xf numFmtId="0" fontId="1" fillId="4" borderId="0" xfId="0" applyFont="1" applyFill="1" applyAlignment="1">
      <alignment horizontal="center"/>
    </xf>
    <xf numFmtId="0" fontId="12" fillId="4" borderId="0" xfId="0" applyFont="1" applyFill="1" applyAlignment="1">
      <alignment wrapText="1"/>
    </xf>
    <xf numFmtId="0" fontId="5" fillId="4" borderId="0" xfId="0" applyFont="1" applyFill="1" applyAlignment="1">
      <alignment wrapText="1"/>
    </xf>
    <xf numFmtId="0" fontId="1" fillId="4" borderId="0" xfId="0" applyFont="1" applyFill="1" applyAlignment="1">
      <alignment wrapText="1"/>
    </xf>
    <xf numFmtId="0" fontId="5" fillId="5" borderId="0" xfId="0" applyFont="1" applyFill="1" applyAlignment="1">
      <alignment horizontal="center" wrapText="1"/>
    </xf>
    <xf numFmtId="0" fontId="19" fillId="5" borderId="0" xfId="0" applyFont="1" applyFill="1" applyAlignment="1">
      <alignment horizontal="center" wrapText="1"/>
    </xf>
    <xf numFmtId="0" fontId="19" fillId="5" borderId="0" xfId="0" applyFont="1" applyFill="1"/>
    <xf numFmtId="0" fontId="25" fillId="5" borderId="0" xfId="0" applyFont="1" applyFill="1" applyAlignment="1">
      <alignment horizontal="center" wrapText="1"/>
    </xf>
    <xf numFmtId="0" fontId="8" fillId="5" borderId="0" xfId="0" applyFont="1" applyFill="1"/>
    <xf numFmtId="0" fontId="20" fillId="5" borderId="0" xfId="0" applyFont="1" applyFill="1" applyAlignment="1">
      <alignment horizontal="center" wrapText="1"/>
    </xf>
    <xf numFmtId="0" fontId="1" fillId="5" borderId="0" xfId="0" applyFont="1" applyFill="1" applyAlignment="1">
      <alignment horizontal="center"/>
    </xf>
    <xf numFmtId="0" fontId="12" fillId="5" borderId="0" xfId="0" applyFont="1" applyFill="1"/>
    <xf numFmtId="0" fontId="12" fillId="5" borderId="0" xfId="0" applyFont="1" applyFill="1" applyAlignment="1">
      <alignment wrapText="1"/>
    </xf>
    <xf numFmtId="0" fontId="5" fillId="5" borderId="0" xfId="0" applyFont="1" applyFill="1" applyAlignment="1">
      <alignment wrapText="1"/>
    </xf>
    <xf numFmtId="0" fontId="1" fillId="5" borderId="0" xfId="0" applyFont="1" applyFill="1" applyAlignment="1">
      <alignment wrapText="1"/>
    </xf>
    <xf numFmtId="0" fontId="2" fillId="5" borderId="0" xfId="0" applyFont="1" applyFill="1" applyAlignment="1">
      <alignment horizontal="center"/>
    </xf>
    <xf numFmtId="0" fontId="5" fillId="6" borderId="0" xfId="0" applyFont="1" applyFill="1" applyAlignment="1">
      <alignment horizontal="center" wrapText="1"/>
    </xf>
    <xf numFmtId="0" fontId="19" fillId="6" borderId="0" xfId="0" applyFont="1" applyFill="1" applyAlignment="1">
      <alignment horizontal="center" wrapText="1"/>
    </xf>
    <xf numFmtId="0" fontId="25" fillId="6" borderId="0" xfId="0" applyFont="1" applyFill="1" applyAlignment="1">
      <alignment horizontal="center" wrapText="1"/>
    </xf>
    <xf numFmtId="0" fontId="8" fillId="6" borderId="0" xfId="0" applyFont="1" applyFill="1"/>
    <xf numFmtId="0" fontId="20" fillId="6" borderId="0" xfId="0" applyFont="1" applyFill="1" applyAlignment="1">
      <alignment horizontal="center" wrapText="1"/>
    </xf>
    <xf numFmtId="0" fontId="1" fillId="6" borderId="0" xfId="0" applyFont="1" applyFill="1" applyAlignment="1">
      <alignment horizontal="center"/>
    </xf>
    <xf numFmtId="0" fontId="12" fillId="6" borderId="0" xfId="0" applyFont="1" applyFill="1"/>
    <xf numFmtId="0" fontId="12" fillId="6" borderId="0" xfId="0" applyFont="1" applyFill="1" applyAlignment="1">
      <alignment wrapText="1"/>
    </xf>
    <xf numFmtId="0" fontId="5" fillId="6" borderId="0" xfId="0" applyFont="1" applyFill="1" applyAlignment="1">
      <alignment wrapText="1"/>
    </xf>
    <xf numFmtId="0" fontId="1" fillId="6" borderId="0" xfId="0" applyFont="1" applyFill="1" applyAlignment="1">
      <alignment wrapText="1"/>
    </xf>
    <xf numFmtId="0" fontId="5" fillId="7" borderId="0" xfId="0" applyFont="1" applyFill="1" applyAlignment="1">
      <alignment horizontal="center" wrapText="1"/>
    </xf>
    <xf numFmtId="0" fontId="19" fillId="7" borderId="0" xfId="0" applyFont="1" applyFill="1" applyAlignment="1">
      <alignment horizontal="center" wrapText="1"/>
    </xf>
    <xf numFmtId="0" fontId="19" fillId="7" borderId="0" xfId="0" applyFont="1" applyFill="1"/>
    <xf numFmtId="0" fontId="25" fillId="7" borderId="0" xfId="0" applyFont="1" applyFill="1" applyAlignment="1">
      <alignment horizontal="center" wrapText="1"/>
    </xf>
    <xf numFmtId="0" fontId="8" fillId="7" borderId="0" xfId="0" applyFont="1" applyFill="1"/>
    <xf numFmtId="0" fontId="20" fillId="7" borderId="0" xfId="0" applyFont="1" applyFill="1" applyAlignment="1">
      <alignment horizontal="center" wrapText="1"/>
    </xf>
    <xf numFmtId="0" fontId="1" fillId="7" borderId="0" xfId="0" applyFont="1" applyFill="1" applyAlignment="1">
      <alignment horizontal="center"/>
    </xf>
    <xf numFmtId="0" fontId="12" fillId="7" borderId="0" xfId="0" applyFont="1" applyFill="1"/>
    <xf numFmtId="0" fontId="12" fillId="7" borderId="0" xfId="0" applyFont="1" applyFill="1" applyAlignment="1">
      <alignment wrapText="1"/>
    </xf>
    <xf numFmtId="0" fontId="5" fillId="7" borderId="0" xfId="0" applyFont="1" applyFill="1" applyAlignment="1">
      <alignment wrapText="1"/>
    </xf>
    <xf numFmtId="0" fontId="1" fillId="7" borderId="0" xfId="0" applyFont="1" applyFill="1" applyAlignment="1">
      <alignment wrapText="1"/>
    </xf>
    <xf numFmtId="0" fontId="5" fillId="8" borderId="0" xfId="0" applyFont="1" applyFill="1" applyAlignment="1">
      <alignment horizontal="center" wrapText="1"/>
    </xf>
    <xf numFmtId="0" fontId="19" fillId="8" borderId="0" xfId="0" applyFont="1" applyFill="1" applyAlignment="1">
      <alignment horizontal="center" wrapText="1"/>
    </xf>
    <xf numFmtId="0" fontId="19" fillId="8" borderId="0" xfId="0" applyFont="1" applyFill="1"/>
    <xf numFmtId="0" fontId="13" fillId="8" borderId="0" xfId="0" applyFont="1" applyFill="1" applyAlignment="1">
      <alignment horizontal="center" wrapText="1"/>
    </xf>
    <xf numFmtId="0" fontId="25" fillId="8" borderId="0" xfId="0" applyFont="1" applyFill="1" applyAlignment="1">
      <alignment horizontal="center" wrapText="1"/>
    </xf>
    <xf numFmtId="0" fontId="8" fillId="8" borderId="0" xfId="0" applyFont="1" applyFill="1"/>
    <xf numFmtId="0" fontId="20" fillId="8" borderId="0" xfId="0" applyFont="1" applyFill="1" applyAlignment="1">
      <alignment horizontal="center" wrapText="1"/>
    </xf>
    <xf numFmtId="0" fontId="1" fillId="8" borderId="0" xfId="0" applyFont="1" applyFill="1" applyAlignment="1">
      <alignment horizontal="center"/>
    </xf>
    <xf numFmtId="0" fontId="19" fillId="8" borderId="0" xfId="0" applyFont="1" applyFill="1" applyAlignment="1">
      <alignment wrapText="1"/>
    </xf>
    <xf numFmtId="0" fontId="12" fillId="8" borderId="0" xfId="0" applyFont="1" applyFill="1"/>
    <xf numFmtId="0" fontId="12" fillId="8" borderId="0" xfId="0" applyFont="1" applyFill="1" applyAlignment="1">
      <alignment wrapText="1"/>
    </xf>
    <xf numFmtId="0" fontId="5" fillId="8" borderId="0" xfId="0" applyFont="1" applyFill="1" applyAlignment="1">
      <alignment wrapText="1"/>
    </xf>
    <xf numFmtId="0" fontId="1" fillId="8" borderId="0" xfId="0" applyFont="1" applyFill="1" applyAlignment="1">
      <alignment horizontal="left" wrapText="1"/>
    </xf>
    <xf numFmtId="0" fontId="5" fillId="0" borderId="0" xfId="0" applyFont="1" applyAlignment="1">
      <alignment wrapText="1"/>
    </xf>
    <xf numFmtId="0" fontId="1" fillId="0" borderId="0" xfId="0" applyFont="1" applyAlignment="1">
      <alignment horizontal="left" wrapText="1"/>
    </xf>
    <xf numFmtId="0" fontId="13" fillId="0" borderId="0" xfId="0" applyFont="1"/>
    <xf numFmtId="0" fontId="13" fillId="0" borderId="0" xfId="0" applyFont="1" applyAlignment="1">
      <alignment wrapText="1"/>
    </xf>
    <xf numFmtId="0" fontId="5" fillId="0" borderId="5" xfId="0" applyFont="1" applyBorder="1" applyAlignment="1">
      <alignment horizontal="center" wrapText="1"/>
    </xf>
    <xf numFmtId="0" fontId="25" fillId="0" borderId="5" xfId="0" applyFont="1" applyBorder="1" applyAlignment="1">
      <alignment horizontal="center" wrapText="1"/>
    </xf>
    <xf numFmtId="0" fontId="27" fillId="0" borderId="0" xfId="0" applyFont="1" applyAlignment="1">
      <alignment horizontal="center" wrapText="1"/>
    </xf>
    <xf numFmtId="0" fontId="8" fillId="0" borderId="0" xfId="0" applyFont="1" applyAlignment="1">
      <alignment horizontal="right"/>
    </xf>
    <xf numFmtId="0" fontId="29" fillId="0" borderId="0" xfId="0" applyFont="1" applyAlignment="1">
      <alignment wrapText="1"/>
    </xf>
    <xf numFmtId="0" fontId="30" fillId="0" borderId="0" xfId="0" applyFont="1"/>
    <xf numFmtId="0" fontId="31" fillId="0" borderId="0" xfId="0" applyFont="1" applyAlignment="1">
      <alignment horizontal="center" vertical="center" wrapText="1"/>
    </xf>
    <xf numFmtId="0" fontId="31" fillId="0" borderId="0" xfId="0" applyFont="1" applyAlignment="1">
      <alignment wrapText="1"/>
    </xf>
    <xf numFmtId="0" fontId="22" fillId="9" borderId="1" xfId="0" applyFont="1" applyFill="1" applyBorder="1"/>
    <xf numFmtId="0" fontId="22" fillId="0" borderId="0" xfId="0" applyFont="1"/>
    <xf numFmtId="0" fontId="33" fillId="9" borderId="0" xfId="0" applyFont="1" applyFill="1" applyAlignment="1">
      <alignment horizontal="left" vertical="top"/>
    </xf>
    <xf numFmtId="0" fontId="33" fillId="0" borderId="0" xfId="0" applyFont="1" applyAlignment="1">
      <alignment horizontal="left" vertical="top"/>
    </xf>
    <xf numFmtId="0" fontId="5" fillId="9" borderId="0" xfId="0" applyFont="1" applyFill="1" applyAlignment="1">
      <alignment horizontal="center" wrapText="1"/>
    </xf>
    <xf numFmtId="0" fontId="34" fillId="9" borderId="0" xfId="0" applyFont="1" applyFill="1" applyAlignment="1">
      <alignment horizontal="center" wrapText="1"/>
    </xf>
    <xf numFmtId="0" fontId="25" fillId="9" borderId="0" xfId="0" applyFont="1" applyFill="1" applyAlignment="1">
      <alignment horizontal="center" wrapText="1"/>
    </xf>
    <xf numFmtId="0" fontId="8" fillId="9" borderId="0" xfId="0" applyFont="1" applyFill="1"/>
    <xf numFmtId="0" fontId="35" fillId="0" borderId="0" xfId="0" applyFont="1" applyAlignment="1">
      <alignment wrapText="1"/>
    </xf>
    <xf numFmtId="0" fontId="36" fillId="0" borderId="0" xfId="0" applyFont="1" applyAlignment="1">
      <alignment horizontal="center"/>
    </xf>
    <xf numFmtId="0" fontId="19" fillId="9" borderId="0" xfId="0" applyFont="1" applyFill="1" applyAlignment="1">
      <alignment horizontal="center" wrapText="1"/>
    </xf>
    <xf numFmtId="0" fontId="38" fillId="0" borderId="0" xfId="0" applyFont="1" applyAlignment="1">
      <alignment horizontal="center"/>
    </xf>
    <xf numFmtId="0" fontId="12" fillId="9" borderId="0" xfId="0" applyFont="1" applyFill="1"/>
    <xf numFmtId="0" fontId="12" fillId="9" borderId="0" xfId="0" applyFont="1" applyFill="1" applyAlignment="1">
      <alignment wrapText="1"/>
    </xf>
    <xf numFmtId="0" fontId="5" fillId="9" borderId="0" xfId="0" applyFont="1" applyFill="1" applyAlignment="1">
      <alignment wrapText="1"/>
    </xf>
    <xf numFmtId="0" fontId="39" fillId="0" borderId="0" xfId="0" applyFont="1" applyAlignment="1">
      <alignment wrapText="1"/>
    </xf>
    <xf numFmtId="0" fontId="22" fillId="10" borderId="1" xfId="0" applyFont="1" applyFill="1" applyBorder="1"/>
    <xf numFmtId="0" fontId="5" fillId="10" borderId="0" xfId="0" applyFont="1" applyFill="1" applyAlignment="1">
      <alignment horizontal="center" wrapText="1"/>
    </xf>
    <xf numFmtId="0" fontId="19" fillId="10" borderId="0" xfId="0" applyFont="1" applyFill="1" applyAlignment="1">
      <alignment horizontal="center" wrapText="1"/>
    </xf>
    <xf numFmtId="0" fontId="34" fillId="10" borderId="0" xfId="0" applyFont="1" applyFill="1" applyAlignment="1">
      <alignment horizontal="center" wrapText="1"/>
    </xf>
    <xf numFmtId="0" fontId="34" fillId="10" borderId="0" xfId="0" applyFont="1" applyFill="1" applyAlignment="1">
      <alignment horizontal="center"/>
    </xf>
    <xf numFmtId="0" fontId="25" fillId="10" borderId="0" xfId="0" applyFont="1" applyFill="1" applyAlignment="1">
      <alignment horizontal="center" wrapText="1"/>
    </xf>
    <xf numFmtId="0" fontId="8" fillId="10" borderId="0" xfId="0" applyFont="1" applyFill="1"/>
    <xf numFmtId="0" fontId="12" fillId="10" borderId="0" xfId="0" applyFont="1" applyFill="1"/>
    <xf numFmtId="0" fontId="12" fillId="10" borderId="0" xfId="0" applyFont="1" applyFill="1" applyAlignment="1">
      <alignment wrapText="1"/>
    </xf>
    <xf numFmtId="0" fontId="5" fillId="10" borderId="0" xfId="0" applyFont="1" applyFill="1" applyAlignment="1">
      <alignment wrapText="1"/>
    </xf>
    <xf numFmtId="0" fontId="36" fillId="0" borderId="0" xfId="0" applyFont="1" applyAlignment="1">
      <alignment horizontal="left" wrapText="1"/>
    </xf>
    <xf numFmtId="0" fontId="40" fillId="0" borderId="0" xfId="0" applyFont="1"/>
    <xf numFmtId="0" fontId="8" fillId="11" borderId="5" xfId="0" applyFont="1" applyFill="1" applyBorder="1"/>
    <xf numFmtId="0" fontId="8" fillId="11" borderId="5" xfId="0" applyFont="1" applyFill="1" applyBorder="1" applyAlignment="1">
      <alignment horizontal="center"/>
    </xf>
    <xf numFmtId="0" fontId="8" fillId="0" borderId="5" xfId="0" applyFont="1" applyBorder="1"/>
    <xf numFmtId="0" fontId="8" fillId="0" borderId="5" xfId="0" applyFont="1" applyBorder="1" applyAlignment="1">
      <alignment horizontal="center"/>
    </xf>
    <xf numFmtId="0" fontId="8" fillId="9" borderId="5" xfId="0" applyFont="1" applyFill="1" applyBorder="1"/>
    <xf numFmtId="0" fontId="8" fillId="9" borderId="5" xfId="0" applyFont="1" applyFill="1" applyBorder="1" applyAlignment="1">
      <alignment horizontal="center"/>
    </xf>
    <xf numFmtId="4" fontId="8" fillId="9" borderId="5" xfId="0" applyNumberFormat="1" applyFont="1" applyFill="1" applyBorder="1" applyAlignment="1">
      <alignment horizontal="center"/>
    </xf>
    <xf numFmtId="0" fontId="2" fillId="0" borderId="5" xfId="0" applyFont="1" applyBorder="1"/>
    <xf numFmtId="4" fontId="8" fillId="0" borderId="5" xfId="0" applyNumberFormat="1" applyFont="1" applyBorder="1" applyAlignment="1">
      <alignment horizontal="center"/>
    </xf>
    <xf numFmtId="0" fontId="2" fillId="0" borderId="5" xfId="0" applyFont="1" applyBorder="1" applyAlignment="1">
      <alignment horizontal="center"/>
    </xf>
    <xf numFmtId="0" fontId="8" fillId="12" borderId="5" xfId="0" applyFont="1" applyFill="1" applyBorder="1" applyAlignment="1">
      <alignment horizontal="center"/>
    </xf>
    <xf numFmtId="0" fontId="2" fillId="12" borderId="5" xfId="0" applyFont="1" applyFill="1" applyBorder="1" applyAlignment="1">
      <alignment horizontal="center"/>
    </xf>
    <xf numFmtId="0" fontId="8" fillId="13" borderId="5" xfId="0" applyFont="1" applyFill="1" applyBorder="1" applyAlignment="1">
      <alignment horizontal="center"/>
    </xf>
    <xf numFmtId="4" fontId="8" fillId="13" borderId="5" xfId="0" applyNumberFormat="1" applyFont="1" applyFill="1" applyBorder="1" applyAlignment="1">
      <alignment horizontal="center"/>
    </xf>
    <xf numFmtId="0" fontId="2" fillId="13" borderId="5" xfId="0" applyFont="1" applyFill="1" applyBorder="1" applyAlignment="1">
      <alignment horizontal="center"/>
    </xf>
    <xf numFmtId="0" fontId="8" fillId="14" borderId="5" xfId="0" applyFont="1" applyFill="1" applyBorder="1" applyAlignment="1">
      <alignment horizontal="center"/>
    </xf>
    <xf numFmtId="4" fontId="8" fillId="14" borderId="5" xfId="0" applyNumberFormat="1" applyFont="1" applyFill="1" applyBorder="1" applyAlignment="1">
      <alignment horizontal="center"/>
    </xf>
    <xf numFmtId="0" fontId="2" fillId="14" borderId="5" xfId="0" applyFont="1" applyFill="1" applyBorder="1" applyAlignment="1">
      <alignment horizontal="center"/>
    </xf>
    <xf numFmtId="0" fontId="8" fillId="15" borderId="5" xfId="0" applyFont="1" applyFill="1" applyBorder="1"/>
    <xf numFmtId="0" fontId="8" fillId="15" borderId="5" xfId="0" applyFont="1" applyFill="1" applyBorder="1" applyAlignment="1">
      <alignment horizontal="center"/>
    </xf>
    <xf numFmtId="0" fontId="8" fillId="7" borderId="5" xfId="0" applyFont="1" applyFill="1" applyBorder="1"/>
    <xf numFmtId="0" fontId="8" fillId="7" borderId="5" xfId="0" applyFont="1" applyFill="1" applyBorder="1" applyAlignment="1">
      <alignment horizontal="center"/>
    </xf>
    <xf numFmtId="4" fontId="8" fillId="7" borderId="5" xfId="0" applyNumberFormat="1" applyFont="1" applyFill="1" applyBorder="1" applyAlignment="1">
      <alignment horizontal="center"/>
    </xf>
    <xf numFmtId="0" fontId="4" fillId="0" borderId="0" xfId="0" applyFont="1"/>
    <xf numFmtId="0" fontId="0" fillId="0" borderId="0" xfId="0"/>
    <xf numFmtId="0" fontId="2" fillId="0" borderId="0" xfId="0" applyFont="1"/>
    <xf numFmtId="0" fontId="15" fillId="0" borderId="0" xfId="0" applyFont="1" applyAlignment="1">
      <alignment horizontal="center"/>
    </xf>
    <xf numFmtId="0" fontId="5" fillId="0" borderId="0" xfId="0" applyFont="1"/>
    <xf numFmtId="0" fontId="3" fillId="0" borderId="0" xfId="0" applyFont="1"/>
    <xf numFmtId="0" fontId="14" fillId="0" borderId="0" xfId="0" applyFont="1" applyAlignment="1">
      <alignment horizontal="center" wrapText="1"/>
    </xf>
    <xf numFmtId="0" fontId="5" fillId="4" borderId="0" xfId="0" applyFont="1" applyFill="1" applyAlignment="1">
      <alignment horizontal="center" wrapText="1"/>
    </xf>
    <xf numFmtId="0" fontId="5" fillId="5" borderId="0" xfId="0" applyFont="1" applyFill="1" applyAlignment="1">
      <alignment horizontal="center" wrapText="1"/>
    </xf>
    <xf numFmtId="0" fontId="5" fillId="6" borderId="0" xfId="0" applyFont="1" applyFill="1" applyAlignment="1">
      <alignment horizontal="center" wrapText="1"/>
    </xf>
    <xf numFmtId="0" fontId="5" fillId="7" borderId="0" xfId="0" applyFont="1" applyFill="1" applyAlignment="1">
      <alignment horizontal="center" wrapText="1"/>
    </xf>
    <xf numFmtId="0" fontId="5" fillId="8" borderId="0" xfId="0" applyFont="1" applyFill="1" applyAlignment="1">
      <alignment horizontal="center" wrapText="1"/>
    </xf>
    <xf numFmtId="0" fontId="22" fillId="6" borderId="1" xfId="0" applyFont="1" applyFill="1" applyBorder="1"/>
    <xf numFmtId="0" fontId="23" fillId="0" borderId="1" xfId="0" applyFont="1" applyBorder="1"/>
    <xf numFmtId="0" fontId="22" fillId="7" borderId="1" xfId="0" applyFont="1" applyFill="1" applyBorder="1"/>
    <xf numFmtId="0" fontId="22" fillId="8" borderId="1" xfId="0" applyFont="1" applyFill="1" applyBorder="1"/>
    <xf numFmtId="0" fontId="13" fillId="0" borderId="2" xfId="0" applyFont="1" applyBorder="1" applyAlignment="1">
      <alignment horizontal="center"/>
    </xf>
    <xf numFmtId="0" fontId="23" fillId="0" borderId="3" xfId="0" applyFont="1" applyBorder="1"/>
    <xf numFmtId="0" fontId="23" fillId="0" borderId="4" xfId="0" applyFont="1" applyBorder="1"/>
    <xf numFmtId="0" fontId="22" fillId="2" borderId="1" xfId="0" applyFont="1" applyFill="1" applyBorder="1"/>
    <xf numFmtId="0" fontId="22" fillId="2" borderId="0" xfId="0" applyFont="1" applyFill="1"/>
    <xf numFmtId="0" fontId="5" fillId="2" borderId="0" xfId="0" applyFont="1" applyFill="1" applyAlignment="1">
      <alignment horizontal="center" wrapText="1"/>
    </xf>
    <xf numFmtId="0" fontId="22" fillId="3" borderId="1" xfId="0" applyFont="1" applyFill="1" applyBorder="1"/>
    <xf numFmtId="0" fontId="5" fillId="3" borderId="0" xfId="0" applyFont="1" applyFill="1" applyAlignment="1">
      <alignment horizontal="center" wrapText="1"/>
    </xf>
    <xf numFmtId="0" fontId="22" fillId="4" borderId="1" xfId="0" applyFont="1" applyFill="1" applyBorder="1"/>
    <xf numFmtId="0" fontId="22" fillId="5" borderId="1" xfId="0" applyFont="1" applyFill="1" applyBorder="1"/>
    <xf numFmtId="0" fontId="22" fillId="9" borderId="1" xfId="0" applyFont="1" applyFill="1" applyBorder="1"/>
    <xf numFmtId="0" fontId="32" fillId="9" borderId="0" xfId="0" applyFont="1" applyFill="1" applyAlignment="1">
      <alignment horizontal="left" vertical="top"/>
    </xf>
    <xf numFmtId="0" fontId="5" fillId="9" borderId="0" xfId="0" applyFont="1" applyFill="1" applyAlignment="1">
      <alignment horizontal="center" wrapText="1"/>
    </xf>
    <xf numFmtId="0" fontId="22" fillId="10" borderId="1" xfId="0" applyFont="1" applyFill="1" applyBorder="1"/>
    <xf numFmtId="0" fontId="5" fillId="10" borderId="0" xfId="0" applyFont="1" applyFill="1" applyAlignment="1">
      <alignment horizontal="center" wrapText="1"/>
    </xf>
    <xf numFmtId="0" fontId="28" fillId="0" borderId="0" xfId="0" applyFont="1" applyAlignment="1">
      <alignment horizontal="left"/>
    </xf>
    <xf numFmtId="0" fontId="2" fillId="0" borderId="2" xfId="0" applyFont="1" applyBorder="1" applyAlignment="1">
      <alignment horizontal="center"/>
    </xf>
    <xf numFmtId="0" fontId="8" fillId="12" borderId="2" xfId="0" applyFont="1" applyFill="1" applyBorder="1"/>
    <xf numFmtId="0" fontId="23" fillId="12" borderId="4" xfId="0" applyFont="1" applyFill="1" applyBorder="1"/>
    <xf numFmtId="0" fontId="8" fillId="13" borderId="2" xfId="0" applyFont="1" applyFill="1" applyBorder="1"/>
    <xf numFmtId="0" fontId="23" fillId="13" borderId="4" xfId="0" applyFont="1" applyFill="1" applyBorder="1"/>
    <xf numFmtId="0" fontId="8" fillId="14" borderId="2" xfId="0" applyFont="1" applyFill="1" applyBorder="1"/>
    <xf numFmtId="0" fontId="23" fillId="14" borderId="4" xfId="0" applyFont="1" applyFill="1" applyBorder="1"/>
    <xf numFmtId="0" fontId="2" fillId="0" borderId="2" xfId="0" applyFont="1" applyBorder="1"/>
    <xf numFmtId="0" fontId="2" fillId="0" borderId="0" xfId="0" applyFont="1" applyAlignment="1">
      <alignment horizontal="center"/>
    </xf>
    <xf numFmtId="0" fontId="37" fillId="9" borderId="0" xfId="0" applyFont="1" applyFill="1" applyAlignment="1">
      <alignment horizontal="center" wrapText="1"/>
    </xf>
    <xf numFmtId="0" fontId="12" fillId="9" borderId="0" xfId="0" applyFont="1" applyFill="1" applyAlignment="1">
      <alignment horizontal="center" wrapText="1"/>
    </xf>
  </cellXfs>
  <cellStyles count="1">
    <cellStyle name="Normal" xfId="0" builtinId="0"/>
  </cellStyles>
  <dxfs count="44">
    <dxf>
      <fill>
        <patternFill patternType="solid">
          <fgColor rgb="FFFFF2CC"/>
          <bgColor rgb="FFFFF2CC"/>
        </patternFill>
      </fill>
    </dxf>
    <dxf>
      <fill>
        <patternFill patternType="solid">
          <fgColor rgb="FFF4CCCC"/>
          <bgColor rgb="FFF4CCCC"/>
        </patternFill>
      </fill>
    </dxf>
    <dxf>
      <fill>
        <patternFill patternType="solid">
          <fgColor rgb="FFB7E1CD"/>
          <bgColor rgb="FFB7E1CD"/>
        </patternFill>
      </fill>
    </dxf>
    <dxf>
      <fill>
        <patternFill patternType="solid">
          <fgColor rgb="FFF4CCCC"/>
          <bgColor rgb="FFF4CCCC"/>
        </patternFill>
      </fill>
    </dxf>
    <dxf>
      <fill>
        <patternFill patternType="solid">
          <fgColor rgb="FFFFF2CC"/>
          <bgColor rgb="FFFFF2CC"/>
        </patternFill>
      </fill>
    </dxf>
    <dxf>
      <fill>
        <patternFill patternType="solid">
          <fgColor rgb="FFB7E1CD"/>
          <bgColor rgb="FFB7E1CD"/>
        </patternFill>
      </fill>
    </dxf>
    <dxf>
      <font>
        <b/>
        <color rgb="FFFF0000"/>
      </font>
      <fill>
        <patternFill patternType="solid">
          <fgColor rgb="FFFFFFFF"/>
          <bgColor rgb="FFFFFFFF"/>
        </patternFill>
      </fill>
    </dxf>
    <dxf>
      <font>
        <color rgb="FFFF0000"/>
      </font>
      <fill>
        <patternFill patternType="solid">
          <fgColor rgb="FFFFFFFF"/>
          <bgColor rgb="FFFFFFFF"/>
        </patternFill>
      </fill>
    </dxf>
    <dxf>
      <font>
        <b/>
        <color rgb="FFFF0000"/>
      </font>
      <fill>
        <patternFill patternType="solid">
          <fgColor rgb="FFFFFFFF"/>
          <bgColor rgb="FFFFFFFF"/>
        </patternFill>
      </fill>
    </dxf>
    <dxf>
      <font>
        <b/>
        <color rgb="FFFF0000"/>
      </font>
      <fill>
        <patternFill patternType="solid">
          <fgColor rgb="FFFFFFFF"/>
          <bgColor rgb="FFFFFFFF"/>
        </patternFill>
      </fill>
    </dxf>
    <dxf>
      <font>
        <b/>
        <color rgb="FFFF0000"/>
      </font>
      <fill>
        <patternFill patternType="solid">
          <fgColor rgb="FFFFFFFF"/>
          <bgColor rgb="FFFFFFFF"/>
        </patternFill>
      </fill>
    </dxf>
    <dxf>
      <font>
        <b/>
        <color rgb="FFFF0000"/>
      </font>
      <fill>
        <patternFill patternType="solid">
          <fgColor rgb="FFFFFFFF"/>
          <bgColor rgb="FFFFFFFF"/>
        </patternFill>
      </fill>
    </dxf>
    <dxf>
      <font>
        <color rgb="FFFF0000"/>
      </font>
      <fill>
        <patternFill patternType="solid">
          <fgColor rgb="FFFFFFFF"/>
          <bgColor rgb="FFFFFFFF"/>
        </patternFill>
      </fill>
    </dxf>
    <dxf>
      <font>
        <color rgb="FFFF0000"/>
      </font>
      <fill>
        <patternFill patternType="solid">
          <fgColor rgb="FFFFFFFF"/>
          <bgColor rgb="FFFFFFFF"/>
        </patternFill>
      </fill>
    </dxf>
    <dxf>
      <fill>
        <patternFill patternType="solid">
          <fgColor rgb="FFFFF2CC"/>
          <bgColor rgb="FFFFF2CC"/>
        </patternFill>
      </fill>
    </dxf>
    <dxf>
      <fill>
        <patternFill patternType="solid">
          <fgColor rgb="FFD9EAD3"/>
          <bgColor rgb="FFD9EAD3"/>
        </patternFill>
      </fill>
    </dxf>
    <dxf>
      <fill>
        <patternFill patternType="solid">
          <fgColor rgb="FFF4CCCC"/>
          <bgColor rgb="FFF4CCCC"/>
        </patternFill>
      </fill>
    </dxf>
    <dxf>
      <fill>
        <patternFill patternType="solid">
          <fgColor rgb="FFF4CCCC"/>
          <bgColor rgb="FFF4CCCC"/>
        </patternFill>
      </fill>
    </dxf>
    <dxf>
      <fill>
        <patternFill patternType="solid">
          <fgColor rgb="FFFFF2CC"/>
          <bgColor rgb="FFFFF2CC"/>
        </patternFill>
      </fill>
    </dxf>
    <dxf>
      <fill>
        <patternFill patternType="solid">
          <fgColor rgb="FFB7E1CD"/>
          <bgColor rgb="FFB7E1CD"/>
        </patternFill>
      </fill>
    </dxf>
    <dxf>
      <fill>
        <patternFill patternType="solid">
          <fgColor rgb="FFB7E1CD"/>
          <bgColor rgb="FFB7E1CD"/>
        </patternFill>
      </fill>
    </dxf>
    <dxf>
      <fill>
        <patternFill patternType="solid">
          <fgColor rgb="FFFFF2CC"/>
          <bgColor rgb="FFFFF2CC"/>
        </patternFill>
      </fill>
    </dxf>
    <dxf>
      <fill>
        <patternFill patternType="solid">
          <fgColor rgb="FFF4CCCC"/>
          <bgColor rgb="FFF4CCCC"/>
        </patternFill>
      </fill>
    </dxf>
    <dxf>
      <fill>
        <patternFill patternType="solid">
          <fgColor rgb="FFB7E1CD"/>
          <bgColor rgb="FFB7E1CD"/>
        </patternFill>
      </fill>
    </dxf>
    <dxf>
      <fill>
        <patternFill patternType="solid">
          <fgColor rgb="FFFFF2CC"/>
          <bgColor rgb="FFFFF2CC"/>
        </patternFill>
      </fill>
    </dxf>
    <dxf>
      <fill>
        <patternFill patternType="solid">
          <fgColor rgb="FFF4CCCC"/>
          <bgColor rgb="FFF4CCCC"/>
        </patternFill>
      </fill>
    </dxf>
    <dxf>
      <fill>
        <patternFill patternType="solid">
          <fgColor rgb="FFD9EAD3"/>
          <bgColor rgb="FFD9EAD3"/>
        </patternFill>
      </fill>
    </dxf>
    <dxf>
      <fill>
        <patternFill patternType="solid">
          <fgColor rgb="FFF4CCCC"/>
          <bgColor rgb="FFF4CCCC"/>
        </patternFill>
      </fill>
    </dxf>
    <dxf>
      <fill>
        <patternFill patternType="solid">
          <fgColor rgb="FFFFF2CC"/>
          <bgColor rgb="FFFFF2CC"/>
        </patternFill>
      </fill>
    </dxf>
    <dxf>
      <fill>
        <patternFill patternType="solid">
          <fgColor rgb="FFFFF2CC"/>
          <bgColor rgb="FFFFF2CC"/>
        </patternFill>
      </fill>
    </dxf>
    <dxf>
      <fill>
        <patternFill patternType="solid">
          <fgColor rgb="FFF4CCCC"/>
          <bgColor rgb="FFF4CCCC"/>
        </patternFill>
      </fill>
    </dxf>
    <dxf>
      <fill>
        <patternFill patternType="solid">
          <fgColor rgb="FFB7E1CD"/>
          <bgColor rgb="FFB7E1CD"/>
        </patternFill>
      </fill>
    </dxf>
    <dxf>
      <fill>
        <patternFill patternType="solid">
          <fgColor rgb="FFB7E1CD"/>
          <bgColor rgb="FFB7E1CD"/>
        </patternFill>
      </fill>
    </dxf>
    <dxf>
      <fill>
        <patternFill patternType="solid">
          <fgColor rgb="FFFFF2CC"/>
          <bgColor rgb="FFFFF2CC"/>
        </patternFill>
      </fill>
    </dxf>
    <dxf>
      <fill>
        <patternFill patternType="solid">
          <fgColor rgb="FFF4CCCC"/>
          <bgColor rgb="FFF4CCCC"/>
        </patternFill>
      </fill>
    </dxf>
    <dxf>
      <fill>
        <patternFill patternType="solid">
          <fgColor rgb="FFB7E1CD"/>
          <bgColor rgb="FFB7E1CD"/>
        </patternFill>
      </fill>
    </dxf>
    <dxf>
      <fill>
        <patternFill patternType="solid">
          <fgColor rgb="FFFFF2CC"/>
          <bgColor rgb="FFFFF2CC"/>
        </patternFill>
      </fill>
    </dxf>
    <dxf>
      <fill>
        <patternFill patternType="solid">
          <fgColor rgb="FFF4CCCC"/>
          <bgColor rgb="FFF4CCCC"/>
        </patternFill>
      </fill>
    </dxf>
    <dxf>
      <fill>
        <patternFill patternType="solid">
          <fgColor rgb="FFEEF7E3"/>
          <bgColor rgb="FFEEF7E3"/>
        </patternFill>
      </fill>
    </dxf>
    <dxf>
      <fill>
        <patternFill patternType="solid">
          <fgColor rgb="FFFFFFFF"/>
          <bgColor rgb="FFFFFFFF"/>
        </patternFill>
      </fill>
    </dxf>
    <dxf>
      <fill>
        <patternFill patternType="solid">
          <fgColor rgb="FF8BC34A"/>
          <bgColor rgb="FF8BC34A"/>
        </patternFill>
      </fill>
    </dxf>
    <dxf>
      <fill>
        <patternFill patternType="solid">
          <fgColor rgb="FFFEF8E3"/>
          <bgColor rgb="FFFEF8E3"/>
        </patternFill>
      </fill>
    </dxf>
    <dxf>
      <fill>
        <patternFill patternType="solid">
          <fgColor rgb="FFFFFFFF"/>
          <bgColor rgb="FFFFFFFF"/>
        </patternFill>
      </fill>
    </dxf>
    <dxf>
      <fill>
        <patternFill patternType="solid">
          <fgColor rgb="FFF7CB4D"/>
          <bgColor rgb="FFF7CB4D"/>
        </patternFill>
      </fill>
    </dxf>
  </dxfs>
  <tableStyles count="2">
    <tableStyle name="Formulas-style" pivot="0" count="3" xr9:uid="{00000000-0011-0000-FFFF-FFFF00000000}">
      <tableStyleElement type="headerRow" dxfId="43"/>
      <tableStyleElement type="firstRowStripe" dxfId="42"/>
      <tableStyleElement type="secondRowStripe" dxfId="41"/>
    </tableStyle>
    <tableStyle name="Formulas-style 2" pivot="0" count="3" xr9:uid="{00000000-0011-0000-FFFF-FFFF01000000}">
      <tableStyleElement type="headerRow" dxfId="40"/>
      <tableStyleElement type="firstRowStripe" dxfId="39"/>
      <tableStyleElement type="secondRowStripe" dxfId="3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J3:N11" headerRowCount="0">
  <tableColumns count="5">
    <tableColumn id="1" xr3:uid="{00000000-0010-0000-0000-000001000000}" name="Column1"/>
    <tableColumn id="2" xr3:uid="{00000000-0010-0000-0000-000002000000}" name="Column2"/>
    <tableColumn id="3" xr3:uid="{00000000-0010-0000-0000-000003000000}" name="Column3"/>
    <tableColumn id="4" xr3:uid="{00000000-0010-0000-0000-000004000000}" name="Column4"/>
    <tableColumn id="5" xr3:uid="{00000000-0010-0000-0000-000005000000}" name="Column5"/>
  </tableColumns>
  <tableStyleInfo name="Formulas-style" showFirstColumn="1" showLastColumn="1" showRowStripes="1" showColumnStripes="0"/>
  <extLst>
    <ext uri="GoogleSheetsCustomDataVersion1">
      <go:sheetsCustomData xmlns:go="http://customooxmlschemas.google.com/" headerRowCount="1"/>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J14:N22" headerRowCount="0">
  <tableColumns count="5">
    <tableColumn id="1" xr3:uid="{00000000-0010-0000-0100-000001000000}" name="Column1"/>
    <tableColumn id="2" xr3:uid="{00000000-0010-0000-0100-000002000000}" name="Column2"/>
    <tableColumn id="3" xr3:uid="{00000000-0010-0000-0100-000003000000}" name="Column3"/>
    <tableColumn id="4" xr3:uid="{00000000-0010-0000-0100-000004000000}" name="Column4"/>
    <tableColumn id="5" xr3:uid="{00000000-0010-0000-0100-000005000000}" name="Column5"/>
  </tableColumns>
  <tableStyleInfo name="Formulas-style 2"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atapackage.org/" TargetMode="External"/><Relationship Id="rId2" Type="http://schemas.openxmlformats.org/officeDocument/2006/relationships/hyperlink" Target="https://docs.google.com/document/d/1VwtALz-y9zVln8mV22EV4vURnFQFZrg9tDlSvy5owmc/edit?usp=sharing" TargetMode="External"/><Relationship Id="rId1" Type="http://schemas.openxmlformats.org/officeDocument/2006/relationships/hyperlink" Target="https://www.doi.org/10.5281/zenodo.15122045" TargetMode="External"/><Relationship Id="rId4" Type="http://schemas.openxmlformats.org/officeDocument/2006/relationships/hyperlink" Target="https://rda.ucar.edu/resources/docs/"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en.wikipedia.org/wiki/Standard_RAID_levels" TargetMode="External"/><Relationship Id="rId2" Type="http://schemas.openxmlformats.org/officeDocument/2006/relationships/hyperlink" Target="https://docs.google.com/document/d/1VwtALz-y9zVln8mV22EV4vURnFQFZrg9tDlSvy5owmc/edit?usp=sharing" TargetMode="External"/><Relationship Id="rId1" Type="http://schemas.openxmlformats.org/officeDocument/2006/relationships/hyperlink" Target="https://doi.org/10.5281/zenodo.15122045"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metadata-health-ui.vercel.app/" TargetMode="External"/><Relationship Id="rId2" Type="http://schemas.openxmlformats.org/officeDocument/2006/relationships/hyperlink" Target="https://docs.google.com/document/d/1VwtALz-y9zVln8mV22EV4vURnFQFZrg9tDlSvy5owmc/edit?usp=sharing" TargetMode="External"/><Relationship Id="rId1" Type="http://schemas.openxmlformats.org/officeDocument/2006/relationships/hyperlink" Target="https://doi.org/10.5281/zenodo.15122045" TargetMode="External"/></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G1002"/>
  <sheetViews>
    <sheetView workbookViewId="0">
      <pane ySplit="4" topLeftCell="A5" activePane="bottomLeft" state="frozen"/>
      <selection pane="bottomLeft" activeCell="C10" sqref="C10"/>
    </sheetView>
  </sheetViews>
  <sheetFormatPr baseColWidth="10" defaultColWidth="12.6640625" defaultRowHeight="15.75" customHeight="1" x14ac:dyDescent="0.15"/>
  <cols>
    <col min="2" max="2" width="28.33203125" customWidth="1"/>
    <col min="3" max="3" width="45.83203125" customWidth="1"/>
    <col min="4" max="4" width="25.6640625" customWidth="1"/>
  </cols>
  <sheetData>
    <row r="1" spans="1:7" ht="15.75" customHeight="1" x14ac:dyDescent="0.15">
      <c r="A1" s="1" t="s">
        <v>0</v>
      </c>
      <c r="D1" s="2" t="s">
        <v>1</v>
      </c>
      <c r="E1" s="2"/>
      <c r="F1" s="2"/>
      <c r="G1" s="2"/>
    </row>
    <row r="2" spans="1:7" ht="15.75" customHeight="1" x14ac:dyDescent="0.15">
      <c r="A2" s="3" t="s">
        <v>2</v>
      </c>
      <c r="B2" s="4"/>
      <c r="D2" s="2" t="s">
        <v>3</v>
      </c>
      <c r="E2" s="2"/>
      <c r="F2" s="2"/>
      <c r="G2" s="2"/>
    </row>
    <row r="3" spans="1:7" ht="15.75" customHeight="1" x14ac:dyDescent="0.15">
      <c r="A3" s="173" t="s">
        <v>4</v>
      </c>
      <c r="B3" s="174"/>
      <c r="C3" s="5" t="s">
        <v>5</v>
      </c>
      <c r="D3" s="4" t="s">
        <v>6</v>
      </c>
      <c r="E3" s="4"/>
    </row>
    <row r="4" spans="1:7" ht="15.75" customHeight="1" x14ac:dyDescent="0.15">
      <c r="A4" s="6" t="s">
        <v>7</v>
      </c>
      <c r="B4" s="6" t="s">
        <v>8</v>
      </c>
      <c r="C4" s="6" t="s">
        <v>9</v>
      </c>
      <c r="D4" s="7" t="s">
        <v>10</v>
      </c>
    </row>
    <row r="5" spans="1:7" ht="15.75" customHeight="1" x14ac:dyDescent="0.15">
      <c r="A5" s="8" t="s">
        <v>11</v>
      </c>
      <c r="B5" s="8" t="s">
        <v>12</v>
      </c>
      <c r="C5" s="9"/>
      <c r="D5" s="9" t="s">
        <v>13</v>
      </c>
    </row>
    <row r="6" spans="1:7" ht="15.75" customHeight="1" x14ac:dyDescent="0.15">
      <c r="A6" s="10" t="s">
        <v>14</v>
      </c>
      <c r="B6" s="10" t="s">
        <v>15</v>
      </c>
      <c r="C6" s="9"/>
      <c r="D6" s="9" t="s">
        <v>16</v>
      </c>
    </row>
    <row r="7" spans="1:7" ht="15.75" customHeight="1" x14ac:dyDescent="0.15">
      <c r="A7" s="8" t="s">
        <v>17</v>
      </c>
      <c r="B7" s="8" t="s">
        <v>18</v>
      </c>
      <c r="C7" s="9"/>
      <c r="D7" s="9" t="s">
        <v>19</v>
      </c>
    </row>
    <row r="8" spans="1:7" ht="15.75" customHeight="1" x14ac:dyDescent="0.15">
      <c r="A8" s="8" t="s">
        <v>20</v>
      </c>
      <c r="B8" s="8" t="s">
        <v>21</v>
      </c>
      <c r="C8" s="9"/>
      <c r="D8" s="9"/>
    </row>
    <row r="9" spans="1:7" ht="15.75" customHeight="1" x14ac:dyDescent="0.15">
      <c r="A9" s="8" t="s">
        <v>22</v>
      </c>
      <c r="B9" s="8" t="s">
        <v>23</v>
      </c>
      <c r="C9" s="9"/>
      <c r="D9" s="11" t="s">
        <v>24</v>
      </c>
    </row>
    <row r="10" spans="1:7" ht="15.75" customHeight="1" x14ac:dyDescent="0.15">
      <c r="A10" s="12" t="s">
        <v>25</v>
      </c>
      <c r="B10" s="8" t="s">
        <v>26</v>
      </c>
      <c r="C10" s="9"/>
      <c r="D10" s="9" t="s">
        <v>27</v>
      </c>
    </row>
    <row r="11" spans="1:7" ht="15.75" customHeight="1" x14ac:dyDescent="0.15">
      <c r="A11" s="8" t="s">
        <v>28</v>
      </c>
      <c r="B11" s="8" t="s">
        <v>29</v>
      </c>
      <c r="C11" s="9"/>
      <c r="D11" s="9"/>
    </row>
    <row r="12" spans="1:7" ht="15.75" customHeight="1" x14ac:dyDescent="0.15">
      <c r="A12" s="8" t="s">
        <v>30</v>
      </c>
      <c r="B12" s="13" t="s">
        <v>31</v>
      </c>
      <c r="C12" s="9"/>
      <c r="D12" s="14" t="s">
        <v>32</v>
      </c>
    </row>
    <row r="13" spans="1:7" ht="15.75" customHeight="1" x14ac:dyDescent="0.15">
      <c r="A13" s="8" t="s">
        <v>33</v>
      </c>
      <c r="B13" s="8" t="s">
        <v>34</v>
      </c>
      <c r="C13" s="9"/>
      <c r="D13" s="9"/>
    </row>
    <row r="14" spans="1:7" ht="15.75" customHeight="1" x14ac:dyDescent="0.15">
      <c r="A14" s="10" t="s">
        <v>35</v>
      </c>
      <c r="B14" s="10" t="s">
        <v>36</v>
      </c>
      <c r="C14" s="9"/>
      <c r="D14" s="9"/>
    </row>
    <row r="15" spans="1:7" ht="15.75" customHeight="1" x14ac:dyDescent="0.15">
      <c r="A15" s="15" t="s">
        <v>37</v>
      </c>
      <c r="B15" s="15" t="s">
        <v>38</v>
      </c>
      <c r="C15" s="9"/>
      <c r="D15" s="11" t="s">
        <v>39</v>
      </c>
    </row>
    <row r="16" spans="1:7" ht="15.75" customHeight="1" x14ac:dyDescent="0.15">
      <c r="A16" s="10" t="s">
        <v>40</v>
      </c>
      <c r="B16" s="10" t="s">
        <v>41</v>
      </c>
      <c r="C16" s="9"/>
      <c r="D16" s="9"/>
    </row>
    <row r="17" spans="4:4" ht="15.75" customHeight="1" x14ac:dyDescent="0.15">
      <c r="D17" s="9"/>
    </row>
    <row r="18" spans="4:4" ht="15.75" customHeight="1" x14ac:dyDescent="0.15">
      <c r="D18" s="9"/>
    </row>
    <row r="19" spans="4:4" ht="15.75" customHeight="1" x14ac:dyDescent="0.15">
      <c r="D19" s="9"/>
    </row>
    <row r="20" spans="4:4" ht="15.75" customHeight="1" x14ac:dyDescent="0.15">
      <c r="D20" s="9"/>
    </row>
    <row r="21" spans="4:4" ht="15.75" customHeight="1" x14ac:dyDescent="0.15">
      <c r="D21" s="9"/>
    </row>
    <row r="22" spans="4:4" ht="15.75" customHeight="1" x14ac:dyDescent="0.15">
      <c r="D22" s="9"/>
    </row>
    <row r="23" spans="4:4" ht="15.75" customHeight="1" x14ac:dyDescent="0.15">
      <c r="D23" s="9"/>
    </row>
    <row r="24" spans="4:4" ht="15.75" customHeight="1" x14ac:dyDescent="0.15">
      <c r="D24" s="9"/>
    </row>
    <row r="25" spans="4:4" ht="15.75" customHeight="1" x14ac:dyDescent="0.15">
      <c r="D25" s="9"/>
    </row>
    <row r="26" spans="4:4" ht="15.75" customHeight="1" x14ac:dyDescent="0.15">
      <c r="D26" s="9"/>
    </row>
    <row r="27" spans="4:4" ht="15.75" customHeight="1" x14ac:dyDescent="0.15">
      <c r="D27" s="9"/>
    </row>
    <row r="28" spans="4:4" ht="15.75" customHeight="1" x14ac:dyDescent="0.15">
      <c r="D28" s="9"/>
    </row>
    <row r="29" spans="4:4" ht="15.75" customHeight="1" x14ac:dyDescent="0.15">
      <c r="D29" s="9"/>
    </row>
    <row r="30" spans="4:4" ht="15.75" customHeight="1" x14ac:dyDescent="0.15">
      <c r="D30" s="9"/>
    </row>
    <row r="31" spans="4:4" ht="15.75" customHeight="1" x14ac:dyDescent="0.15">
      <c r="D31" s="9"/>
    </row>
    <row r="32" spans="4:4" ht="15.75" customHeight="1" x14ac:dyDescent="0.15">
      <c r="D32" s="9"/>
    </row>
    <row r="33" spans="4:4" ht="15.75" customHeight="1" x14ac:dyDescent="0.15">
      <c r="D33" s="9"/>
    </row>
    <row r="34" spans="4:4" ht="15.75" customHeight="1" x14ac:dyDescent="0.15">
      <c r="D34" s="9"/>
    </row>
    <row r="35" spans="4:4" ht="15.75" customHeight="1" x14ac:dyDescent="0.15">
      <c r="D35" s="9"/>
    </row>
    <row r="36" spans="4:4" ht="15.75" customHeight="1" x14ac:dyDescent="0.15">
      <c r="D36" s="9"/>
    </row>
    <row r="37" spans="4:4" ht="15.75" customHeight="1" x14ac:dyDescent="0.15">
      <c r="D37" s="9"/>
    </row>
    <row r="38" spans="4:4" ht="15.75" customHeight="1" x14ac:dyDescent="0.15">
      <c r="D38" s="9"/>
    </row>
    <row r="39" spans="4:4" ht="15.75" customHeight="1" x14ac:dyDescent="0.15">
      <c r="D39" s="9"/>
    </row>
    <row r="40" spans="4:4" ht="15.75" customHeight="1" x14ac:dyDescent="0.15">
      <c r="D40" s="9"/>
    </row>
    <row r="41" spans="4:4" ht="15.75" customHeight="1" x14ac:dyDescent="0.15">
      <c r="D41" s="9"/>
    </row>
    <row r="42" spans="4:4" ht="15.75" customHeight="1" x14ac:dyDescent="0.15">
      <c r="D42" s="9"/>
    </row>
    <row r="43" spans="4:4" ht="15.75" customHeight="1" x14ac:dyDescent="0.15">
      <c r="D43" s="9"/>
    </row>
    <row r="44" spans="4:4" ht="15.75" customHeight="1" x14ac:dyDescent="0.15">
      <c r="D44" s="9"/>
    </row>
    <row r="45" spans="4:4" ht="15.75" customHeight="1" x14ac:dyDescent="0.15">
      <c r="D45" s="9"/>
    </row>
    <row r="46" spans="4:4" ht="15.75" customHeight="1" x14ac:dyDescent="0.15">
      <c r="D46" s="9"/>
    </row>
    <row r="47" spans="4:4" ht="15.75" customHeight="1" x14ac:dyDescent="0.15">
      <c r="D47" s="9"/>
    </row>
    <row r="48" spans="4:4" ht="15.75" customHeight="1" x14ac:dyDescent="0.15">
      <c r="D48" s="9"/>
    </row>
    <row r="49" spans="4:4" ht="15.75" customHeight="1" x14ac:dyDescent="0.15">
      <c r="D49" s="9"/>
    </row>
    <row r="50" spans="4:4" ht="15.75" customHeight="1" x14ac:dyDescent="0.15">
      <c r="D50" s="9"/>
    </row>
    <row r="51" spans="4:4" ht="15.75" customHeight="1" x14ac:dyDescent="0.15">
      <c r="D51" s="9"/>
    </row>
    <row r="52" spans="4:4" ht="15.75" customHeight="1" x14ac:dyDescent="0.15">
      <c r="D52" s="9"/>
    </row>
    <row r="53" spans="4:4" ht="15.75" customHeight="1" x14ac:dyDescent="0.15">
      <c r="D53" s="9"/>
    </row>
    <row r="54" spans="4:4" ht="15.75" customHeight="1" x14ac:dyDescent="0.15">
      <c r="D54" s="9"/>
    </row>
    <row r="55" spans="4:4" ht="13" x14ac:dyDescent="0.15">
      <c r="D55" s="9"/>
    </row>
    <row r="56" spans="4:4" ht="13" x14ac:dyDescent="0.15">
      <c r="D56" s="9"/>
    </row>
    <row r="57" spans="4:4" ht="13" x14ac:dyDescent="0.15">
      <c r="D57" s="9"/>
    </row>
    <row r="58" spans="4:4" ht="13" x14ac:dyDescent="0.15">
      <c r="D58" s="9"/>
    </row>
    <row r="59" spans="4:4" ht="13" x14ac:dyDescent="0.15">
      <c r="D59" s="9"/>
    </row>
    <row r="60" spans="4:4" ht="13" x14ac:dyDescent="0.15">
      <c r="D60" s="9"/>
    </row>
    <row r="61" spans="4:4" ht="13" x14ac:dyDescent="0.15">
      <c r="D61" s="9"/>
    </row>
    <row r="62" spans="4:4" ht="13" x14ac:dyDescent="0.15">
      <c r="D62" s="9"/>
    </row>
    <row r="63" spans="4:4" ht="13" x14ac:dyDescent="0.15">
      <c r="D63" s="9"/>
    </row>
    <row r="64" spans="4:4" ht="13" x14ac:dyDescent="0.15">
      <c r="D64" s="9"/>
    </row>
    <row r="65" spans="4:4" ht="13" x14ac:dyDescent="0.15">
      <c r="D65" s="9"/>
    </row>
    <row r="66" spans="4:4" ht="13" x14ac:dyDescent="0.15">
      <c r="D66" s="9"/>
    </row>
    <row r="67" spans="4:4" ht="13" x14ac:dyDescent="0.15">
      <c r="D67" s="9"/>
    </row>
    <row r="68" spans="4:4" ht="13" x14ac:dyDescent="0.15">
      <c r="D68" s="9"/>
    </row>
    <row r="69" spans="4:4" ht="13" x14ac:dyDescent="0.15">
      <c r="D69" s="9"/>
    </row>
    <row r="70" spans="4:4" ht="13" x14ac:dyDescent="0.15">
      <c r="D70" s="9"/>
    </row>
    <row r="71" spans="4:4" ht="13" x14ac:dyDescent="0.15">
      <c r="D71" s="9"/>
    </row>
    <row r="72" spans="4:4" ht="13" x14ac:dyDescent="0.15">
      <c r="D72" s="9"/>
    </row>
    <row r="73" spans="4:4" ht="13" x14ac:dyDescent="0.15">
      <c r="D73" s="9"/>
    </row>
    <row r="74" spans="4:4" ht="13" x14ac:dyDescent="0.15">
      <c r="D74" s="9"/>
    </row>
    <row r="75" spans="4:4" ht="13" x14ac:dyDescent="0.15">
      <c r="D75" s="9"/>
    </row>
    <row r="76" spans="4:4" ht="13" x14ac:dyDescent="0.15">
      <c r="D76" s="9"/>
    </row>
    <row r="77" spans="4:4" ht="13" x14ac:dyDescent="0.15">
      <c r="D77" s="9"/>
    </row>
    <row r="78" spans="4:4" ht="13" x14ac:dyDescent="0.15">
      <c r="D78" s="9"/>
    </row>
    <row r="79" spans="4:4" ht="13" x14ac:dyDescent="0.15">
      <c r="D79" s="9"/>
    </row>
    <row r="80" spans="4:4" ht="13" x14ac:dyDescent="0.15">
      <c r="D80" s="9"/>
    </row>
    <row r="81" spans="4:4" ht="13" x14ac:dyDescent="0.15">
      <c r="D81" s="9"/>
    </row>
    <row r="82" spans="4:4" ht="13" x14ac:dyDescent="0.15">
      <c r="D82" s="9"/>
    </row>
    <row r="83" spans="4:4" ht="13" x14ac:dyDescent="0.15">
      <c r="D83" s="9"/>
    </row>
    <row r="84" spans="4:4" ht="13" x14ac:dyDescent="0.15">
      <c r="D84" s="9"/>
    </row>
    <row r="85" spans="4:4" ht="13" x14ac:dyDescent="0.15">
      <c r="D85" s="9"/>
    </row>
    <row r="86" spans="4:4" ht="13" x14ac:dyDescent="0.15">
      <c r="D86" s="9"/>
    </row>
    <row r="87" spans="4:4" ht="13" x14ac:dyDescent="0.15">
      <c r="D87" s="9"/>
    </row>
    <row r="88" spans="4:4" ht="13" x14ac:dyDescent="0.15">
      <c r="D88" s="9"/>
    </row>
    <row r="89" spans="4:4" ht="13" x14ac:dyDescent="0.15">
      <c r="D89" s="9"/>
    </row>
    <row r="90" spans="4:4" ht="13" x14ac:dyDescent="0.15">
      <c r="D90" s="9"/>
    </row>
    <row r="91" spans="4:4" ht="13" x14ac:dyDescent="0.15">
      <c r="D91" s="9"/>
    </row>
    <row r="92" spans="4:4" ht="13" x14ac:dyDescent="0.15">
      <c r="D92" s="9"/>
    </row>
    <row r="93" spans="4:4" ht="13" x14ac:dyDescent="0.15">
      <c r="D93" s="9"/>
    </row>
    <row r="94" spans="4:4" ht="13" x14ac:dyDescent="0.15">
      <c r="D94" s="9"/>
    </row>
    <row r="95" spans="4:4" ht="13" x14ac:dyDescent="0.15">
      <c r="D95" s="9"/>
    </row>
    <row r="96" spans="4:4" ht="13" x14ac:dyDescent="0.15">
      <c r="D96" s="9"/>
    </row>
    <row r="97" spans="4:4" ht="13" x14ac:dyDescent="0.15">
      <c r="D97" s="9"/>
    </row>
    <row r="98" spans="4:4" ht="13" x14ac:dyDescent="0.15">
      <c r="D98" s="9"/>
    </row>
    <row r="99" spans="4:4" ht="13" x14ac:dyDescent="0.15">
      <c r="D99" s="9"/>
    </row>
    <row r="100" spans="4:4" ht="13" x14ac:dyDescent="0.15">
      <c r="D100" s="9"/>
    </row>
    <row r="101" spans="4:4" ht="13" x14ac:dyDescent="0.15">
      <c r="D101" s="9"/>
    </row>
    <row r="102" spans="4:4" ht="13" x14ac:dyDescent="0.15">
      <c r="D102" s="9"/>
    </row>
    <row r="103" spans="4:4" ht="13" x14ac:dyDescent="0.15">
      <c r="D103" s="9"/>
    </row>
    <row r="104" spans="4:4" ht="13" x14ac:dyDescent="0.15">
      <c r="D104" s="9"/>
    </row>
    <row r="105" spans="4:4" ht="13" x14ac:dyDescent="0.15">
      <c r="D105" s="9"/>
    </row>
    <row r="106" spans="4:4" ht="13" x14ac:dyDescent="0.15">
      <c r="D106" s="9"/>
    </row>
    <row r="107" spans="4:4" ht="13" x14ac:dyDescent="0.15">
      <c r="D107" s="9"/>
    </row>
    <row r="108" spans="4:4" ht="13" x14ac:dyDescent="0.15">
      <c r="D108" s="9"/>
    </row>
    <row r="109" spans="4:4" ht="13" x14ac:dyDescent="0.15">
      <c r="D109" s="9"/>
    </row>
    <row r="110" spans="4:4" ht="13" x14ac:dyDescent="0.15">
      <c r="D110" s="9"/>
    </row>
    <row r="111" spans="4:4" ht="13" x14ac:dyDescent="0.15">
      <c r="D111" s="9"/>
    </row>
    <row r="112" spans="4:4" ht="13" x14ac:dyDescent="0.15">
      <c r="D112" s="9"/>
    </row>
    <row r="113" spans="4:4" ht="13" x14ac:dyDescent="0.15">
      <c r="D113" s="9"/>
    </row>
    <row r="114" spans="4:4" ht="13" x14ac:dyDescent="0.15">
      <c r="D114" s="9"/>
    </row>
    <row r="115" spans="4:4" ht="13" x14ac:dyDescent="0.15">
      <c r="D115" s="9"/>
    </row>
    <row r="116" spans="4:4" ht="13" x14ac:dyDescent="0.15">
      <c r="D116" s="9"/>
    </row>
    <row r="117" spans="4:4" ht="13" x14ac:dyDescent="0.15">
      <c r="D117" s="9"/>
    </row>
    <row r="118" spans="4:4" ht="13" x14ac:dyDescent="0.15">
      <c r="D118" s="9"/>
    </row>
    <row r="119" spans="4:4" ht="13" x14ac:dyDescent="0.15">
      <c r="D119" s="9"/>
    </row>
    <row r="120" spans="4:4" ht="13" x14ac:dyDescent="0.15">
      <c r="D120" s="9"/>
    </row>
    <row r="121" spans="4:4" ht="13" x14ac:dyDescent="0.15">
      <c r="D121" s="9"/>
    </row>
    <row r="122" spans="4:4" ht="13" x14ac:dyDescent="0.15">
      <c r="D122" s="9"/>
    </row>
    <row r="123" spans="4:4" ht="13" x14ac:dyDescent="0.15">
      <c r="D123" s="9"/>
    </row>
    <row r="124" spans="4:4" ht="13" x14ac:dyDescent="0.15">
      <c r="D124" s="9"/>
    </row>
    <row r="125" spans="4:4" ht="13" x14ac:dyDescent="0.15">
      <c r="D125" s="9"/>
    </row>
    <row r="126" spans="4:4" ht="13" x14ac:dyDescent="0.15">
      <c r="D126" s="9"/>
    </row>
    <row r="127" spans="4:4" ht="13" x14ac:dyDescent="0.15">
      <c r="D127" s="9"/>
    </row>
    <row r="128" spans="4:4" ht="13" x14ac:dyDescent="0.15">
      <c r="D128" s="9"/>
    </row>
    <row r="129" spans="4:4" ht="13" x14ac:dyDescent="0.15">
      <c r="D129" s="9"/>
    </row>
    <row r="130" spans="4:4" ht="13" x14ac:dyDescent="0.15">
      <c r="D130" s="9"/>
    </row>
    <row r="131" spans="4:4" ht="13" x14ac:dyDescent="0.15">
      <c r="D131" s="9"/>
    </row>
    <row r="132" spans="4:4" ht="13" x14ac:dyDescent="0.15">
      <c r="D132" s="9"/>
    </row>
    <row r="133" spans="4:4" ht="13" x14ac:dyDescent="0.15">
      <c r="D133" s="9"/>
    </row>
    <row r="134" spans="4:4" ht="13" x14ac:dyDescent="0.15">
      <c r="D134" s="9"/>
    </row>
    <row r="135" spans="4:4" ht="13" x14ac:dyDescent="0.15">
      <c r="D135" s="9"/>
    </row>
    <row r="136" spans="4:4" ht="13" x14ac:dyDescent="0.15">
      <c r="D136" s="9"/>
    </row>
    <row r="137" spans="4:4" ht="13" x14ac:dyDescent="0.15">
      <c r="D137" s="9"/>
    </row>
    <row r="138" spans="4:4" ht="13" x14ac:dyDescent="0.15">
      <c r="D138" s="9"/>
    </row>
    <row r="139" spans="4:4" ht="13" x14ac:dyDescent="0.15">
      <c r="D139" s="9"/>
    </row>
    <row r="140" spans="4:4" ht="13" x14ac:dyDescent="0.15">
      <c r="D140" s="9"/>
    </row>
    <row r="141" spans="4:4" ht="13" x14ac:dyDescent="0.15">
      <c r="D141" s="9"/>
    </row>
    <row r="142" spans="4:4" ht="13" x14ac:dyDescent="0.15">
      <c r="D142" s="9"/>
    </row>
    <row r="143" spans="4:4" ht="13" x14ac:dyDescent="0.15">
      <c r="D143" s="9"/>
    </row>
    <row r="144" spans="4:4" ht="13" x14ac:dyDescent="0.15">
      <c r="D144" s="9"/>
    </row>
    <row r="145" spans="4:4" ht="13" x14ac:dyDescent="0.15">
      <c r="D145" s="9"/>
    </row>
    <row r="146" spans="4:4" ht="13" x14ac:dyDescent="0.15">
      <c r="D146" s="9"/>
    </row>
    <row r="147" spans="4:4" ht="13" x14ac:dyDescent="0.15">
      <c r="D147" s="9"/>
    </row>
    <row r="148" spans="4:4" ht="13" x14ac:dyDescent="0.15">
      <c r="D148" s="9"/>
    </row>
    <row r="149" spans="4:4" ht="13" x14ac:dyDescent="0.15">
      <c r="D149" s="9"/>
    </row>
    <row r="150" spans="4:4" ht="13" x14ac:dyDescent="0.15">
      <c r="D150" s="9"/>
    </row>
    <row r="151" spans="4:4" ht="13" x14ac:dyDescent="0.15">
      <c r="D151" s="9"/>
    </row>
    <row r="152" spans="4:4" ht="13" x14ac:dyDescent="0.15">
      <c r="D152" s="9"/>
    </row>
    <row r="153" spans="4:4" ht="13" x14ac:dyDescent="0.15">
      <c r="D153" s="9"/>
    </row>
    <row r="154" spans="4:4" ht="13" x14ac:dyDescent="0.15">
      <c r="D154" s="9"/>
    </row>
    <row r="155" spans="4:4" ht="13" x14ac:dyDescent="0.15">
      <c r="D155" s="9"/>
    </row>
    <row r="156" spans="4:4" ht="13" x14ac:dyDescent="0.15">
      <c r="D156" s="9"/>
    </row>
    <row r="157" spans="4:4" ht="13" x14ac:dyDescent="0.15">
      <c r="D157" s="9"/>
    </row>
    <row r="158" spans="4:4" ht="13" x14ac:dyDescent="0.15">
      <c r="D158" s="9"/>
    </row>
    <row r="159" spans="4:4" ht="13" x14ac:dyDescent="0.15">
      <c r="D159" s="9"/>
    </row>
    <row r="160" spans="4:4" ht="13" x14ac:dyDescent="0.15">
      <c r="D160" s="9"/>
    </row>
    <row r="161" spans="4:4" ht="13" x14ac:dyDescent="0.15">
      <c r="D161" s="9"/>
    </row>
    <row r="162" spans="4:4" ht="13" x14ac:dyDescent="0.15">
      <c r="D162" s="9"/>
    </row>
    <row r="163" spans="4:4" ht="13" x14ac:dyDescent="0.15">
      <c r="D163" s="9"/>
    </row>
    <row r="164" spans="4:4" ht="13" x14ac:dyDescent="0.15">
      <c r="D164" s="9"/>
    </row>
    <row r="165" spans="4:4" ht="13" x14ac:dyDescent="0.15">
      <c r="D165" s="9"/>
    </row>
    <row r="166" spans="4:4" ht="13" x14ac:dyDescent="0.15">
      <c r="D166" s="9"/>
    </row>
    <row r="167" spans="4:4" ht="13" x14ac:dyDescent="0.15">
      <c r="D167" s="9"/>
    </row>
    <row r="168" spans="4:4" ht="13" x14ac:dyDescent="0.15">
      <c r="D168" s="9"/>
    </row>
    <row r="169" spans="4:4" ht="13" x14ac:dyDescent="0.15">
      <c r="D169" s="9"/>
    </row>
    <row r="170" spans="4:4" ht="13" x14ac:dyDescent="0.15">
      <c r="D170" s="9"/>
    </row>
    <row r="171" spans="4:4" ht="13" x14ac:dyDescent="0.15">
      <c r="D171" s="9"/>
    </row>
    <row r="172" spans="4:4" ht="13" x14ac:dyDescent="0.15">
      <c r="D172" s="9"/>
    </row>
    <row r="173" spans="4:4" ht="13" x14ac:dyDescent="0.15">
      <c r="D173" s="9"/>
    </row>
    <row r="174" spans="4:4" ht="13" x14ac:dyDescent="0.15">
      <c r="D174" s="9"/>
    </row>
    <row r="175" spans="4:4" ht="13" x14ac:dyDescent="0.15">
      <c r="D175" s="9"/>
    </row>
    <row r="176" spans="4:4" ht="13" x14ac:dyDescent="0.15">
      <c r="D176" s="9"/>
    </row>
    <row r="177" spans="4:4" ht="13" x14ac:dyDescent="0.15">
      <c r="D177" s="9"/>
    </row>
    <row r="178" spans="4:4" ht="13" x14ac:dyDescent="0.15">
      <c r="D178" s="9"/>
    </row>
    <row r="179" spans="4:4" ht="13" x14ac:dyDescent="0.15">
      <c r="D179" s="9"/>
    </row>
    <row r="180" spans="4:4" ht="13" x14ac:dyDescent="0.15">
      <c r="D180" s="9"/>
    </row>
    <row r="181" spans="4:4" ht="13" x14ac:dyDescent="0.15">
      <c r="D181" s="9"/>
    </row>
    <row r="182" spans="4:4" ht="13" x14ac:dyDescent="0.15">
      <c r="D182" s="9"/>
    </row>
    <row r="183" spans="4:4" ht="13" x14ac:dyDescent="0.15">
      <c r="D183" s="9"/>
    </row>
    <row r="184" spans="4:4" ht="13" x14ac:dyDescent="0.15">
      <c r="D184" s="9"/>
    </row>
    <row r="185" spans="4:4" ht="13" x14ac:dyDescent="0.15">
      <c r="D185" s="9"/>
    </row>
    <row r="186" spans="4:4" ht="13" x14ac:dyDescent="0.15">
      <c r="D186" s="9"/>
    </row>
    <row r="187" spans="4:4" ht="13" x14ac:dyDescent="0.15">
      <c r="D187" s="9"/>
    </row>
    <row r="188" spans="4:4" ht="13" x14ac:dyDescent="0.15">
      <c r="D188" s="9"/>
    </row>
    <row r="189" spans="4:4" ht="13" x14ac:dyDescent="0.15">
      <c r="D189" s="9"/>
    </row>
    <row r="190" spans="4:4" ht="13" x14ac:dyDescent="0.15">
      <c r="D190" s="9"/>
    </row>
    <row r="191" spans="4:4" ht="13" x14ac:dyDescent="0.15">
      <c r="D191" s="9"/>
    </row>
    <row r="192" spans="4:4" ht="13" x14ac:dyDescent="0.15">
      <c r="D192" s="9"/>
    </row>
    <row r="193" spans="4:4" ht="13" x14ac:dyDescent="0.15">
      <c r="D193" s="9"/>
    </row>
    <row r="194" spans="4:4" ht="13" x14ac:dyDescent="0.15">
      <c r="D194" s="9"/>
    </row>
    <row r="195" spans="4:4" ht="13" x14ac:dyDescent="0.15">
      <c r="D195" s="9"/>
    </row>
    <row r="196" spans="4:4" ht="13" x14ac:dyDescent="0.15">
      <c r="D196" s="9"/>
    </row>
    <row r="197" spans="4:4" ht="13" x14ac:dyDescent="0.15">
      <c r="D197" s="9"/>
    </row>
    <row r="198" spans="4:4" ht="13" x14ac:dyDescent="0.15">
      <c r="D198" s="9"/>
    </row>
    <row r="199" spans="4:4" ht="13" x14ac:dyDescent="0.15">
      <c r="D199" s="9"/>
    </row>
    <row r="200" spans="4:4" ht="13" x14ac:dyDescent="0.15">
      <c r="D200" s="9"/>
    </row>
    <row r="201" spans="4:4" ht="13" x14ac:dyDescent="0.15">
      <c r="D201" s="9"/>
    </row>
    <row r="202" spans="4:4" ht="13" x14ac:dyDescent="0.15">
      <c r="D202" s="9"/>
    </row>
    <row r="203" spans="4:4" ht="13" x14ac:dyDescent="0.15">
      <c r="D203" s="9"/>
    </row>
    <row r="204" spans="4:4" ht="13" x14ac:dyDescent="0.15">
      <c r="D204" s="9"/>
    </row>
    <row r="205" spans="4:4" ht="13" x14ac:dyDescent="0.15">
      <c r="D205" s="9"/>
    </row>
    <row r="206" spans="4:4" ht="13" x14ac:dyDescent="0.15">
      <c r="D206" s="9"/>
    </row>
    <row r="207" spans="4:4" ht="13" x14ac:dyDescent="0.15">
      <c r="D207" s="9"/>
    </row>
    <row r="208" spans="4:4" ht="13" x14ac:dyDescent="0.15">
      <c r="D208" s="9"/>
    </row>
    <row r="209" spans="4:4" ht="13" x14ac:dyDescent="0.15">
      <c r="D209" s="9"/>
    </row>
    <row r="210" spans="4:4" ht="13" x14ac:dyDescent="0.15">
      <c r="D210" s="9"/>
    </row>
    <row r="211" spans="4:4" ht="13" x14ac:dyDescent="0.15">
      <c r="D211" s="9"/>
    </row>
    <row r="212" spans="4:4" ht="13" x14ac:dyDescent="0.15">
      <c r="D212" s="9"/>
    </row>
    <row r="213" spans="4:4" ht="13" x14ac:dyDescent="0.15">
      <c r="D213" s="9"/>
    </row>
    <row r="214" spans="4:4" ht="13" x14ac:dyDescent="0.15">
      <c r="D214" s="9"/>
    </row>
    <row r="215" spans="4:4" ht="13" x14ac:dyDescent="0.15">
      <c r="D215" s="9"/>
    </row>
    <row r="216" spans="4:4" ht="13" x14ac:dyDescent="0.15">
      <c r="D216" s="9"/>
    </row>
    <row r="217" spans="4:4" ht="13" x14ac:dyDescent="0.15">
      <c r="D217" s="9"/>
    </row>
    <row r="218" spans="4:4" ht="13" x14ac:dyDescent="0.15">
      <c r="D218" s="9"/>
    </row>
    <row r="219" spans="4:4" ht="13" x14ac:dyDescent="0.15">
      <c r="D219" s="9"/>
    </row>
    <row r="220" spans="4:4" ht="13" x14ac:dyDescent="0.15">
      <c r="D220" s="9"/>
    </row>
    <row r="221" spans="4:4" ht="13" x14ac:dyDescent="0.15">
      <c r="D221" s="9"/>
    </row>
    <row r="222" spans="4:4" ht="13" x14ac:dyDescent="0.15">
      <c r="D222" s="9"/>
    </row>
    <row r="223" spans="4:4" ht="13" x14ac:dyDescent="0.15">
      <c r="D223" s="9"/>
    </row>
    <row r="224" spans="4:4" ht="13" x14ac:dyDescent="0.15">
      <c r="D224" s="9"/>
    </row>
    <row r="225" spans="4:4" ht="13" x14ac:dyDescent="0.15">
      <c r="D225" s="9"/>
    </row>
    <row r="226" spans="4:4" ht="13" x14ac:dyDescent="0.15">
      <c r="D226" s="9"/>
    </row>
    <row r="227" spans="4:4" ht="13" x14ac:dyDescent="0.15">
      <c r="D227" s="9"/>
    </row>
    <row r="228" spans="4:4" ht="13" x14ac:dyDescent="0.15">
      <c r="D228" s="9"/>
    </row>
    <row r="229" spans="4:4" ht="13" x14ac:dyDescent="0.15">
      <c r="D229" s="9"/>
    </row>
    <row r="230" spans="4:4" ht="13" x14ac:dyDescent="0.15">
      <c r="D230" s="9"/>
    </row>
    <row r="231" spans="4:4" ht="13" x14ac:dyDescent="0.15">
      <c r="D231" s="9"/>
    </row>
    <row r="232" spans="4:4" ht="13" x14ac:dyDescent="0.15">
      <c r="D232" s="9"/>
    </row>
    <row r="233" spans="4:4" ht="13" x14ac:dyDescent="0.15">
      <c r="D233" s="9"/>
    </row>
    <row r="234" spans="4:4" ht="13" x14ac:dyDescent="0.15">
      <c r="D234" s="9"/>
    </row>
    <row r="235" spans="4:4" ht="13" x14ac:dyDescent="0.15">
      <c r="D235" s="9"/>
    </row>
    <row r="236" spans="4:4" ht="13" x14ac:dyDescent="0.15">
      <c r="D236" s="9"/>
    </row>
    <row r="237" spans="4:4" ht="13" x14ac:dyDescent="0.15">
      <c r="D237" s="9"/>
    </row>
    <row r="238" spans="4:4" ht="13" x14ac:dyDescent="0.15">
      <c r="D238" s="9"/>
    </row>
    <row r="239" spans="4:4" ht="13" x14ac:dyDescent="0.15">
      <c r="D239" s="9"/>
    </row>
    <row r="240" spans="4:4" ht="13" x14ac:dyDescent="0.15">
      <c r="D240" s="9"/>
    </row>
    <row r="241" spans="4:4" ht="13" x14ac:dyDescent="0.15">
      <c r="D241" s="9"/>
    </row>
    <row r="242" spans="4:4" ht="13" x14ac:dyDescent="0.15">
      <c r="D242" s="9"/>
    </row>
    <row r="243" spans="4:4" ht="13" x14ac:dyDescent="0.15">
      <c r="D243" s="9"/>
    </row>
    <row r="244" spans="4:4" ht="13" x14ac:dyDescent="0.15">
      <c r="D244" s="9"/>
    </row>
    <row r="245" spans="4:4" ht="13" x14ac:dyDescent="0.15">
      <c r="D245" s="9"/>
    </row>
    <row r="246" spans="4:4" ht="13" x14ac:dyDescent="0.15">
      <c r="D246" s="9"/>
    </row>
    <row r="247" spans="4:4" ht="13" x14ac:dyDescent="0.15">
      <c r="D247" s="9"/>
    </row>
    <row r="248" spans="4:4" ht="13" x14ac:dyDescent="0.15">
      <c r="D248" s="9"/>
    </row>
    <row r="249" spans="4:4" ht="13" x14ac:dyDescent="0.15">
      <c r="D249" s="9"/>
    </row>
    <row r="250" spans="4:4" ht="13" x14ac:dyDescent="0.15">
      <c r="D250" s="9"/>
    </row>
    <row r="251" spans="4:4" ht="13" x14ac:dyDescent="0.15">
      <c r="D251" s="9"/>
    </row>
    <row r="252" spans="4:4" ht="13" x14ac:dyDescent="0.15">
      <c r="D252" s="9"/>
    </row>
    <row r="253" spans="4:4" ht="13" x14ac:dyDescent="0.15">
      <c r="D253" s="9"/>
    </row>
    <row r="254" spans="4:4" ht="13" x14ac:dyDescent="0.15">
      <c r="D254" s="9"/>
    </row>
    <row r="255" spans="4:4" ht="13" x14ac:dyDescent="0.15">
      <c r="D255" s="9"/>
    </row>
    <row r="256" spans="4:4" ht="13" x14ac:dyDescent="0.15">
      <c r="D256" s="9"/>
    </row>
    <row r="257" spans="4:4" ht="13" x14ac:dyDescent="0.15">
      <c r="D257" s="9"/>
    </row>
    <row r="258" spans="4:4" ht="13" x14ac:dyDescent="0.15">
      <c r="D258" s="9"/>
    </row>
    <row r="259" spans="4:4" ht="13" x14ac:dyDescent="0.15">
      <c r="D259" s="9"/>
    </row>
    <row r="260" spans="4:4" ht="13" x14ac:dyDescent="0.15">
      <c r="D260" s="9"/>
    </row>
    <row r="261" spans="4:4" ht="13" x14ac:dyDescent="0.15">
      <c r="D261" s="9"/>
    </row>
    <row r="262" spans="4:4" ht="13" x14ac:dyDescent="0.15">
      <c r="D262" s="9"/>
    </row>
    <row r="263" spans="4:4" ht="13" x14ac:dyDescent="0.15">
      <c r="D263" s="9"/>
    </row>
    <row r="264" spans="4:4" ht="13" x14ac:dyDescent="0.15">
      <c r="D264" s="9"/>
    </row>
    <row r="265" spans="4:4" ht="13" x14ac:dyDescent="0.15">
      <c r="D265" s="9"/>
    </row>
    <row r="266" spans="4:4" ht="13" x14ac:dyDescent="0.15">
      <c r="D266" s="9"/>
    </row>
    <row r="267" spans="4:4" ht="13" x14ac:dyDescent="0.15">
      <c r="D267" s="9"/>
    </row>
    <row r="268" spans="4:4" ht="13" x14ac:dyDescent="0.15">
      <c r="D268" s="9"/>
    </row>
    <row r="269" spans="4:4" ht="13" x14ac:dyDescent="0.15">
      <c r="D269" s="9"/>
    </row>
    <row r="270" spans="4:4" ht="13" x14ac:dyDescent="0.15">
      <c r="D270" s="9"/>
    </row>
    <row r="271" spans="4:4" ht="13" x14ac:dyDescent="0.15">
      <c r="D271" s="9"/>
    </row>
    <row r="272" spans="4:4" ht="13" x14ac:dyDescent="0.15">
      <c r="D272" s="9"/>
    </row>
    <row r="273" spans="4:4" ht="13" x14ac:dyDescent="0.15">
      <c r="D273" s="9"/>
    </row>
    <row r="274" spans="4:4" ht="13" x14ac:dyDescent="0.15">
      <c r="D274" s="9"/>
    </row>
    <row r="275" spans="4:4" ht="13" x14ac:dyDescent="0.15">
      <c r="D275" s="9"/>
    </row>
    <row r="276" spans="4:4" ht="13" x14ac:dyDescent="0.15">
      <c r="D276" s="9"/>
    </row>
    <row r="277" spans="4:4" ht="13" x14ac:dyDescent="0.15">
      <c r="D277" s="9"/>
    </row>
    <row r="278" spans="4:4" ht="13" x14ac:dyDescent="0.15">
      <c r="D278" s="9"/>
    </row>
    <row r="279" spans="4:4" ht="13" x14ac:dyDescent="0.15">
      <c r="D279" s="9"/>
    </row>
    <row r="280" spans="4:4" ht="13" x14ac:dyDescent="0.15">
      <c r="D280" s="9"/>
    </row>
    <row r="281" spans="4:4" ht="13" x14ac:dyDescent="0.15">
      <c r="D281" s="9"/>
    </row>
    <row r="282" spans="4:4" ht="13" x14ac:dyDescent="0.15">
      <c r="D282" s="9"/>
    </row>
    <row r="283" spans="4:4" ht="13" x14ac:dyDescent="0.15">
      <c r="D283" s="9"/>
    </row>
    <row r="284" spans="4:4" ht="13" x14ac:dyDescent="0.15">
      <c r="D284" s="9"/>
    </row>
    <row r="285" spans="4:4" ht="13" x14ac:dyDescent="0.15">
      <c r="D285" s="9"/>
    </row>
    <row r="286" spans="4:4" ht="13" x14ac:dyDescent="0.15">
      <c r="D286" s="9"/>
    </row>
    <row r="287" spans="4:4" ht="13" x14ac:dyDescent="0.15">
      <c r="D287" s="9"/>
    </row>
    <row r="288" spans="4:4" ht="13" x14ac:dyDescent="0.15">
      <c r="D288" s="9"/>
    </row>
    <row r="289" spans="4:4" ht="13" x14ac:dyDescent="0.15">
      <c r="D289" s="9"/>
    </row>
    <row r="290" spans="4:4" ht="13" x14ac:dyDescent="0.15">
      <c r="D290" s="9"/>
    </row>
    <row r="291" spans="4:4" ht="13" x14ac:dyDescent="0.15">
      <c r="D291" s="9"/>
    </row>
    <row r="292" spans="4:4" ht="13" x14ac:dyDescent="0.15">
      <c r="D292" s="9"/>
    </row>
    <row r="293" spans="4:4" ht="13" x14ac:dyDescent="0.15">
      <c r="D293" s="9"/>
    </row>
    <row r="294" spans="4:4" ht="13" x14ac:dyDescent="0.15">
      <c r="D294" s="9"/>
    </row>
    <row r="295" spans="4:4" ht="13" x14ac:dyDescent="0.15">
      <c r="D295" s="9"/>
    </row>
    <row r="296" spans="4:4" ht="13" x14ac:dyDescent="0.15">
      <c r="D296" s="9"/>
    </row>
    <row r="297" spans="4:4" ht="13" x14ac:dyDescent="0.15">
      <c r="D297" s="9"/>
    </row>
    <row r="298" spans="4:4" ht="13" x14ac:dyDescent="0.15">
      <c r="D298" s="9"/>
    </row>
    <row r="299" spans="4:4" ht="13" x14ac:dyDescent="0.15">
      <c r="D299" s="9"/>
    </row>
    <row r="300" spans="4:4" ht="13" x14ac:dyDescent="0.15">
      <c r="D300" s="9"/>
    </row>
    <row r="301" spans="4:4" ht="13" x14ac:dyDescent="0.15">
      <c r="D301" s="9"/>
    </row>
    <row r="302" spans="4:4" ht="13" x14ac:dyDescent="0.15">
      <c r="D302" s="9"/>
    </row>
    <row r="303" spans="4:4" ht="13" x14ac:dyDescent="0.15">
      <c r="D303" s="9"/>
    </row>
    <row r="304" spans="4:4" ht="13" x14ac:dyDescent="0.15">
      <c r="D304" s="9"/>
    </row>
    <row r="305" spans="4:4" ht="13" x14ac:dyDescent="0.15">
      <c r="D305" s="9"/>
    </row>
    <row r="306" spans="4:4" ht="13" x14ac:dyDescent="0.15">
      <c r="D306" s="9"/>
    </row>
    <row r="307" spans="4:4" ht="13" x14ac:dyDescent="0.15">
      <c r="D307" s="9"/>
    </row>
    <row r="308" spans="4:4" ht="13" x14ac:dyDescent="0.15">
      <c r="D308" s="9"/>
    </row>
    <row r="309" spans="4:4" ht="13" x14ac:dyDescent="0.15">
      <c r="D309" s="9"/>
    </row>
    <row r="310" spans="4:4" ht="13" x14ac:dyDescent="0.15">
      <c r="D310" s="9"/>
    </row>
    <row r="311" spans="4:4" ht="13" x14ac:dyDescent="0.15">
      <c r="D311" s="9"/>
    </row>
    <row r="312" spans="4:4" ht="13" x14ac:dyDescent="0.15">
      <c r="D312" s="9"/>
    </row>
    <row r="313" spans="4:4" ht="13" x14ac:dyDescent="0.15">
      <c r="D313" s="9"/>
    </row>
    <row r="314" spans="4:4" ht="13" x14ac:dyDescent="0.15">
      <c r="D314" s="9"/>
    </row>
    <row r="315" spans="4:4" ht="13" x14ac:dyDescent="0.15">
      <c r="D315" s="9"/>
    </row>
    <row r="316" spans="4:4" ht="13" x14ac:dyDescent="0.15">
      <c r="D316" s="9"/>
    </row>
    <row r="317" spans="4:4" ht="13" x14ac:dyDescent="0.15">
      <c r="D317" s="9"/>
    </row>
    <row r="318" spans="4:4" ht="13" x14ac:dyDescent="0.15">
      <c r="D318" s="9"/>
    </row>
    <row r="319" spans="4:4" ht="13" x14ac:dyDescent="0.15">
      <c r="D319" s="9"/>
    </row>
    <row r="320" spans="4:4" ht="13" x14ac:dyDescent="0.15">
      <c r="D320" s="9"/>
    </row>
    <row r="321" spans="4:4" ht="13" x14ac:dyDescent="0.15">
      <c r="D321" s="9"/>
    </row>
    <row r="322" spans="4:4" ht="13" x14ac:dyDescent="0.15">
      <c r="D322" s="9"/>
    </row>
    <row r="323" spans="4:4" ht="13" x14ac:dyDescent="0.15">
      <c r="D323" s="9"/>
    </row>
    <row r="324" spans="4:4" ht="13" x14ac:dyDescent="0.15">
      <c r="D324" s="9"/>
    </row>
    <row r="325" spans="4:4" ht="13" x14ac:dyDescent="0.15">
      <c r="D325" s="9"/>
    </row>
    <row r="326" spans="4:4" ht="13" x14ac:dyDescent="0.15">
      <c r="D326" s="9"/>
    </row>
    <row r="327" spans="4:4" ht="13" x14ac:dyDescent="0.15">
      <c r="D327" s="9"/>
    </row>
    <row r="328" spans="4:4" ht="13" x14ac:dyDescent="0.15">
      <c r="D328" s="9"/>
    </row>
    <row r="329" spans="4:4" ht="13" x14ac:dyDescent="0.15">
      <c r="D329" s="9"/>
    </row>
    <row r="330" spans="4:4" ht="13" x14ac:dyDescent="0.15">
      <c r="D330" s="9"/>
    </row>
    <row r="331" spans="4:4" ht="13" x14ac:dyDescent="0.15">
      <c r="D331" s="9"/>
    </row>
    <row r="332" spans="4:4" ht="13" x14ac:dyDescent="0.15">
      <c r="D332" s="9"/>
    </row>
    <row r="333" spans="4:4" ht="13" x14ac:dyDescent="0.15">
      <c r="D333" s="9"/>
    </row>
    <row r="334" spans="4:4" ht="13" x14ac:dyDescent="0.15">
      <c r="D334" s="9"/>
    </row>
    <row r="335" spans="4:4" ht="13" x14ac:dyDescent="0.15">
      <c r="D335" s="9"/>
    </row>
    <row r="336" spans="4:4" ht="13" x14ac:dyDescent="0.15">
      <c r="D336" s="9"/>
    </row>
    <row r="337" spans="4:4" ht="13" x14ac:dyDescent="0.15">
      <c r="D337" s="9"/>
    </row>
    <row r="338" spans="4:4" ht="13" x14ac:dyDescent="0.15">
      <c r="D338" s="9"/>
    </row>
    <row r="339" spans="4:4" ht="13" x14ac:dyDescent="0.15">
      <c r="D339" s="9"/>
    </row>
    <row r="340" spans="4:4" ht="13" x14ac:dyDescent="0.15">
      <c r="D340" s="9"/>
    </row>
    <row r="341" spans="4:4" ht="13" x14ac:dyDescent="0.15">
      <c r="D341" s="9"/>
    </row>
    <row r="342" spans="4:4" ht="13" x14ac:dyDescent="0.15">
      <c r="D342" s="9"/>
    </row>
    <row r="343" spans="4:4" ht="13" x14ac:dyDescent="0.15">
      <c r="D343" s="9"/>
    </row>
    <row r="344" spans="4:4" ht="13" x14ac:dyDescent="0.15">
      <c r="D344" s="9"/>
    </row>
    <row r="345" spans="4:4" ht="13" x14ac:dyDescent="0.15">
      <c r="D345" s="9"/>
    </row>
    <row r="346" spans="4:4" ht="13" x14ac:dyDescent="0.15">
      <c r="D346" s="9"/>
    </row>
    <row r="347" spans="4:4" ht="13" x14ac:dyDescent="0.15">
      <c r="D347" s="9"/>
    </row>
    <row r="348" spans="4:4" ht="13" x14ac:dyDescent="0.15">
      <c r="D348" s="9"/>
    </row>
    <row r="349" spans="4:4" ht="13" x14ac:dyDescent="0.15">
      <c r="D349" s="9"/>
    </row>
    <row r="350" spans="4:4" ht="13" x14ac:dyDescent="0.15">
      <c r="D350" s="9"/>
    </row>
    <row r="351" spans="4:4" ht="13" x14ac:dyDescent="0.15">
      <c r="D351" s="9"/>
    </row>
    <row r="352" spans="4:4" ht="13" x14ac:dyDescent="0.15">
      <c r="D352" s="9"/>
    </row>
    <row r="353" spans="4:4" ht="13" x14ac:dyDescent="0.15">
      <c r="D353" s="9"/>
    </row>
    <row r="354" spans="4:4" ht="13" x14ac:dyDescent="0.15">
      <c r="D354" s="9"/>
    </row>
    <row r="355" spans="4:4" ht="13" x14ac:dyDescent="0.15">
      <c r="D355" s="9"/>
    </row>
    <row r="356" spans="4:4" ht="13" x14ac:dyDescent="0.15">
      <c r="D356" s="9"/>
    </row>
    <row r="357" spans="4:4" ht="13" x14ac:dyDescent="0.15">
      <c r="D357" s="9"/>
    </row>
    <row r="358" spans="4:4" ht="13" x14ac:dyDescent="0.15">
      <c r="D358" s="9"/>
    </row>
    <row r="359" spans="4:4" ht="13" x14ac:dyDescent="0.15">
      <c r="D359" s="9"/>
    </row>
    <row r="360" spans="4:4" ht="13" x14ac:dyDescent="0.15">
      <c r="D360" s="9"/>
    </row>
    <row r="361" spans="4:4" ht="13" x14ac:dyDescent="0.15">
      <c r="D361" s="9"/>
    </row>
    <row r="362" spans="4:4" ht="13" x14ac:dyDescent="0.15">
      <c r="D362" s="9"/>
    </row>
    <row r="363" spans="4:4" ht="13" x14ac:dyDescent="0.15">
      <c r="D363" s="9"/>
    </row>
    <row r="364" spans="4:4" ht="13" x14ac:dyDescent="0.15">
      <c r="D364" s="9"/>
    </row>
    <row r="365" spans="4:4" ht="13" x14ac:dyDescent="0.15">
      <c r="D365" s="9"/>
    </row>
    <row r="366" spans="4:4" ht="13" x14ac:dyDescent="0.15">
      <c r="D366" s="9"/>
    </row>
    <row r="367" spans="4:4" ht="13" x14ac:dyDescent="0.15">
      <c r="D367" s="9"/>
    </row>
    <row r="368" spans="4:4" ht="13" x14ac:dyDescent="0.15">
      <c r="D368" s="9"/>
    </row>
    <row r="369" spans="4:4" ht="13" x14ac:dyDescent="0.15">
      <c r="D369" s="9"/>
    </row>
    <row r="370" spans="4:4" ht="13" x14ac:dyDescent="0.15">
      <c r="D370" s="9"/>
    </row>
    <row r="371" spans="4:4" ht="13" x14ac:dyDescent="0.15">
      <c r="D371" s="9"/>
    </row>
    <row r="372" spans="4:4" ht="13" x14ac:dyDescent="0.15">
      <c r="D372" s="9"/>
    </row>
    <row r="373" spans="4:4" ht="13" x14ac:dyDescent="0.15">
      <c r="D373" s="9"/>
    </row>
    <row r="374" spans="4:4" ht="13" x14ac:dyDescent="0.15">
      <c r="D374" s="9"/>
    </row>
    <row r="375" spans="4:4" ht="13" x14ac:dyDescent="0.15">
      <c r="D375" s="9"/>
    </row>
    <row r="376" spans="4:4" ht="13" x14ac:dyDescent="0.15">
      <c r="D376" s="9"/>
    </row>
    <row r="377" spans="4:4" ht="13" x14ac:dyDescent="0.15">
      <c r="D377" s="9"/>
    </row>
    <row r="378" spans="4:4" ht="13" x14ac:dyDescent="0.15">
      <c r="D378" s="9"/>
    </row>
    <row r="379" spans="4:4" ht="13" x14ac:dyDescent="0.15">
      <c r="D379" s="9"/>
    </row>
    <row r="380" spans="4:4" ht="13" x14ac:dyDescent="0.15">
      <c r="D380" s="9"/>
    </row>
    <row r="381" spans="4:4" ht="13" x14ac:dyDescent="0.15">
      <c r="D381" s="9"/>
    </row>
    <row r="382" spans="4:4" ht="13" x14ac:dyDescent="0.15">
      <c r="D382" s="9"/>
    </row>
    <row r="383" spans="4:4" ht="13" x14ac:dyDescent="0.15">
      <c r="D383" s="9"/>
    </row>
    <row r="384" spans="4:4" ht="13" x14ac:dyDescent="0.15">
      <c r="D384" s="9"/>
    </row>
    <row r="385" spans="4:4" ht="13" x14ac:dyDescent="0.15">
      <c r="D385" s="9"/>
    </row>
    <row r="386" spans="4:4" ht="13" x14ac:dyDescent="0.15">
      <c r="D386" s="9"/>
    </row>
    <row r="387" spans="4:4" ht="13" x14ac:dyDescent="0.15">
      <c r="D387" s="9"/>
    </row>
    <row r="388" spans="4:4" ht="13" x14ac:dyDescent="0.15">
      <c r="D388" s="9"/>
    </row>
    <row r="389" spans="4:4" ht="13" x14ac:dyDescent="0.15">
      <c r="D389" s="9"/>
    </row>
    <row r="390" spans="4:4" ht="13" x14ac:dyDescent="0.15">
      <c r="D390" s="9"/>
    </row>
    <row r="391" spans="4:4" ht="13" x14ac:dyDescent="0.15">
      <c r="D391" s="9"/>
    </row>
    <row r="392" spans="4:4" ht="13" x14ac:dyDescent="0.15">
      <c r="D392" s="9"/>
    </row>
    <row r="393" spans="4:4" ht="13" x14ac:dyDescent="0.15">
      <c r="D393" s="9"/>
    </row>
    <row r="394" spans="4:4" ht="13" x14ac:dyDescent="0.15">
      <c r="D394" s="9"/>
    </row>
    <row r="395" spans="4:4" ht="13" x14ac:dyDescent="0.15">
      <c r="D395" s="9"/>
    </row>
    <row r="396" spans="4:4" ht="13" x14ac:dyDescent="0.15">
      <c r="D396" s="9"/>
    </row>
    <row r="397" spans="4:4" ht="13" x14ac:dyDescent="0.15">
      <c r="D397" s="9"/>
    </row>
    <row r="398" spans="4:4" ht="13" x14ac:dyDescent="0.15">
      <c r="D398" s="9"/>
    </row>
    <row r="399" spans="4:4" ht="13" x14ac:dyDescent="0.15">
      <c r="D399" s="9"/>
    </row>
    <row r="400" spans="4:4" ht="13" x14ac:dyDescent="0.15">
      <c r="D400" s="9"/>
    </row>
    <row r="401" spans="4:4" ht="13" x14ac:dyDescent="0.15">
      <c r="D401" s="9"/>
    </row>
    <row r="402" spans="4:4" ht="13" x14ac:dyDescent="0.15">
      <c r="D402" s="9"/>
    </row>
    <row r="403" spans="4:4" ht="13" x14ac:dyDescent="0.15">
      <c r="D403" s="9"/>
    </row>
    <row r="404" spans="4:4" ht="13" x14ac:dyDescent="0.15">
      <c r="D404" s="9"/>
    </row>
    <row r="405" spans="4:4" ht="13" x14ac:dyDescent="0.15">
      <c r="D405" s="9"/>
    </row>
    <row r="406" spans="4:4" ht="13" x14ac:dyDescent="0.15">
      <c r="D406" s="9"/>
    </row>
    <row r="407" spans="4:4" ht="13" x14ac:dyDescent="0.15">
      <c r="D407" s="9"/>
    </row>
    <row r="408" spans="4:4" ht="13" x14ac:dyDescent="0.15">
      <c r="D408" s="9"/>
    </row>
    <row r="409" spans="4:4" ht="13" x14ac:dyDescent="0.15">
      <c r="D409" s="9"/>
    </row>
    <row r="410" spans="4:4" ht="13" x14ac:dyDescent="0.15">
      <c r="D410" s="9"/>
    </row>
    <row r="411" spans="4:4" ht="13" x14ac:dyDescent="0.15">
      <c r="D411" s="9"/>
    </row>
    <row r="412" spans="4:4" ht="13" x14ac:dyDescent="0.15">
      <c r="D412" s="9"/>
    </row>
    <row r="413" spans="4:4" ht="13" x14ac:dyDescent="0.15">
      <c r="D413" s="9"/>
    </row>
    <row r="414" spans="4:4" ht="13" x14ac:dyDescent="0.15">
      <c r="D414" s="9"/>
    </row>
    <row r="415" spans="4:4" ht="13" x14ac:dyDescent="0.15">
      <c r="D415" s="9"/>
    </row>
    <row r="416" spans="4:4" ht="13" x14ac:dyDescent="0.15">
      <c r="D416" s="9"/>
    </row>
    <row r="417" spans="4:4" ht="13" x14ac:dyDescent="0.15">
      <c r="D417" s="9"/>
    </row>
    <row r="418" spans="4:4" ht="13" x14ac:dyDescent="0.15">
      <c r="D418" s="9"/>
    </row>
    <row r="419" spans="4:4" ht="13" x14ac:dyDescent="0.15">
      <c r="D419" s="9"/>
    </row>
    <row r="420" spans="4:4" ht="13" x14ac:dyDescent="0.15">
      <c r="D420" s="9"/>
    </row>
    <row r="421" spans="4:4" ht="13" x14ac:dyDescent="0.15">
      <c r="D421" s="9"/>
    </row>
    <row r="422" spans="4:4" ht="13" x14ac:dyDescent="0.15">
      <c r="D422" s="9"/>
    </row>
    <row r="423" spans="4:4" ht="13" x14ac:dyDescent="0.15">
      <c r="D423" s="9"/>
    </row>
    <row r="424" spans="4:4" ht="13" x14ac:dyDescent="0.15">
      <c r="D424" s="9"/>
    </row>
    <row r="425" spans="4:4" ht="13" x14ac:dyDescent="0.15">
      <c r="D425" s="9"/>
    </row>
    <row r="426" spans="4:4" ht="13" x14ac:dyDescent="0.15">
      <c r="D426" s="9"/>
    </row>
    <row r="427" spans="4:4" ht="13" x14ac:dyDescent="0.15">
      <c r="D427" s="9"/>
    </row>
    <row r="428" spans="4:4" ht="13" x14ac:dyDescent="0.15">
      <c r="D428" s="9"/>
    </row>
    <row r="429" spans="4:4" ht="13" x14ac:dyDescent="0.15">
      <c r="D429" s="9"/>
    </row>
    <row r="430" spans="4:4" ht="13" x14ac:dyDescent="0.15">
      <c r="D430" s="9"/>
    </row>
    <row r="431" spans="4:4" ht="13" x14ac:dyDescent="0.15">
      <c r="D431" s="9"/>
    </row>
    <row r="432" spans="4:4" ht="13" x14ac:dyDescent="0.15">
      <c r="D432" s="9"/>
    </row>
    <row r="433" spans="4:4" ht="13" x14ac:dyDescent="0.15">
      <c r="D433" s="9"/>
    </row>
    <row r="434" spans="4:4" ht="13" x14ac:dyDescent="0.15">
      <c r="D434" s="9"/>
    </row>
    <row r="435" spans="4:4" ht="13" x14ac:dyDescent="0.15">
      <c r="D435" s="9"/>
    </row>
    <row r="436" spans="4:4" ht="13" x14ac:dyDescent="0.15">
      <c r="D436" s="9"/>
    </row>
    <row r="437" spans="4:4" ht="13" x14ac:dyDescent="0.15">
      <c r="D437" s="9"/>
    </row>
    <row r="438" spans="4:4" ht="13" x14ac:dyDescent="0.15">
      <c r="D438" s="9"/>
    </row>
    <row r="439" spans="4:4" ht="13" x14ac:dyDescent="0.15">
      <c r="D439" s="9"/>
    </row>
    <row r="440" spans="4:4" ht="13" x14ac:dyDescent="0.15">
      <c r="D440" s="9"/>
    </row>
    <row r="441" spans="4:4" ht="13" x14ac:dyDescent="0.15">
      <c r="D441" s="9"/>
    </row>
    <row r="442" spans="4:4" ht="13" x14ac:dyDescent="0.15">
      <c r="D442" s="9"/>
    </row>
    <row r="443" spans="4:4" ht="13" x14ac:dyDescent="0.15">
      <c r="D443" s="9"/>
    </row>
    <row r="444" spans="4:4" ht="13" x14ac:dyDescent="0.15">
      <c r="D444" s="9"/>
    </row>
    <row r="445" spans="4:4" ht="13" x14ac:dyDescent="0.15">
      <c r="D445" s="9"/>
    </row>
    <row r="446" spans="4:4" ht="13" x14ac:dyDescent="0.15">
      <c r="D446" s="9"/>
    </row>
    <row r="447" spans="4:4" ht="13" x14ac:dyDescent="0.15">
      <c r="D447" s="9"/>
    </row>
    <row r="448" spans="4:4" ht="13" x14ac:dyDescent="0.15">
      <c r="D448" s="9"/>
    </row>
    <row r="449" spans="4:4" ht="13" x14ac:dyDescent="0.15">
      <c r="D449" s="9"/>
    </row>
    <row r="450" spans="4:4" ht="13" x14ac:dyDescent="0.15">
      <c r="D450" s="9"/>
    </row>
    <row r="451" spans="4:4" ht="13" x14ac:dyDescent="0.15">
      <c r="D451" s="9"/>
    </row>
    <row r="452" spans="4:4" ht="13" x14ac:dyDescent="0.15">
      <c r="D452" s="9"/>
    </row>
    <row r="453" spans="4:4" ht="13" x14ac:dyDescent="0.15">
      <c r="D453" s="9"/>
    </row>
    <row r="454" spans="4:4" ht="13" x14ac:dyDescent="0.15">
      <c r="D454" s="9"/>
    </row>
    <row r="455" spans="4:4" ht="13" x14ac:dyDescent="0.15">
      <c r="D455" s="9"/>
    </row>
    <row r="456" spans="4:4" ht="13" x14ac:dyDescent="0.15">
      <c r="D456" s="9"/>
    </row>
    <row r="457" spans="4:4" ht="13" x14ac:dyDescent="0.15">
      <c r="D457" s="9"/>
    </row>
    <row r="458" spans="4:4" ht="13" x14ac:dyDescent="0.15">
      <c r="D458" s="9"/>
    </row>
    <row r="459" spans="4:4" ht="13" x14ac:dyDescent="0.15">
      <c r="D459" s="9"/>
    </row>
    <row r="460" spans="4:4" ht="13" x14ac:dyDescent="0.15">
      <c r="D460" s="9"/>
    </row>
    <row r="461" spans="4:4" ht="13" x14ac:dyDescent="0.15">
      <c r="D461" s="9"/>
    </row>
    <row r="462" spans="4:4" ht="13" x14ac:dyDescent="0.15">
      <c r="D462" s="9"/>
    </row>
    <row r="463" spans="4:4" ht="13" x14ac:dyDescent="0.15">
      <c r="D463" s="9"/>
    </row>
    <row r="464" spans="4:4" ht="13" x14ac:dyDescent="0.15">
      <c r="D464" s="9"/>
    </row>
    <row r="465" spans="4:4" ht="13" x14ac:dyDescent="0.15">
      <c r="D465" s="9"/>
    </row>
    <row r="466" spans="4:4" ht="13" x14ac:dyDescent="0.15">
      <c r="D466" s="9"/>
    </row>
    <row r="467" spans="4:4" ht="13" x14ac:dyDescent="0.15">
      <c r="D467" s="9"/>
    </row>
    <row r="468" spans="4:4" ht="13" x14ac:dyDescent="0.15">
      <c r="D468" s="9"/>
    </row>
    <row r="469" spans="4:4" ht="13" x14ac:dyDescent="0.15">
      <c r="D469" s="9"/>
    </row>
    <row r="470" spans="4:4" ht="13" x14ac:dyDescent="0.15">
      <c r="D470" s="9"/>
    </row>
    <row r="471" spans="4:4" ht="13" x14ac:dyDescent="0.15">
      <c r="D471" s="9"/>
    </row>
    <row r="472" spans="4:4" ht="13" x14ac:dyDescent="0.15">
      <c r="D472" s="9"/>
    </row>
    <row r="473" spans="4:4" ht="13" x14ac:dyDescent="0.15">
      <c r="D473" s="9"/>
    </row>
    <row r="474" spans="4:4" ht="13" x14ac:dyDescent="0.15">
      <c r="D474" s="9"/>
    </row>
    <row r="475" spans="4:4" ht="13" x14ac:dyDescent="0.15">
      <c r="D475" s="9"/>
    </row>
    <row r="476" spans="4:4" ht="13" x14ac:dyDescent="0.15">
      <c r="D476" s="9"/>
    </row>
    <row r="477" spans="4:4" ht="13" x14ac:dyDescent="0.15">
      <c r="D477" s="9"/>
    </row>
    <row r="478" spans="4:4" ht="13" x14ac:dyDescent="0.15">
      <c r="D478" s="9"/>
    </row>
    <row r="479" spans="4:4" ht="13" x14ac:dyDescent="0.15">
      <c r="D479" s="9"/>
    </row>
    <row r="480" spans="4:4" ht="13" x14ac:dyDescent="0.15">
      <c r="D480" s="9"/>
    </row>
    <row r="481" spans="4:4" ht="13" x14ac:dyDescent="0.15">
      <c r="D481" s="9"/>
    </row>
    <row r="482" spans="4:4" ht="13" x14ac:dyDescent="0.15">
      <c r="D482" s="9"/>
    </row>
    <row r="483" spans="4:4" ht="13" x14ac:dyDescent="0.15">
      <c r="D483" s="9"/>
    </row>
    <row r="484" spans="4:4" ht="13" x14ac:dyDescent="0.15">
      <c r="D484" s="9"/>
    </row>
    <row r="485" spans="4:4" ht="13" x14ac:dyDescent="0.15">
      <c r="D485" s="9"/>
    </row>
    <row r="486" spans="4:4" ht="13" x14ac:dyDescent="0.15">
      <c r="D486" s="9"/>
    </row>
    <row r="487" spans="4:4" ht="13" x14ac:dyDescent="0.15">
      <c r="D487" s="9"/>
    </row>
    <row r="488" spans="4:4" ht="13" x14ac:dyDescent="0.15">
      <c r="D488" s="9"/>
    </row>
    <row r="489" spans="4:4" ht="13" x14ac:dyDescent="0.15">
      <c r="D489" s="9"/>
    </row>
    <row r="490" spans="4:4" ht="13" x14ac:dyDescent="0.15">
      <c r="D490" s="9"/>
    </row>
    <row r="491" spans="4:4" ht="13" x14ac:dyDescent="0.15">
      <c r="D491" s="9"/>
    </row>
    <row r="492" spans="4:4" ht="13" x14ac:dyDescent="0.15">
      <c r="D492" s="9"/>
    </row>
    <row r="493" spans="4:4" ht="13" x14ac:dyDescent="0.15">
      <c r="D493" s="9"/>
    </row>
    <row r="494" spans="4:4" ht="13" x14ac:dyDescent="0.15">
      <c r="D494" s="9"/>
    </row>
    <row r="495" spans="4:4" ht="13" x14ac:dyDescent="0.15">
      <c r="D495" s="9"/>
    </row>
    <row r="496" spans="4:4" ht="13" x14ac:dyDescent="0.15">
      <c r="D496" s="9"/>
    </row>
    <row r="497" spans="4:4" ht="13" x14ac:dyDescent="0.15">
      <c r="D497" s="9"/>
    </row>
    <row r="498" spans="4:4" ht="13" x14ac:dyDescent="0.15">
      <c r="D498" s="9"/>
    </row>
    <row r="499" spans="4:4" ht="13" x14ac:dyDescent="0.15">
      <c r="D499" s="9"/>
    </row>
    <row r="500" spans="4:4" ht="13" x14ac:dyDescent="0.15">
      <c r="D500" s="9"/>
    </row>
    <row r="501" spans="4:4" ht="13" x14ac:dyDescent="0.15">
      <c r="D501" s="9"/>
    </row>
    <row r="502" spans="4:4" ht="13" x14ac:dyDescent="0.15">
      <c r="D502" s="9"/>
    </row>
    <row r="503" spans="4:4" ht="13" x14ac:dyDescent="0.15">
      <c r="D503" s="9"/>
    </row>
    <row r="504" spans="4:4" ht="13" x14ac:dyDescent="0.15">
      <c r="D504" s="9"/>
    </row>
    <row r="505" spans="4:4" ht="13" x14ac:dyDescent="0.15">
      <c r="D505" s="9"/>
    </row>
    <row r="506" spans="4:4" ht="13" x14ac:dyDescent="0.15">
      <c r="D506" s="9"/>
    </row>
    <row r="507" spans="4:4" ht="13" x14ac:dyDescent="0.15">
      <c r="D507" s="9"/>
    </row>
    <row r="508" spans="4:4" ht="13" x14ac:dyDescent="0.15">
      <c r="D508" s="9"/>
    </row>
    <row r="509" spans="4:4" ht="13" x14ac:dyDescent="0.15">
      <c r="D509" s="9"/>
    </row>
    <row r="510" spans="4:4" ht="13" x14ac:dyDescent="0.15">
      <c r="D510" s="9"/>
    </row>
    <row r="511" spans="4:4" ht="13" x14ac:dyDescent="0.15">
      <c r="D511" s="9"/>
    </row>
    <row r="512" spans="4:4" ht="13" x14ac:dyDescent="0.15">
      <c r="D512" s="9"/>
    </row>
    <row r="513" spans="4:4" ht="13" x14ac:dyDescent="0.15">
      <c r="D513" s="9"/>
    </row>
    <row r="514" spans="4:4" ht="13" x14ac:dyDescent="0.15">
      <c r="D514" s="9"/>
    </row>
    <row r="515" spans="4:4" ht="13" x14ac:dyDescent="0.15">
      <c r="D515" s="9"/>
    </row>
    <row r="516" spans="4:4" ht="13" x14ac:dyDescent="0.15">
      <c r="D516" s="9"/>
    </row>
    <row r="517" spans="4:4" ht="13" x14ac:dyDescent="0.15">
      <c r="D517" s="9"/>
    </row>
    <row r="518" spans="4:4" ht="13" x14ac:dyDescent="0.15">
      <c r="D518" s="9"/>
    </row>
    <row r="519" spans="4:4" ht="13" x14ac:dyDescent="0.15">
      <c r="D519" s="9"/>
    </row>
    <row r="520" spans="4:4" ht="13" x14ac:dyDescent="0.15">
      <c r="D520" s="9"/>
    </row>
    <row r="521" spans="4:4" ht="13" x14ac:dyDescent="0.15">
      <c r="D521" s="9"/>
    </row>
    <row r="522" spans="4:4" ht="13" x14ac:dyDescent="0.15">
      <c r="D522" s="9"/>
    </row>
    <row r="523" spans="4:4" ht="13" x14ac:dyDescent="0.15">
      <c r="D523" s="9"/>
    </row>
    <row r="524" spans="4:4" ht="13" x14ac:dyDescent="0.15">
      <c r="D524" s="9"/>
    </row>
    <row r="525" spans="4:4" ht="13" x14ac:dyDescent="0.15">
      <c r="D525" s="9"/>
    </row>
    <row r="526" spans="4:4" ht="13" x14ac:dyDescent="0.15">
      <c r="D526" s="9"/>
    </row>
    <row r="527" spans="4:4" ht="13" x14ac:dyDescent="0.15">
      <c r="D527" s="9"/>
    </row>
    <row r="528" spans="4:4" ht="13" x14ac:dyDescent="0.15">
      <c r="D528" s="9"/>
    </row>
    <row r="529" spans="4:4" ht="13" x14ac:dyDescent="0.15">
      <c r="D529" s="9"/>
    </row>
    <row r="530" spans="4:4" ht="13" x14ac:dyDescent="0.15">
      <c r="D530" s="9"/>
    </row>
    <row r="531" spans="4:4" ht="13" x14ac:dyDescent="0.15">
      <c r="D531" s="9"/>
    </row>
    <row r="532" spans="4:4" ht="13" x14ac:dyDescent="0.15">
      <c r="D532" s="9"/>
    </row>
    <row r="533" spans="4:4" ht="13" x14ac:dyDescent="0.15">
      <c r="D533" s="9"/>
    </row>
    <row r="534" spans="4:4" ht="13" x14ac:dyDescent="0.15">
      <c r="D534" s="9"/>
    </row>
    <row r="535" spans="4:4" ht="13" x14ac:dyDescent="0.15">
      <c r="D535" s="9"/>
    </row>
    <row r="536" spans="4:4" ht="13" x14ac:dyDescent="0.15">
      <c r="D536" s="9"/>
    </row>
    <row r="537" spans="4:4" ht="13" x14ac:dyDescent="0.15">
      <c r="D537" s="9"/>
    </row>
    <row r="538" spans="4:4" ht="13" x14ac:dyDescent="0.15">
      <c r="D538" s="9"/>
    </row>
    <row r="539" spans="4:4" ht="13" x14ac:dyDescent="0.15">
      <c r="D539" s="9"/>
    </row>
    <row r="540" spans="4:4" ht="13" x14ac:dyDescent="0.15">
      <c r="D540" s="9"/>
    </row>
    <row r="541" spans="4:4" ht="13" x14ac:dyDescent="0.15">
      <c r="D541" s="9"/>
    </row>
    <row r="542" spans="4:4" ht="13" x14ac:dyDescent="0.15">
      <c r="D542" s="9"/>
    </row>
    <row r="543" spans="4:4" ht="13" x14ac:dyDescent="0.15">
      <c r="D543" s="9"/>
    </row>
    <row r="544" spans="4:4" ht="13" x14ac:dyDescent="0.15">
      <c r="D544" s="9"/>
    </row>
    <row r="545" spans="4:4" ht="13" x14ac:dyDescent="0.15">
      <c r="D545" s="9"/>
    </row>
    <row r="546" spans="4:4" ht="13" x14ac:dyDescent="0.15">
      <c r="D546" s="9"/>
    </row>
    <row r="547" spans="4:4" ht="13" x14ac:dyDescent="0.15">
      <c r="D547" s="9"/>
    </row>
    <row r="548" spans="4:4" ht="13" x14ac:dyDescent="0.15">
      <c r="D548" s="9"/>
    </row>
    <row r="549" spans="4:4" ht="13" x14ac:dyDescent="0.15">
      <c r="D549" s="9"/>
    </row>
    <row r="550" spans="4:4" ht="13" x14ac:dyDescent="0.15">
      <c r="D550" s="9"/>
    </row>
    <row r="551" spans="4:4" ht="13" x14ac:dyDescent="0.15">
      <c r="D551" s="9"/>
    </row>
    <row r="552" spans="4:4" ht="13" x14ac:dyDescent="0.15">
      <c r="D552" s="9"/>
    </row>
    <row r="553" spans="4:4" ht="13" x14ac:dyDescent="0.15">
      <c r="D553" s="9"/>
    </row>
    <row r="554" spans="4:4" ht="13" x14ac:dyDescent="0.15">
      <c r="D554" s="9"/>
    </row>
    <row r="555" spans="4:4" ht="13" x14ac:dyDescent="0.15">
      <c r="D555" s="9"/>
    </row>
    <row r="556" spans="4:4" ht="13" x14ac:dyDescent="0.15">
      <c r="D556" s="9"/>
    </row>
    <row r="557" spans="4:4" ht="13" x14ac:dyDescent="0.15">
      <c r="D557" s="9"/>
    </row>
    <row r="558" spans="4:4" ht="13" x14ac:dyDescent="0.15">
      <c r="D558" s="9"/>
    </row>
    <row r="559" spans="4:4" ht="13" x14ac:dyDescent="0.15">
      <c r="D559" s="9"/>
    </row>
    <row r="560" spans="4:4" ht="13" x14ac:dyDescent="0.15">
      <c r="D560" s="9"/>
    </row>
    <row r="561" spans="4:4" ht="13" x14ac:dyDescent="0.15">
      <c r="D561" s="9"/>
    </row>
    <row r="562" spans="4:4" ht="13" x14ac:dyDescent="0.15">
      <c r="D562" s="9"/>
    </row>
    <row r="563" spans="4:4" ht="13" x14ac:dyDescent="0.15">
      <c r="D563" s="9"/>
    </row>
    <row r="564" spans="4:4" ht="13" x14ac:dyDescent="0.15">
      <c r="D564" s="9"/>
    </row>
    <row r="565" spans="4:4" ht="13" x14ac:dyDescent="0.15">
      <c r="D565" s="9"/>
    </row>
    <row r="566" spans="4:4" ht="13" x14ac:dyDescent="0.15">
      <c r="D566" s="9"/>
    </row>
    <row r="567" spans="4:4" ht="13" x14ac:dyDescent="0.15">
      <c r="D567" s="9"/>
    </row>
    <row r="568" spans="4:4" ht="13" x14ac:dyDescent="0.15">
      <c r="D568" s="9"/>
    </row>
    <row r="569" spans="4:4" ht="13" x14ac:dyDescent="0.15">
      <c r="D569" s="9"/>
    </row>
    <row r="570" spans="4:4" ht="13" x14ac:dyDescent="0.15">
      <c r="D570" s="9"/>
    </row>
    <row r="571" spans="4:4" ht="13" x14ac:dyDescent="0.15">
      <c r="D571" s="9"/>
    </row>
    <row r="572" spans="4:4" ht="13" x14ac:dyDescent="0.15">
      <c r="D572" s="9"/>
    </row>
    <row r="573" spans="4:4" ht="13" x14ac:dyDescent="0.15">
      <c r="D573" s="9"/>
    </row>
    <row r="574" spans="4:4" ht="13" x14ac:dyDescent="0.15">
      <c r="D574" s="9"/>
    </row>
    <row r="575" spans="4:4" ht="13" x14ac:dyDescent="0.15">
      <c r="D575" s="9"/>
    </row>
    <row r="576" spans="4:4" ht="13" x14ac:dyDescent="0.15">
      <c r="D576" s="9"/>
    </row>
    <row r="577" spans="4:4" ht="13" x14ac:dyDescent="0.15">
      <c r="D577" s="9"/>
    </row>
    <row r="578" spans="4:4" ht="13" x14ac:dyDescent="0.15">
      <c r="D578" s="9"/>
    </row>
    <row r="579" spans="4:4" ht="13" x14ac:dyDescent="0.15">
      <c r="D579" s="9"/>
    </row>
    <row r="580" spans="4:4" ht="13" x14ac:dyDescent="0.15">
      <c r="D580" s="9"/>
    </row>
    <row r="581" spans="4:4" ht="13" x14ac:dyDescent="0.15">
      <c r="D581" s="9"/>
    </row>
    <row r="582" spans="4:4" ht="13" x14ac:dyDescent="0.15">
      <c r="D582" s="9"/>
    </row>
    <row r="583" spans="4:4" ht="13" x14ac:dyDescent="0.15">
      <c r="D583" s="9"/>
    </row>
    <row r="584" spans="4:4" ht="13" x14ac:dyDescent="0.15">
      <c r="D584" s="9"/>
    </row>
    <row r="585" spans="4:4" ht="13" x14ac:dyDescent="0.15">
      <c r="D585" s="9"/>
    </row>
    <row r="586" spans="4:4" ht="13" x14ac:dyDescent="0.15">
      <c r="D586" s="9"/>
    </row>
    <row r="587" spans="4:4" ht="13" x14ac:dyDescent="0.15">
      <c r="D587" s="9"/>
    </row>
    <row r="588" spans="4:4" ht="13" x14ac:dyDescent="0.15">
      <c r="D588" s="9"/>
    </row>
    <row r="589" spans="4:4" ht="13" x14ac:dyDescent="0.15">
      <c r="D589" s="9"/>
    </row>
    <row r="590" spans="4:4" ht="13" x14ac:dyDescent="0.15">
      <c r="D590" s="9"/>
    </row>
    <row r="591" spans="4:4" ht="13" x14ac:dyDescent="0.15">
      <c r="D591" s="9"/>
    </row>
    <row r="592" spans="4:4" ht="13" x14ac:dyDescent="0.15">
      <c r="D592" s="9"/>
    </row>
    <row r="593" spans="4:4" ht="13" x14ac:dyDescent="0.15">
      <c r="D593" s="9"/>
    </row>
    <row r="594" spans="4:4" ht="13" x14ac:dyDescent="0.15">
      <c r="D594" s="9"/>
    </row>
    <row r="595" spans="4:4" ht="13" x14ac:dyDescent="0.15">
      <c r="D595" s="9"/>
    </row>
    <row r="596" spans="4:4" ht="13" x14ac:dyDescent="0.15">
      <c r="D596" s="9"/>
    </row>
    <row r="597" spans="4:4" ht="13" x14ac:dyDescent="0.15">
      <c r="D597" s="9"/>
    </row>
    <row r="598" spans="4:4" ht="13" x14ac:dyDescent="0.15">
      <c r="D598" s="9"/>
    </row>
    <row r="599" spans="4:4" ht="13" x14ac:dyDescent="0.15">
      <c r="D599" s="9"/>
    </row>
    <row r="600" spans="4:4" ht="13" x14ac:dyDescent="0.15">
      <c r="D600" s="9"/>
    </row>
    <row r="601" spans="4:4" ht="13" x14ac:dyDescent="0.15">
      <c r="D601" s="9"/>
    </row>
    <row r="602" spans="4:4" ht="13" x14ac:dyDescent="0.15">
      <c r="D602" s="9"/>
    </row>
    <row r="603" spans="4:4" ht="13" x14ac:dyDescent="0.15">
      <c r="D603" s="9"/>
    </row>
    <row r="604" spans="4:4" ht="13" x14ac:dyDescent="0.15">
      <c r="D604" s="9"/>
    </row>
    <row r="605" spans="4:4" ht="13" x14ac:dyDescent="0.15">
      <c r="D605" s="9"/>
    </row>
    <row r="606" spans="4:4" ht="13" x14ac:dyDescent="0.15">
      <c r="D606" s="9"/>
    </row>
    <row r="607" spans="4:4" ht="13" x14ac:dyDescent="0.15">
      <c r="D607" s="9"/>
    </row>
    <row r="608" spans="4:4" ht="13" x14ac:dyDescent="0.15">
      <c r="D608" s="9"/>
    </row>
    <row r="609" spans="4:4" ht="13" x14ac:dyDescent="0.15">
      <c r="D609" s="9"/>
    </row>
    <row r="610" spans="4:4" ht="13" x14ac:dyDescent="0.15">
      <c r="D610" s="9"/>
    </row>
    <row r="611" spans="4:4" ht="13" x14ac:dyDescent="0.15">
      <c r="D611" s="9"/>
    </row>
    <row r="612" spans="4:4" ht="13" x14ac:dyDescent="0.15">
      <c r="D612" s="9"/>
    </row>
    <row r="613" spans="4:4" ht="13" x14ac:dyDescent="0.15">
      <c r="D613" s="9"/>
    </row>
    <row r="614" spans="4:4" ht="13" x14ac:dyDescent="0.15">
      <c r="D614" s="9"/>
    </row>
    <row r="615" spans="4:4" ht="13" x14ac:dyDescent="0.15">
      <c r="D615" s="9"/>
    </row>
    <row r="616" spans="4:4" ht="13" x14ac:dyDescent="0.15">
      <c r="D616" s="9"/>
    </row>
    <row r="617" spans="4:4" ht="13" x14ac:dyDescent="0.15">
      <c r="D617" s="9"/>
    </row>
    <row r="618" spans="4:4" ht="13" x14ac:dyDescent="0.15">
      <c r="D618" s="9"/>
    </row>
    <row r="619" spans="4:4" ht="13" x14ac:dyDescent="0.15">
      <c r="D619" s="9"/>
    </row>
    <row r="620" spans="4:4" ht="13" x14ac:dyDescent="0.15">
      <c r="D620" s="9"/>
    </row>
    <row r="621" spans="4:4" ht="13" x14ac:dyDescent="0.15">
      <c r="D621" s="9"/>
    </row>
    <row r="622" spans="4:4" ht="13" x14ac:dyDescent="0.15">
      <c r="D622" s="9"/>
    </row>
    <row r="623" spans="4:4" ht="13" x14ac:dyDescent="0.15">
      <c r="D623" s="9"/>
    </row>
    <row r="624" spans="4:4" ht="13" x14ac:dyDescent="0.15">
      <c r="D624" s="9"/>
    </row>
    <row r="625" spans="4:4" ht="13" x14ac:dyDescent="0.15">
      <c r="D625" s="9"/>
    </row>
    <row r="626" spans="4:4" ht="13" x14ac:dyDescent="0.15">
      <c r="D626" s="9"/>
    </row>
    <row r="627" spans="4:4" ht="13" x14ac:dyDescent="0.15">
      <c r="D627" s="9"/>
    </row>
    <row r="628" spans="4:4" ht="13" x14ac:dyDescent="0.15">
      <c r="D628" s="9"/>
    </row>
    <row r="629" spans="4:4" ht="13" x14ac:dyDescent="0.15">
      <c r="D629" s="9"/>
    </row>
    <row r="630" spans="4:4" ht="13" x14ac:dyDescent="0.15">
      <c r="D630" s="9"/>
    </row>
    <row r="631" spans="4:4" ht="13" x14ac:dyDescent="0.15">
      <c r="D631" s="9"/>
    </row>
    <row r="632" spans="4:4" ht="13" x14ac:dyDescent="0.15">
      <c r="D632" s="9"/>
    </row>
    <row r="633" spans="4:4" ht="13" x14ac:dyDescent="0.15">
      <c r="D633" s="9"/>
    </row>
    <row r="634" spans="4:4" ht="13" x14ac:dyDescent="0.15">
      <c r="D634" s="9"/>
    </row>
    <row r="635" spans="4:4" ht="13" x14ac:dyDescent="0.15">
      <c r="D635" s="9"/>
    </row>
    <row r="636" spans="4:4" ht="13" x14ac:dyDescent="0.15">
      <c r="D636" s="9"/>
    </row>
    <row r="637" spans="4:4" ht="13" x14ac:dyDescent="0.15">
      <c r="D637" s="9"/>
    </row>
    <row r="638" spans="4:4" ht="13" x14ac:dyDescent="0.15">
      <c r="D638" s="9"/>
    </row>
    <row r="639" spans="4:4" ht="13" x14ac:dyDescent="0.15">
      <c r="D639" s="9"/>
    </row>
    <row r="640" spans="4:4" ht="13" x14ac:dyDescent="0.15">
      <c r="D640" s="9"/>
    </row>
    <row r="641" spans="4:4" ht="13" x14ac:dyDescent="0.15">
      <c r="D641" s="9"/>
    </row>
    <row r="642" spans="4:4" ht="13" x14ac:dyDescent="0.15">
      <c r="D642" s="9"/>
    </row>
    <row r="643" spans="4:4" ht="13" x14ac:dyDescent="0.15">
      <c r="D643" s="9"/>
    </row>
    <row r="644" spans="4:4" ht="13" x14ac:dyDescent="0.15">
      <c r="D644" s="9"/>
    </row>
    <row r="645" spans="4:4" ht="13" x14ac:dyDescent="0.15">
      <c r="D645" s="9"/>
    </row>
    <row r="646" spans="4:4" ht="13" x14ac:dyDescent="0.15">
      <c r="D646" s="9"/>
    </row>
    <row r="647" spans="4:4" ht="13" x14ac:dyDescent="0.15">
      <c r="D647" s="9"/>
    </row>
    <row r="648" spans="4:4" ht="13" x14ac:dyDescent="0.15">
      <c r="D648" s="9"/>
    </row>
    <row r="649" spans="4:4" ht="13" x14ac:dyDescent="0.15">
      <c r="D649" s="9"/>
    </row>
    <row r="650" spans="4:4" ht="13" x14ac:dyDescent="0.15">
      <c r="D650" s="9"/>
    </row>
    <row r="651" spans="4:4" ht="13" x14ac:dyDescent="0.15">
      <c r="D651" s="9"/>
    </row>
    <row r="652" spans="4:4" ht="13" x14ac:dyDescent="0.15">
      <c r="D652" s="9"/>
    </row>
    <row r="653" spans="4:4" ht="13" x14ac:dyDescent="0.15">
      <c r="D653" s="9"/>
    </row>
    <row r="654" spans="4:4" ht="13" x14ac:dyDescent="0.15">
      <c r="D654" s="9"/>
    </row>
    <row r="655" spans="4:4" ht="13" x14ac:dyDescent="0.15">
      <c r="D655" s="9"/>
    </row>
    <row r="656" spans="4:4" ht="13" x14ac:dyDescent="0.15">
      <c r="D656" s="9"/>
    </row>
    <row r="657" spans="4:4" ht="13" x14ac:dyDescent="0.15">
      <c r="D657" s="9"/>
    </row>
    <row r="658" spans="4:4" ht="13" x14ac:dyDescent="0.15">
      <c r="D658" s="9"/>
    </row>
    <row r="659" spans="4:4" ht="13" x14ac:dyDescent="0.15">
      <c r="D659" s="9"/>
    </row>
    <row r="660" spans="4:4" ht="13" x14ac:dyDescent="0.15">
      <c r="D660" s="9"/>
    </row>
    <row r="661" spans="4:4" ht="13" x14ac:dyDescent="0.15">
      <c r="D661" s="9"/>
    </row>
    <row r="662" spans="4:4" ht="13" x14ac:dyDescent="0.15">
      <c r="D662" s="9"/>
    </row>
    <row r="663" spans="4:4" ht="13" x14ac:dyDescent="0.15">
      <c r="D663" s="9"/>
    </row>
    <row r="664" spans="4:4" ht="13" x14ac:dyDescent="0.15">
      <c r="D664" s="9"/>
    </row>
    <row r="665" spans="4:4" ht="13" x14ac:dyDescent="0.15">
      <c r="D665" s="9"/>
    </row>
    <row r="666" spans="4:4" ht="13" x14ac:dyDescent="0.15">
      <c r="D666" s="9"/>
    </row>
    <row r="667" spans="4:4" ht="13" x14ac:dyDescent="0.15">
      <c r="D667" s="9"/>
    </row>
    <row r="668" spans="4:4" ht="13" x14ac:dyDescent="0.15">
      <c r="D668" s="9"/>
    </row>
    <row r="669" spans="4:4" ht="13" x14ac:dyDescent="0.15">
      <c r="D669" s="9"/>
    </row>
    <row r="670" spans="4:4" ht="13" x14ac:dyDescent="0.15">
      <c r="D670" s="9"/>
    </row>
    <row r="671" spans="4:4" ht="13" x14ac:dyDescent="0.15">
      <c r="D671" s="9"/>
    </row>
    <row r="672" spans="4:4" ht="13" x14ac:dyDescent="0.15">
      <c r="D672" s="9"/>
    </row>
    <row r="673" spans="4:4" ht="13" x14ac:dyDescent="0.15">
      <c r="D673" s="9"/>
    </row>
    <row r="674" spans="4:4" ht="13" x14ac:dyDescent="0.15">
      <c r="D674" s="9"/>
    </row>
    <row r="675" spans="4:4" ht="13" x14ac:dyDescent="0.15">
      <c r="D675" s="9"/>
    </row>
    <row r="676" spans="4:4" ht="13" x14ac:dyDescent="0.15">
      <c r="D676" s="9"/>
    </row>
    <row r="677" spans="4:4" ht="13" x14ac:dyDescent="0.15">
      <c r="D677" s="9"/>
    </row>
    <row r="678" spans="4:4" ht="13" x14ac:dyDescent="0.15">
      <c r="D678" s="9"/>
    </row>
    <row r="679" spans="4:4" ht="13" x14ac:dyDescent="0.15">
      <c r="D679" s="9"/>
    </row>
    <row r="680" spans="4:4" ht="13" x14ac:dyDescent="0.15">
      <c r="D680" s="9"/>
    </row>
    <row r="681" spans="4:4" ht="13" x14ac:dyDescent="0.15">
      <c r="D681" s="9"/>
    </row>
    <row r="682" spans="4:4" ht="13" x14ac:dyDescent="0.15">
      <c r="D682" s="9"/>
    </row>
    <row r="683" spans="4:4" ht="13" x14ac:dyDescent="0.15">
      <c r="D683" s="9"/>
    </row>
    <row r="684" spans="4:4" ht="13" x14ac:dyDescent="0.15">
      <c r="D684" s="9"/>
    </row>
    <row r="685" spans="4:4" ht="13" x14ac:dyDescent="0.15">
      <c r="D685" s="9"/>
    </row>
    <row r="686" spans="4:4" ht="13" x14ac:dyDescent="0.15">
      <c r="D686" s="9"/>
    </row>
    <row r="687" spans="4:4" ht="13" x14ac:dyDescent="0.15">
      <c r="D687" s="9"/>
    </row>
    <row r="688" spans="4:4" ht="13" x14ac:dyDescent="0.15">
      <c r="D688" s="9"/>
    </row>
    <row r="689" spans="4:4" ht="13" x14ac:dyDescent="0.15">
      <c r="D689" s="9"/>
    </row>
    <row r="690" spans="4:4" ht="13" x14ac:dyDescent="0.15">
      <c r="D690" s="9"/>
    </row>
    <row r="691" spans="4:4" ht="13" x14ac:dyDescent="0.15">
      <c r="D691" s="9"/>
    </row>
    <row r="692" spans="4:4" ht="13" x14ac:dyDescent="0.15">
      <c r="D692" s="9"/>
    </row>
    <row r="693" spans="4:4" ht="13" x14ac:dyDescent="0.15">
      <c r="D693" s="9"/>
    </row>
    <row r="694" spans="4:4" ht="13" x14ac:dyDescent="0.15">
      <c r="D694" s="9"/>
    </row>
    <row r="695" spans="4:4" ht="13" x14ac:dyDescent="0.15">
      <c r="D695" s="9"/>
    </row>
    <row r="696" spans="4:4" ht="13" x14ac:dyDescent="0.15">
      <c r="D696" s="9"/>
    </row>
    <row r="697" spans="4:4" ht="13" x14ac:dyDescent="0.15">
      <c r="D697" s="9"/>
    </row>
    <row r="698" spans="4:4" ht="13" x14ac:dyDescent="0.15">
      <c r="D698" s="9"/>
    </row>
    <row r="699" spans="4:4" ht="13" x14ac:dyDescent="0.15">
      <c r="D699" s="9"/>
    </row>
    <row r="700" spans="4:4" ht="13" x14ac:dyDescent="0.15">
      <c r="D700" s="9"/>
    </row>
    <row r="701" spans="4:4" ht="13" x14ac:dyDescent="0.15">
      <c r="D701" s="9"/>
    </row>
    <row r="702" spans="4:4" ht="13" x14ac:dyDescent="0.15">
      <c r="D702" s="9"/>
    </row>
    <row r="703" spans="4:4" ht="13" x14ac:dyDescent="0.15">
      <c r="D703" s="9"/>
    </row>
    <row r="704" spans="4:4" ht="13" x14ac:dyDescent="0.15">
      <c r="D704" s="9"/>
    </row>
    <row r="705" spans="4:4" ht="13" x14ac:dyDescent="0.15">
      <c r="D705" s="9"/>
    </row>
    <row r="706" spans="4:4" ht="13" x14ac:dyDescent="0.15">
      <c r="D706" s="9"/>
    </row>
    <row r="707" spans="4:4" ht="13" x14ac:dyDescent="0.15">
      <c r="D707" s="9"/>
    </row>
    <row r="708" spans="4:4" ht="13" x14ac:dyDescent="0.15">
      <c r="D708" s="9"/>
    </row>
    <row r="709" spans="4:4" ht="13" x14ac:dyDescent="0.15">
      <c r="D709" s="9"/>
    </row>
    <row r="710" spans="4:4" ht="13" x14ac:dyDescent="0.15">
      <c r="D710" s="9"/>
    </row>
    <row r="711" spans="4:4" ht="13" x14ac:dyDescent="0.15">
      <c r="D711" s="9"/>
    </row>
    <row r="712" spans="4:4" ht="13" x14ac:dyDescent="0.15">
      <c r="D712" s="9"/>
    </row>
    <row r="713" spans="4:4" ht="13" x14ac:dyDescent="0.15">
      <c r="D713" s="9"/>
    </row>
    <row r="714" spans="4:4" ht="13" x14ac:dyDescent="0.15">
      <c r="D714" s="9"/>
    </row>
    <row r="715" spans="4:4" ht="13" x14ac:dyDescent="0.15">
      <c r="D715" s="9"/>
    </row>
    <row r="716" spans="4:4" ht="13" x14ac:dyDescent="0.15">
      <c r="D716" s="9"/>
    </row>
    <row r="717" spans="4:4" ht="13" x14ac:dyDescent="0.15">
      <c r="D717" s="9"/>
    </row>
    <row r="718" spans="4:4" ht="13" x14ac:dyDescent="0.15">
      <c r="D718" s="9"/>
    </row>
    <row r="719" spans="4:4" ht="13" x14ac:dyDescent="0.15">
      <c r="D719" s="9"/>
    </row>
    <row r="720" spans="4:4" ht="13" x14ac:dyDescent="0.15">
      <c r="D720" s="9"/>
    </row>
    <row r="721" spans="4:4" ht="13" x14ac:dyDescent="0.15">
      <c r="D721" s="9"/>
    </row>
    <row r="722" spans="4:4" ht="13" x14ac:dyDescent="0.15">
      <c r="D722" s="9"/>
    </row>
    <row r="723" spans="4:4" ht="13" x14ac:dyDescent="0.15">
      <c r="D723" s="9"/>
    </row>
    <row r="724" spans="4:4" ht="13" x14ac:dyDescent="0.15">
      <c r="D724" s="9"/>
    </row>
    <row r="725" spans="4:4" ht="13" x14ac:dyDescent="0.15">
      <c r="D725" s="9"/>
    </row>
    <row r="726" spans="4:4" ht="13" x14ac:dyDescent="0.15">
      <c r="D726" s="9"/>
    </row>
    <row r="727" spans="4:4" ht="13" x14ac:dyDescent="0.15">
      <c r="D727" s="9"/>
    </row>
    <row r="728" spans="4:4" ht="13" x14ac:dyDescent="0.15">
      <c r="D728" s="9"/>
    </row>
    <row r="729" spans="4:4" ht="13" x14ac:dyDescent="0.15">
      <c r="D729" s="9"/>
    </row>
    <row r="730" spans="4:4" ht="13" x14ac:dyDescent="0.15">
      <c r="D730" s="9"/>
    </row>
    <row r="731" spans="4:4" ht="13" x14ac:dyDescent="0.15">
      <c r="D731" s="9"/>
    </row>
    <row r="732" spans="4:4" ht="13" x14ac:dyDescent="0.15">
      <c r="D732" s="9"/>
    </row>
    <row r="733" spans="4:4" ht="13" x14ac:dyDescent="0.15">
      <c r="D733" s="9"/>
    </row>
    <row r="734" spans="4:4" ht="13" x14ac:dyDescent="0.15">
      <c r="D734" s="9"/>
    </row>
    <row r="735" spans="4:4" ht="13" x14ac:dyDescent="0.15">
      <c r="D735" s="9"/>
    </row>
    <row r="736" spans="4:4" ht="13" x14ac:dyDescent="0.15">
      <c r="D736" s="9"/>
    </row>
    <row r="737" spans="4:4" ht="13" x14ac:dyDescent="0.15">
      <c r="D737" s="9"/>
    </row>
    <row r="738" spans="4:4" ht="13" x14ac:dyDescent="0.15">
      <c r="D738" s="9"/>
    </row>
    <row r="739" spans="4:4" ht="13" x14ac:dyDescent="0.15">
      <c r="D739" s="9"/>
    </row>
    <row r="740" spans="4:4" ht="13" x14ac:dyDescent="0.15">
      <c r="D740" s="9"/>
    </row>
    <row r="741" spans="4:4" ht="13" x14ac:dyDescent="0.15">
      <c r="D741" s="9"/>
    </row>
    <row r="742" spans="4:4" ht="13" x14ac:dyDescent="0.15">
      <c r="D742" s="9"/>
    </row>
    <row r="743" spans="4:4" ht="13" x14ac:dyDescent="0.15">
      <c r="D743" s="9"/>
    </row>
    <row r="744" spans="4:4" ht="13" x14ac:dyDescent="0.15">
      <c r="D744" s="9"/>
    </row>
    <row r="745" spans="4:4" ht="13" x14ac:dyDescent="0.15">
      <c r="D745" s="9"/>
    </row>
    <row r="746" spans="4:4" ht="13" x14ac:dyDescent="0.15">
      <c r="D746" s="9"/>
    </row>
    <row r="747" spans="4:4" ht="13" x14ac:dyDescent="0.15">
      <c r="D747" s="9"/>
    </row>
    <row r="748" spans="4:4" ht="13" x14ac:dyDescent="0.15">
      <c r="D748" s="9"/>
    </row>
    <row r="749" spans="4:4" ht="13" x14ac:dyDescent="0.15">
      <c r="D749" s="9"/>
    </row>
    <row r="750" spans="4:4" ht="13" x14ac:dyDescent="0.15">
      <c r="D750" s="9"/>
    </row>
    <row r="751" spans="4:4" ht="13" x14ac:dyDescent="0.15">
      <c r="D751" s="9"/>
    </row>
    <row r="752" spans="4:4" ht="13" x14ac:dyDescent="0.15">
      <c r="D752" s="9"/>
    </row>
    <row r="753" spans="4:4" ht="13" x14ac:dyDescent="0.15">
      <c r="D753" s="9"/>
    </row>
    <row r="754" spans="4:4" ht="13" x14ac:dyDescent="0.15">
      <c r="D754" s="9"/>
    </row>
    <row r="755" spans="4:4" ht="13" x14ac:dyDescent="0.15">
      <c r="D755" s="9"/>
    </row>
    <row r="756" spans="4:4" ht="13" x14ac:dyDescent="0.15">
      <c r="D756" s="9"/>
    </row>
    <row r="757" spans="4:4" ht="13" x14ac:dyDescent="0.15">
      <c r="D757" s="9"/>
    </row>
    <row r="758" spans="4:4" ht="13" x14ac:dyDescent="0.15">
      <c r="D758" s="9"/>
    </row>
    <row r="759" spans="4:4" ht="13" x14ac:dyDescent="0.15">
      <c r="D759" s="9"/>
    </row>
    <row r="760" spans="4:4" ht="13" x14ac:dyDescent="0.15">
      <c r="D760" s="9"/>
    </row>
    <row r="761" spans="4:4" ht="13" x14ac:dyDescent="0.15">
      <c r="D761" s="9"/>
    </row>
    <row r="762" spans="4:4" ht="13" x14ac:dyDescent="0.15">
      <c r="D762" s="9"/>
    </row>
    <row r="763" spans="4:4" ht="13" x14ac:dyDescent="0.15">
      <c r="D763" s="9"/>
    </row>
    <row r="764" spans="4:4" ht="13" x14ac:dyDescent="0.15">
      <c r="D764" s="9"/>
    </row>
    <row r="765" spans="4:4" ht="13" x14ac:dyDescent="0.15">
      <c r="D765" s="9"/>
    </row>
    <row r="766" spans="4:4" ht="13" x14ac:dyDescent="0.15">
      <c r="D766" s="9"/>
    </row>
    <row r="767" spans="4:4" ht="13" x14ac:dyDescent="0.15">
      <c r="D767" s="9"/>
    </row>
    <row r="768" spans="4:4" ht="13" x14ac:dyDescent="0.15">
      <c r="D768" s="9"/>
    </row>
    <row r="769" spans="4:4" ht="13" x14ac:dyDescent="0.15">
      <c r="D769" s="9"/>
    </row>
    <row r="770" spans="4:4" ht="13" x14ac:dyDescent="0.15">
      <c r="D770" s="9"/>
    </row>
    <row r="771" spans="4:4" ht="13" x14ac:dyDescent="0.15">
      <c r="D771" s="9"/>
    </row>
    <row r="772" spans="4:4" ht="13" x14ac:dyDescent="0.15">
      <c r="D772" s="9"/>
    </row>
    <row r="773" spans="4:4" ht="13" x14ac:dyDescent="0.15">
      <c r="D773" s="9"/>
    </row>
    <row r="774" spans="4:4" ht="13" x14ac:dyDescent="0.15">
      <c r="D774" s="9"/>
    </row>
    <row r="775" spans="4:4" ht="13" x14ac:dyDescent="0.15">
      <c r="D775" s="9"/>
    </row>
    <row r="776" spans="4:4" ht="13" x14ac:dyDescent="0.15">
      <c r="D776" s="9"/>
    </row>
    <row r="777" spans="4:4" ht="13" x14ac:dyDescent="0.15">
      <c r="D777" s="9"/>
    </row>
    <row r="778" spans="4:4" ht="13" x14ac:dyDescent="0.15">
      <c r="D778" s="9"/>
    </row>
    <row r="779" spans="4:4" ht="13" x14ac:dyDescent="0.15">
      <c r="D779" s="9"/>
    </row>
    <row r="780" spans="4:4" ht="13" x14ac:dyDescent="0.15">
      <c r="D780" s="9"/>
    </row>
    <row r="781" spans="4:4" ht="13" x14ac:dyDescent="0.15">
      <c r="D781" s="9"/>
    </row>
    <row r="782" spans="4:4" ht="13" x14ac:dyDescent="0.15">
      <c r="D782" s="9"/>
    </row>
    <row r="783" spans="4:4" ht="13" x14ac:dyDescent="0.15">
      <c r="D783" s="9"/>
    </row>
    <row r="784" spans="4:4" ht="13" x14ac:dyDescent="0.15">
      <c r="D784" s="9"/>
    </row>
    <row r="785" spans="4:4" ht="13" x14ac:dyDescent="0.15">
      <c r="D785" s="9"/>
    </row>
    <row r="786" spans="4:4" ht="13" x14ac:dyDescent="0.15">
      <c r="D786" s="9"/>
    </row>
    <row r="787" spans="4:4" ht="13" x14ac:dyDescent="0.15">
      <c r="D787" s="9"/>
    </row>
    <row r="788" spans="4:4" ht="13" x14ac:dyDescent="0.15">
      <c r="D788" s="9"/>
    </row>
    <row r="789" spans="4:4" ht="13" x14ac:dyDescent="0.15">
      <c r="D789" s="9"/>
    </row>
    <row r="790" spans="4:4" ht="13" x14ac:dyDescent="0.15">
      <c r="D790" s="9"/>
    </row>
    <row r="791" spans="4:4" ht="13" x14ac:dyDescent="0.15">
      <c r="D791" s="9"/>
    </row>
    <row r="792" spans="4:4" ht="13" x14ac:dyDescent="0.15">
      <c r="D792" s="9"/>
    </row>
    <row r="793" spans="4:4" ht="13" x14ac:dyDescent="0.15">
      <c r="D793" s="9"/>
    </row>
    <row r="794" spans="4:4" ht="13" x14ac:dyDescent="0.15">
      <c r="D794" s="9"/>
    </row>
    <row r="795" spans="4:4" ht="13" x14ac:dyDescent="0.15">
      <c r="D795" s="9"/>
    </row>
    <row r="796" spans="4:4" ht="13" x14ac:dyDescent="0.15">
      <c r="D796" s="9"/>
    </row>
    <row r="797" spans="4:4" ht="13" x14ac:dyDescent="0.15">
      <c r="D797" s="9"/>
    </row>
    <row r="798" spans="4:4" ht="13" x14ac:dyDescent="0.15">
      <c r="D798" s="9"/>
    </row>
    <row r="799" spans="4:4" ht="13" x14ac:dyDescent="0.15">
      <c r="D799" s="9"/>
    </row>
    <row r="800" spans="4:4" ht="13" x14ac:dyDescent="0.15">
      <c r="D800" s="9"/>
    </row>
    <row r="801" spans="4:4" ht="13" x14ac:dyDescent="0.15">
      <c r="D801" s="9"/>
    </row>
    <row r="802" spans="4:4" ht="13" x14ac:dyDescent="0.15">
      <c r="D802" s="9"/>
    </row>
    <row r="803" spans="4:4" ht="13" x14ac:dyDescent="0.15">
      <c r="D803" s="9"/>
    </row>
    <row r="804" spans="4:4" ht="13" x14ac:dyDescent="0.15">
      <c r="D804" s="9"/>
    </row>
    <row r="805" spans="4:4" ht="13" x14ac:dyDescent="0.15">
      <c r="D805" s="9"/>
    </row>
    <row r="806" spans="4:4" ht="13" x14ac:dyDescent="0.15">
      <c r="D806" s="9"/>
    </row>
    <row r="807" spans="4:4" ht="13" x14ac:dyDescent="0.15">
      <c r="D807" s="9"/>
    </row>
    <row r="808" spans="4:4" ht="13" x14ac:dyDescent="0.15">
      <c r="D808" s="9"/>
    </row>
    <row r="809" spans="4:4" ht="13" x14ac:dyDescent="0.15">
      <c r="D809" s="9"/>
    </row>
    <row r="810" spans="4:4" ht="13" x14ac:dyDescent="0.15">
      <c r="D810" s="9"/>
    </row>
    <row r="811" spans="4:4" ht="13" x14ac:dyDescent="0.15">
      <c r="D811" s="9"/>
    </row>
    <row r="812" spans="4:4" ht="13" x14ac:dyDescent="0.15">
      <c r="D812" s="9"/>
    </row>
    <row r="813" spans="4:4" ht="13" x14ac:dyDescent="0.15">
      <c r="D813" s="9"/>
    </row>
    <row r="814" spans="4:4" ht="13" x14ac:dyDescent="0.15">
      <c r="D814" s="9"/>
    </row>
    <row r="815" spans="4:4" ht="13" x14ac:dyDescent="0.15">
      <c r="D815" s="9"/>
    </row>
    <row r="816" spans="4:4" ht="13" x14ac:dyDescent="0.15">
      <c r="D816" s="9"/>
    </row>
    <row r="817" spans="4:4" ht="13" x14ac:dyDescent="0.15">
      <c r="D817" s="9"/>
    </row>
    <row r="818" spans="4:4" ht="13" x14ac:dyDescent="0.15">
      <c r="D818" s="9"/>
    </row>
    <row r="819" spans="4:4" ht="13" x14ac:dyDescent="0.15">
      <c r="D819" s="9"/>
    </row>
    <row r="820" spans="4:4" ht="13" x14ac:dyDescent="0.15">
      <c r="D820" s="9"/>
    </row>
    <row r="821" spans="4:4" ht="13" x14ac:dyDescent="0.15">
      <c r="D821" s="9"/>
    </row>
    <row r="822" spans="4:4" ht="13" x14ac:dyDescent="0.15">
      <c r="D822" s="9"/>
    </row>
    <row r="823" spans="4:4" ht="13" x14ac:dyDescent="0.15">
      <c r="D823" s="9"/>
    </row>
    <row r="824" spans="4:4" ht="13" x14ac:dyDescent="0.15">
      <c r="D824" s="9"/>
    </row>
    <row r="825" spans="4:4" ht="13" x14ac:dyDescent="0.15">
      <c r="D825" s="9"/>
    </row>
    <row r="826" spans="4:4" ht="13" x14ac:dyDescent="0.15">
      <c r="D826" s="9"/>
    </row>
    <row r="827" spans="4:4" ht="13" x14ac:dyDescent="0.15">
      <c r="D827" s="9"/>
    </row>
    <row r="828" spans="4:4" ht="13" x14ac:dyDescent="0.15">
      <c r="D828" s="9"/>
    </row>
    <row r="829" spans="4:4" ht="13" x14ac:dyDescent="0.15">
      <c r="D829" s="9"/>
    </row>
    <row r="830" spans="4:4" ht="13" x14ac:dyDescent="0.15">
      <c r="D830" s="9"/>
    </row>
    <row r="831" spans="4:4" ht="13" x14ac:dyDescent="0.15">
      <c r="D831" s="9"/>
    </row>
    <row r="832" spans="4:4" ht="13" x14ac:dyDescent="0.15">
      <c r="D832" s="9"/>
    </row>
    <row r="833" spans="4:4" ht="13" x14ac:dyDescent="0.15">
      <c r="D833" s="9"/>
    </row>
    <row r="834" spans="4:4" ht="13" x14ac:dyDescent="0.15">
      <c r="D834" s="9"/>
    </row>
    <row r="835" spans="4:4" ht="13" x14ac:dyDescent="0.15">
      <c r="D835" s="9"/>
    </row>
    <row r="836" spans="4:4" ht="13" x14ac:dyDescent="0.15">
      <c r="D836" s="9"/>
    </row>
    <row r="837" spans="4:4" ht="13" x14ac:dyDescent="0.15">
      <c r="D837" s="9"/>
    </row>
    <row r="838" spans="4:4" ht="13" x14ac:dyDescent="0.15">
      <c r="D838" s="9"/>
    </row>
    <row r="839" spans="4:4" ht="13" x14ac:dyDescent="0.15">
      <c r="D839" s="9"/>
    </row>
    <row r="840" spans="4:4" ht="13" x14ac:dyDescent="0.15">
      <c r="D840" s="9"/>
    </row>
    <row r="841" spans="4:4" ht="13" x14ac:dyDescent="0.15">
      <c r="D841" s="9"/>
    </row>
    <row r="842" spans="4:4" ht="13" x14ac:dyDescent="0.15">
      <c r="D842" s="9"/>
    </row>
    <row r="843" spans="4:4" ht="13" x14ac:dyDescent="0.15">
      <c r="D843" s="9"/>
    </row>
    <row r="844" spans="4:4" ht="13" x14ac:dyDescent="0.15">
      <c r="D844" s="9"/>
    </row>
    <row r="845" spans="4:4" ht="13" x14ac:dyDescent="0.15">
      <c r="D845" s="9"/>
    </row>
    <row r="846" spans="4:4" ht="13" x14ac:dyDescent="0.15">
      <c r="D846" s="9"/>
    </row>
    <row r="847" spans="4:4" ht="13" x14ac:dyDescent="0.15">
      <c r="D847" s="9"/>
    </row>
    <row r="848" spans="4:4" ht="13" x14ac:dyDescent="0.15">
      <c r="D848" s="9"/>
    </row>
    <row r="849" spans="4:4" ht="13" x14ac:dyDescent="0.15">
      <c r="D849" s="9"/>
    </row>
    <row r="850" spans="4:4" ht="13" x14ac:dyDescent="0.15">
      <c r="D850" s="9"/>
    </row>
    <row r="851" spans="4:4" ht="13" x14ac:dyDescent="0.15">
      <c r="D851" s="9"/>
    </row>
    <row r="852" spans="4:4" ht="13" x14ac:dyDescent="0.15">
      <c r="D852" s="9"/>
    </row>
    <row r="853" spans="4:4" ht="13" x14ac:dyDescent="0.15">
      <c r="D853" s="9"/>
    </row>
    <row r="854" spans="4:4" ht="13" x14ac:dyDescent="0.15">
      <c r="D854" s="9"/>
    </row>
    <row r="855" spans="4:4" ht="13" x14ac:dyDescent="0.15">
      <c r="D855" s="9"/>
    </row>
    <row r="856" spans="4:4" ht="13" x14ac:dyDescent="0.15">
      <c r="D856" s="9"/>
    </row>
    <row r="857" spans="4:4" ht="13" x14ac:dyDescent="0.15">
      <c r="D857" s="9"/>
    </row>
    <row r="858" spans="4:4" ht="13" x14ac:dyDescent="0.15">
      <c r="D858" s="9"/>
    </row>
    <row r="859" spans="4:4" ht="13" x14ac:dyDescent="0.15">
      <c r="D859" s="9"/>
    </row>
    <row r="860" spans="4:4" ht="13" x14ac:dyDescent="0.15">
      <c r="D860" s="9"/>
    </row>
    <row r="861" spans="4:4" ht="13" x14ac:dyDescent="0.15">
      <c r="D861" s="9"/>
    </row>
    <row r="862" spans="4:4" ht="13" x14ac:dyDescent="0.15">
      <c r="D862" s="9"/>
    </row>
    <row r="863" spans="4:4" ht="13" x14ac:dyDescent="0.15">
      <c r="D863" s="9"/>
    </row>
    <row r="864" spans="4:4" ht="13" x14ac:dyDescent="0.15">
      <c r="D864" s="9"/>
    </row>
    <row r="865" spans="4:4" ht="13" x14ac:dyDescent="0.15">
      <c r="D865" s="9"/>
    </row>
    <row r="866" spans="4:4" ht="13" x14ac:dyDescent="0.15">
      <c r="D866" s="9"/>
    </row>
    <row r="867" spans="4:4" ht="13" x14ac:dyDescent="0.15">
      <c r="D867" s="9"/>
    </row>
    <row r="868" spans="4:4" ht="13" x14ac:dyDescent="0.15">
      <c r="D868" s="9"/>
    </row>
    <row r="869" spans="4:4" ht="13" x14ac:dyDescent="0.15">
      <c r="D869" s="9"/>
    </row>
    <row r="870" spans="4:4" ht="13" x14ac:dyDescent="0.15">
      <c r="D870" s="9"/>
    </row>
    <row r="871" spans="4:4" ht="13" x14ac:dyDescent="0.15">
      <c r="D871" s="9"/>
    </row>
    <row r="872" spans="4:4" ht="13" x14ac:dyDescent="0.15">
      <c r="D872" s="9"/>
    </row>
    <row r="873" spans="4:4" ht="13" x14ac:dyDescent="0.15">
      <c r="D873" s="9"/>
    </row>
    <row r="874" spans="4:4" ht="13" x14ac:dyDescent="0.15">
      <c r="D874" s="9"/>
    </row>
    <row r="875" spans="4:4" ht="13" x14ac:dyDescent="0.15">
      <c r="D875" s="9"/>
    </row>
    <row r="876" spans="4:4" ht="13" x14ac:dyDescent="0.15">
      <c r="D876" s="9"/>
    </row>
    <row r="877" spans="4:4" ht="13" x14ac:dyDescent="0.15">
      <c r="D877" s="9"/>
    </row>
    <row r="878" spans="4:4" ht="13" x14ac:dyDescent="0.15">
      <c r="D878" s="9"/>
    </row>
    <row r="879" spans="4:4" ht="13" x14ac:dyDescent="0.15">
      <c r="D879" s="9"/>
    </row>
    <row r="880" spans="4:4" ht="13" x14ac:dyDescent="0.15">
      <c r="D880" s="9"/>
    </row>
    <row r="881" spans="4:4" ht="13" x14ac:dyDescent="0.15">
      <c r="D881" s="9"/>
    </row>
    <row r="882" spans="4:4" ht="13" x14ac:dyDescent="0.15">
      <c r="D882" s="9"/>
    </row>
    <row r="883" spans="4:4" ht="13" x14ac:dyDescent="0.15">
      <c r="D883" s="9"/>
    </row>
    <row r="884" spans="4:4" ht="13" x14ac:dyDescent="0.15">
      <c r="D884" s="9"/>
    </row>
    <row r="885" spans="4:4" ht="13" x14ac:dyDescent="0.15">
      <c r="D885" s="9"/>
    </row>
    <row r="886" spans="4:4" ht="13" x14ac:dyDescent="0.15">
      <c r="D886" s="9"/>
    </row>
    <row r="887" spans="4:4" ht="13" x14ac:dyDescent="0.15">
      <c r="D887" s="9"/>
    </row>
    <row r="888" spans="4:4" ht="13" x14ac:dyDescent="0.15">
      <c r="D888" s="9"/>
    </row>
    <row r="889" spans="4:4" ht="13" x14ac:dyDescent="0.15">
      <c r="D889" s="9"/>
    </row>
    <row r="890" spans="4:4" ht="13" x14ac:dyDescent="0.15">
      <c r="D890" s="9"/>
    </row>
    <row r="891" spans="4:4" ht="13" x14ac:dyDescent="0.15">
      <c r="D891" s="9"/>
    </row>
    <row r="892" spans="4:4" ht="13" x14ac:dyDescent="0.15">
      <c r="D892" s="9"/>
    </row>
    <row r="893" spans="4:4" ht="13" x14ac:dyDescent="0.15">
      <c r="D893" s="9"/>
    </row>
    <row r="894" spans="4:4" ht="13" x14ac:dyDescent="0.15">
      <c r="D894" s="9"/>
    </row>
    <row r="895" spans="4:4" ht="13" x14ac:dyDescent="0.15">
      <c r="D895" s="9"/>
    </row>
    <row r="896" spans="4:4" ht="13" x14ac:dyDescent="0.15">
      <c r="D896" s="9"/>
    </row>
    <row r="897" spans="4:4" ht="13" x14ac:dyDescent="0.15">
      <c r="D897" s="9"/>
    </row>
    <row r="898" spans="4:4" ht="13" x14ac:dyDescent="0.15">
      <c r="D898" s="9"/>
    </row>
    <row r="899" spans="4:4" ht="13" x14ac:dyDescent="0.15">
      <c r="D899" s="9"/>
    </row>
    <row r="900" spans="4:4" ht="13" x14ac:dyDescent="0.15">
      <c r="D900" s="9"/>
    </row>
    <row r="901" spans="4:4" ht="13" x14ac:dyDescent="0.15">
      <c r="D901" s="9"/>
    </row>
    <row r="902" spans="4:4" ht="13" x14ac:dyDescent="0.15">
      <c r="D902" s="9"/>
    </row>
    <row r="903" spans="4:4" ht="13" x14ac:dyDescent="0.15">
      <c r="D903" s="9"/>
    </row>
    <row r="904" spans="4:4" ht="13" x14ac:dyDescent="0.15">
      <c r="D904" s="9"/>
    </row>
    <row r="905" spans="4:4" ht="13" x14ac:dyDescent="0.15">
      <c r="D905" s="9"/>
    </row>
    <row r="906" spans="4:4" ht="13" x14ac:dyDescent="0.15">
      <c r="D906" s="9"/>
    </row>
    <row r="907" spans="4:4" ht="13" x14ac:dyDescent="0.15">
      <c r="D907" s="9"/>
    </row>
    <row r="908" spans="4:4" ht="13" x14ac:dyDescent="0.15">
      <c r="D908" s="9"/>
    </row>
    <row r="909" spans="4:4" ht="13" x14ac:dyDescent="0.15">
      <c r="D909" s="9"/>
    </row>
    <row r="910" spans="4:4" ht="13" x14ac:dyDescent="0.15">
      <c r="D910" s="9"/>
    </row>
    <row r="911" spans="4:4" ht="13" x14ac:dyDescent="0.15">
      <c r="D911" s="9"/>
    </row>
    <row r="912" spans="4:4" ht="13" x14ac:dyDescent="0.15">
      <c r="D912" s="9"/>
    </row>
    <row r="913" spans="4:4" ht="13" x14ac:dyDescent="0.15">
      <c r="D913" s="9"/>
    </row>
    <row r="914" spans="4:4" ht="13" x14ac:dyDescent="0.15">
      <c r="D914" s="9"/>
    </row>
    <row r="915" spans="4:4" ht="13" x14ac:dyDescent="0.15">
      <c r="D915" s="9"/>
    </row>
    <row r="916" spans="4:4" ht="13" x14ac:dyDescent="0.15">
      <c r="D916" s="9"/>
    </row>
    <row r="917" spans="4:4" ht="13" x14ac:dyDescent="0.15">
      <c r="D917" s="9"/>
    </row>
    <row r="918" spans="4:4" ht="13" x14ac:dyDescent="0.15">
      <c r="D918" s="9"/>
    </row>
    <row r="919" spans="4:4" ht="13" x14ac:dyDescent="0.15">
      <c r="D919" s="9"/>
    </row>
    <row r="920" spans="4:4" ht="13" x14ac:dyDescent="0.15">
      <c r="D920" s="9"/>
    </row>
    <row r="921" spans="4:4" ht="13" x14ac:dyDescent="0.15">
      <c r="D921" s="9"/>
    </row>
    <row r="922" spans="4:4" ht="13" x14ac:dyDescent="0.15">
      <c r="D922" s="9"/>
    </row>
    <row r="923" spans="4:4" ht="13" x14ac:dyDescent="0.15">
      <c r="D923" s="9"/>
    </row>
    <row r="924" spans="4:4" ht="13" x14ac:dyDescent="0.15">
      <c r="D924" s="9"/>
    </row>
    <row r="925" spans="4:4" ht="13" x14ac:dyDescent="0.15">
      <c r="D925" s="9"/>
    </row>
    <row r="926" spans="4:4" ht="13" x14ac:dyDescent="0.15">
      <c r="D926" s="9"/>
    </row>
    <row r="927" spans="4:4" ht="13" x14ac:dyDescent="0.15">
      <c r="D927" s="9"/>
    </row>
    <row r="928" spans="4:4" ht="13" x14ac:dyDescent="0.15">
      <c r="D928" s="9"/>
    </row>
    <row r="929" spans="4:4" ht="13" x14ac:dyDescent="0.15">
      <c r="D929" s="9"/>
    </row>
    <row r="930" spans="4:4" ht="13" x14ac:dyDescent="0.15">
      <c r="D930" s="9"/>
    </row>
    <row r="931" spans="4:4" ht="13" x14ac:dyDescent="0.15">
      <c r="D931" s="9"/>
    </row>
    <row r="932" spans="4:4" ht="13" x14ac:dyDescent="0.15">
      <c r="D932" s="9"/>
    </row>
    <row r="933" spans="4:4" ht="13" x14ac:dyDescent="0.15">
      <c r="D933" s="9"/>
    </row>
    <row r="934" spans="4:4" ht="13" x14ac:dyDescent="0.15">
      <c r="D934" s="9"/>
    </row>
    <row r="935" spans="4:4" ht="13" x14ac:dyDescent="0.15">
      <c r="D935" s="9"/>
    </row>
    <row r="936" spans="4:4" ht="13" x14ac:dyDescent="0.15">
      <c r="D936" s="9"/>
    </row>
    <row r="937" spans="4:4" ht="13" x14ac:dyDescent="0.15">
      <c r="D937" s="9"/>
    </row>
    <row r="938" spans="4:4" ht="13" x14ac:dyDescent="0.15">
      <c r="D938" s="9"/>
    </row>
    <row r="939" spans="4:4" ht="13" x14ac:dyDescent="0.15">
      <c r="D939" s="9"/>
    </row>
    <row r="940" spans="4:4" ht="13" x14ac:dyDescent="0.15">
      <c r="D940" s="9"/>
    </row>
    <row r="941" spans="4:4" ht="13" x14ac:dyDescent="0.15">
      <c r="D941" s="9"/>
    </row>
    <row r="942" spans="4:4" ht="13" x14ac:dyDescent="0.15">
      <c r="D942" s="9"/>
    </row>
    <row r="943" spans="4:4" ht="13" x14ac:dyDescent="0.15">
      <c r="D943" s="9"/>
    </row>
    <row r="944" spans="4:4" ht="13" x14ac:dyDescent="0.15">
      <c r="D944" s="9"/>
    </row>
    <row r="945" spans="4:4" ht="13" x14ac:dyDescent="0.15">
      <c r="D945" s="9"/>
    </row>
    <row r="946" spans="4:4" ht="13" x14ac:dyDescent="0.15">
      <c r="D946" s="9"/>
    </row>
    <row r="947" spans="4:4" ht="13" x14ac:dyDescent="0.15">
      <c r="D947" s="9"/>
    </row>
    <row r="948" spans="4:4" ht="13" x14ac:dyDescent="0.15">
      <c r="D948" s="9"/>
    </row>
    <row r="949" spans="4:4" ht="13" x14ac:dyDescent="0.15">
      <c r="D949" s="9"/>
    </row>
    <row r="950" spans="4:4" ht="13" x14ac:dyDescent="0.15">
      <c r="D950" s="9"/>
    </row>
    <row r="951" spans="4:4" ht="13" x14ac:dyDescent="0.15">
      <c r="D951" s="9"/>
    </row>
    <row r="952" spans="4:4" ht="13" x14ac:dyDescent="0.15">
      <c r="D952" s="9"/>
    </row>
    <row r="953" spans="4:4" ht="13" x14ac:dyDescent="0.15">
      <c r="D953" s="9"/>
    </row>
    <row r="954" spans="4:4" ht="13" x14ac:dyDescent="0.15">
      <c r="D954" s="9"/>
    </row>
    <row r="955" spans="4:4" ht="13" x14ac:dyDescent="0.15">
      <c r="D955" s="9"/>
    </row>
    <row r="956" spans="4:4" ht="13" x14ac:dyDescent="0.15">
      <c r="D956" s="9"/>
    </row>
    <row r="957" spans="4:4" ht="13" x14ac:dyDescent="0.15">
      <c r="D957" s="9"/>
    </row>
    <row r="958" spans="4:4" ht="13" x14ac:dyDescent="0.15">
      <c r="D958" s="9"/>
    </row>
    <row r="959" spans="4:4" ht="13" x14ac:dyDescent="0.15">
      <c r="D959" s="9"/>
    </row>
    <row r="960" spans="4:4" ht="13" x14ac:dyDescent="0.15">
      <c r="D960" s="9"/>
    </row>
    <row r="961" spans="4:4" ht="13" x14ac:dyDescent="0.15">
      <c r="D961" s="9"/>
    </row>
    <row r="962" spans="4:4" ht="13" x14ac:dyDescent="0.15">
      <c r="D962" s="9"/>
    </row>
    <row r="963" spans="4:4" ht="13" x14ac:dyDescent="0.15">
      <c r="D963" s="9"/>
    </row>
    <row r="964" spans="4:4" ht="13" x14ac:dyDescent="0.15">
      <c r="D964" s="9"/>
    </row>
    <row r="965" spans="4:4" ht="13" x14ac:dyDescent="0.15">
      <c r="D965" s="9"/>
    </row>
    <row r="966" spans="4:4" ht="13" x14ac:dyDescent="0.15">
      <c r="D966" s="9"/>
    </row>
    <row r="967" spans="4:4" ht="13" x14ac:dyDescent="0.15">
      <c r="D967" s="9"/>
    </row>
    <row r="968" spans="4:4" ht="13" x14ac:dyDescent="0.15">
      <c r="D968" s="9"/>
    </row>
    <row r="969" spans="4:4" ht="13" x14ac:dyDescent="0.15">
      <c r="D969" s="9"/>
    </row>
    <row r="970" spans="4:4" ht="13" x14ac:dyDescent="0.15">
      <c r="D970" s="9"/>
    </row>
    <row r="971" spans="4:4" ht="13" x14ac:dyDescent="0.15">
      <c r="D971" s="9"/>
    </row>
    <row r="972" spans="4:4" ht="13" x14ac:dyDescent="0.15">
      <c r="D972" s="9"/>
    </row>
    <row r="973" spans="4:4" ht="13" x14ac:dyDescent="0.15">
      <c r="D973" s="9"/>
    </row>
    <row r="974" spans="4:4" ht="13" x14ac:dyDescent="0.15">
      <c r="D974" s="9"/>
    </row>
    <row r="975" spans="4:4" ht="13" x14ac:dyDescent="0.15">
      <c r="D975" s="9"/>
    </row>
    <row r="976" spans="4:4" ht="13" x14ac:dyDescent="0.15">
      <c r="D976" s="9"/>
    </row>
    <row r="977" spans="4:4" ht="13" x14ac:dyDescent="0.15">
      <c r="D977" s="9"/>
    </row>
    <row r="978" spans="4:4" ht="13" x14ac:dyDescent="0.15">
      <c r="D978" s="9"/>
    </row>
    <row r="979" spans="4:4" ht="13" x14ac:dyDescent="0.15">
      <c r="D979" s="9"/>
    </row>
    <row r="980" spans="4:4" ht="13" x14ac:dyDescent="0.15">
      <c r="D980" s="9"/>
    </row>
    <row r="981" spans="4:4" ht="13" x14ac:dyDescent="0.15">
      <c r="D981" s="9"/>
    </row>
    <row r="982" spans="4:4" ht="13" x14ac:dyDescent="0.15">
      <c r="D982" s="9"/>
    </row>
    <row r="983" spans="4:4" ht="13" x14ac:dyDescent="0.15">
      <c r="D983" s="9"/>
    </row>
    <row r="984" spans="4:4" ht="13" x14ac:dyDescent="0.15">
      <c r="D984" s="9"/>
    </row>
    <row r="985" spans="4:4" ht="13" x14ac:dyDescent="0.15">
      <c r="D985" s="9"/>
    </row>
    <row r="986" spans="4:4" ht="13" x14ac:dyDescent="0.15">
      <c r="D986" s="9"/>
    </row>
    <row r="987" spans="4:4" ht="13" x14ac:dyDescent="0.15">
      <c r="D987" s="9"/>
    </row>
    <row r="988" spans="4:4" ht="13" x14ac:dyDescent="0.15">
      <c r="D988" s="9"/>
    </row>
    <row r="989" spans="4:4" ht="13" x14ac:dyDescent="0.15">
      <c r="D989" s="9"/>
    </row>
    <row r="990" spans="4:4" ht="13" x14ac:dyDescent="0.15">
      <c r="D990" s="9"/>
    </row>
    <row r="991" spans="4:4" ht="13" x14ac:dyDescent="0.15">
      <c r="D991" s="9"/>
    </row>
    <row r="992" spans="4:4" ht="13" x14ac:dyDescent="0.15">
      <c r="D992" s="9"/>
    </row>
    <row r="993" spans="4:4" ht="13" x14ac:dyDescent="0.15">
      <c r="D993" s="9"/>
    </row>
    <row r="994" spans="4:4" ht="13" x14ac:dyDescent="0.15">
      <c r="D994" s="9"/>
    </row>
    <row r="995" spans="4:4" ht="13" x14ac:dyDescent="0.15">
      <c r="D995" s="9"/>
    </row>
    <row r="996" spans="4:4" ht="13" x14ac:dyDescent="0.15">
      <c r="D996" s="9"/>
    </row>
    <row r="997" spans="4:4" ht="13" x14ac:dyDescent="0.15">
      <c r="D997" s="9"/>
    </row>
    <row r="998" spans="4:4" ht="13" x14ac:dyDescent="0.15">
      <c r="D998" s="9"/>
    </row>
    <row r="999" spans="4:4" ht="13" x14ac:dyDescent="0.15">
      <c r="D999" s="9"/>
    </row>
    <row r="1000" spans="4:4" ht="13" x14ac:dyDescent="0.15">
      <c r="D1000" s="9"/>
    </row>
    <row r="1001" spans="4:4" ht="13" x14ac:dyDescent="0.15">
      <c r="D1001" s="9"/>
    </row>
    <row r="1002" spans="4:4" ht="13" x14ac:dyDescent="0.15">
      <c r="D1002" s="9"/>
    </row>
  </sheetData>
  <mergeCells count="1">
    <mergeCell ref="A3:B3"/>
  </mergeCells>
  <hyperlinks>
    <hyperlink ref="A2" r:id="rId1" xr:uid="{00000000-0004-0000-0000-000000000000}"/>
    <hyperlink ref="A3" r:id="rId2" xr:uid="{00000000-0004-0000-0000-000001000000}"/>
    <hyperlink ref="D9" r:id="rId3" xr:uid="{00000000-0004-0000-0000-000002000000}"/>
    <hyperlink ref="D15"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12"/>
  <sheetViews>
    <sheetView workbookViewId="0">
      <pane ySplit="6" topLeftCell="A7" activePane="bottomLeft" state="frozen"/>
      <selection pane="bottomLeft" activeCell="C11" sqref="C11"/>
    </sheetView>
  </sheetViews>
  <sheetFormatPr baseColWidth="10" defaultColWidth="12.6640625" defaultRowHeight="15.75" customHeight="1" x14ac:dyDescent="0.15"/>
  <cols>
    <col min="1" max="1" width="12.6640625" customWidth="1"/>
    <col min="2" max="2" width="14.83203125" customWidth="1"/>
    <col min="3" max="3" width="23.6640625" customWidth="1"/>
    <col min="4" max="4" width="0.33203125" customWidth="1"/>
    <col min="6" max="6" width="21.1640625" customWidth="1"/>
    <col min="8" max="8" width="14" customWidth="1"/>
    <col min="11" max="11" width="0.33203125" customWidth="1"/>
    <col min="12" max="12" width="13.83203125" customWidth="1"/>
    <col min="13" max="13" width="11.83203125" customWidth="1"/>
    <col min="14" max="14" width="12.33203125" customWidth="1"/>
    <col min="15" max="15" width="14.1640625" customWidth="1"/>
    <col min="16" max="16" width="12.6640625" customWidth="1"/>
  </cols>
  <sheetData>
    <row r="1" spans="1:26" ht="14" x14ac:dyDescent="0.15">
      <c r="A1" s="177" t="s">
        <v>42</v>
      </c>
      <c r="B1" s="174"/>
      <c r="C1" s="174"/>
      <c r="D1" s="174"/>
      <c r="E1" s="174"/>
      <c r="F1" s="174"/>
      <c r="G1" s="174"/>
      <c r="H1" s="174"/>
      <c r="I1" s="174"/>
      <c r="J1" s="174"/>
      <c r="L1" s="175" t="s">
        <v>1</v>
      </c>
      <c r="M1" s="174"/>
      <c r="N1" s="174"/>
      <c r="O1" s="174"/>
    </row>
    <row r="2" spans="1:26" ht="14" x14ac:dyDescent="0.15">
      <c r="A2" s="178" t="s">
        <v>2</v>
      </c>
      <c r="B2" s="174"/>
      <c r="C2" s="174"/>
      <c r="D2" s="174"/>
      <c r="E2" s="174"/>
      <c r="F2" s="174"/>
      <c r="G2" s="174"/>
      <c r="H2" s="174"/>
      <c r="I2" s="174"/>
      <c r="J2" s="174"/>
      <c r="L2" s="175" t="s">
        <v>3</v>
      </c>
      <c r="M2" s="174"/>
      <c r="N2" s="174"/>
      <c r="O2" s="174"/>
    </row>
    <row r="3" spans="1:26" ht="14" x14ac:dyDescent="0.15">
      <c r="A3" s="173" t="s">
        <v>4</v>
      </c>
      <c r="B3" s="174"/>
      <c r="C3" s="174"/>
      <c r="D3" s="16"/>
      <c r="F3" s="16"/>
      <c r="G3" s="16"/>
      <c r="H3" s="16"/>
      <c r="I3" s="17"/>
      <c r="L3" s="4" t="s">
        <v>5</v>
      </c>
      <c r="N3" s="175" t="s">
        <v>6</v>
      </c>
      <c r="O3" s="174"/>
    </row>
    <row r="4" spans="1:26" ht="16" x14ac:dyDescent="0.2">
      <c r="A4" s="16"/>
      <c r="B4" s="179" t="s">
        <v>43</v>
      </c>
      <c r="C4" s="174"/>
      <c r="D4" s="16"/>
      <c r="E4" s="179" t="s">
        <v>44</v>
      </c>
      <c r="F4" s="174"/>
      <c r="G4" s="174"/>
      <c r="I4" s="16"/>
      <c r="J4" s="18"/>
      <c r="L4" s="176" t="s">
        <v>45</v>
      </c>
      <c r="M4" s="174"/>
      <c r="N4" s="174"/>
      <c r="O4" s="174"/>
    </row>
    <row r="5" spans="1:26" ht="29.25" customHeight="1" x14ac:dyDescent="0.15">
      <c r="A5" s="16"/>
      <c r="B5" s="16"/>
      <c r="C5" s="16"/>
      <c r="D5" s="16"/>
      <c r="E5" s="19" t="s">
        <v>46</v>
      </c>
      <c r="F5" s="20"/>
      <c r="G5" s="19" t="s">
        <v>47</v>
      </c>
      <c r="H5" s="21" t="s">
        <v>48</v>
      </c>
      <c r="I5" s="16"/>
      <c r="J5" s="18"/>
      <c r="L5" s="22" t="s">
        <v>49</v>
      </c>
    </row>
    <row r="6" spans="1:26" ht="72" x14ac:dyDescent="0.15">
      <c r="A6" s="23" t="s">
        <v>50</v>
      </c>
      <c r="B6" s="23" t="s">
        <v>7</v>
      </c>
      <c r="C6" s="23" t="s">
        <v>51</v>
      </c>
      <c r="D6" s="24"/>
      <c r="E6" s="23" t="s">
        <v>52</v>
      </c>
      <c r="F6" s="23" t="s">
        <v>53</v>
      </c>
      <c r="G6" s="23" t="s">
        <v>54</v>
      </c>
      <c r="H6" s="23" t="s">
        <v>55</v>
      </c>
      <c r="I6" s="23" t="s">
        <v>56</v>
      </c>
      <c r="J6" s="25" t="s">
        <v>57</v>
      </c>
      <c r="K6" s="26"/>
      <c r="L6" s="27" t="s">
        <v>58</v>
      </c>
      <c r="M6" s="28" t="s">
        <v>59</v>
      </c>
      <c r="N6" s="28" t="s">
        <v>60</v>
      </c>
      <c r="O6" s="28" t="s">
        <v>61</v>
      </c>
      <c r="P6" s="28" t="s">
        <v>62</v>
      </c>
      <c r="Q6" s="26"/>
      <c r="R6" s="26"/>
      <c r="S6" s="26"/>
      <c r="T6" s="26"/>
      <c r="U6" s="26"/>
      <c r="V6" s="26"/>
      <c r="W6" s="26"/>
      <c r="X6" s="26"/>
      <c r="Y6" s="26"/>
      <c r="Z6" s="26"/>
    </row>
    <row r="7" spans="1:26" ht="13" x14ac:dyDescent="0.15">
      <c r="A7" s="16"/>
      <c r="B7" s="16"/>
      <c r="C7" s="16"/>
      <c r="D7" s="16"/>
      <c r="E7" s="16"/>
      <c r="F7" s="20"/>
      <c r="G7" s="16"/>
      <c r="H7" s="16"/>
      <c r="I7" s="16"/>
      <c r="J7" s="16"/>
    </row>
    <row r="8" spans="1:26" ht="16" x14ac:dyDescent="0.2">
      <c r="A8" s="192" t="s">
        <v>63</v>
      </c>
      <c r="B8" s="186"/>
      <c r="C8" s="186"/>
      <c r="D8" s="186"/>
      <c r="E8" s="186"/>
      <c r="F8" s="186"/>
      <c r="G8" s="186"/>
      <c r="H8" s="186"/>
      <c r="I8" s="186"/>
      <c r="J8" s="186"/>
      <c r="K8" s="186"/>
      <c r="L8" s="186"/>
      <c r="M8" s="186"/>
      <c r="N8" s="186"/>
      <c r="O8" s="186"/>
      <c r="P8" s="186"/>
    </row>
    <row r="9" spans="1:26" ht="16" x14ac:dyDescent="0.2">
      <c r="A9" s="193" t="s">
        <v>64</v>
      </c>
      <c r="B9" s="174"/>
      <c r="C9" s="174"/>
      <c r="D9" s="174"/>
      <c r="E9" s="174"/>
      <c r="F9" s="174"/>
      <c r="G9" s="174"/>
      <c r="H9" s="174"/>
      <c r="I9" s="174"/>
      <c r="J9" s="174"/>
      <c r="K9" s="174"/>
      <c r="L9" s="174"/>
      <c r="M9" s="174"/>
      <c r="N9" s="174"/>
      <c r="O9" s="174"/>
      <c r="P9" s="174"/>
    </row>
    <row r="10" spans="1:26" ht="36" x14ac:dyDescent="0.15">
      <c r="A10" s="194" t="s">
        <v>65</v>
      </c>
      <c r="B10" s="30" t="s">
        <v>66</v>
      </c>
      <c r="C10" s="31" t="s">
        <v>67</v>
      </c>
      <c r="D10" s="30"/>
      <c r="E10" s="30" t="s">
        <v>68</v>
      </c>
      <c r="F10" s="30" t="s">
        <v>69</v>
      </c>
      <c r="G10" s="30" t="s">
        <v>70</v>
      </c>
      <c r="H10" s="32"/>
      <c r="I10" s="29">
        <v>1</v>
      </c>
      <c r="J10" s="33">
        <f t="shared" ref="J10:J14" si="0">IF(H10&gt;1,H10*I10,H10)</f>
        <v>0</v>
      </c>
      <c r="K10" s="34"/>
      <c r="L10" s="35" t="s">
        <v>71</v>
      </c>
      <c r="M10" s="36">
        <v>0</v>
      </c>
      <c r="N10" s="36">
        <v>0</v>
      </c>
      <c r="O10" s="37">
        <f t="shared" ref="O10:O14" si="1">J10</f>
        <v>0</v>
      </c>
      <c r="P10" s="37">
        <f t="shared" ref="P10:P14" si="2">J10</f>
        <v>0</v>
      </c>
    </row>
    <row r="11" spans="1:26" ht="48" x14ac:dyDescent="0.15">
      <c r="A11" s="174"/>
      <c r="B11" s="30" t="s">
        <v>72</v>
      </c>
      <c r="C11" s="30" t="s">
        <v>73</v>
      </c>
      <c r="D11" s="30"/>
      <c r="E11" s="30" t="s">
        <v>74</v>
      </c>
      <c r="F11" s="30" t="s">
        <v>75</v>
      </c>
      <c r="G11" s="30" t="s">
        <v>76</v>
      </c>
      <c r="H11" s="32"/>
      <c r="I11" s="29">
        <v>1</v>
      </c>
      <c r="J11" s="33">
        <f t="shared" si="0"/>
        <v>0</v>
      </c>
      <c r="K11" s="34"/>
      <c r="L11" s="35" t="s">
        <v>77</v>
      </c>
      <c r="M11" s="36">
        <v>0</v>
      </c>
      <c r="N11" s="36">
        <v>0</v>
      </c>
      <c r="O11" s="37">
        <f t="shared" si="1"/>
        <v>0</v>
      </c>
      <c r="P11" s="37">
        <f t="shared" si="2"/>
        <v>0</v>
      </c>
    </row>
    <row r="12" spans="1:26" ht="36" x14ac:dyDescent="0.15">
      <c r="A12" s="174"/>
      <c r="B12" s="30" t="s">
        <v>78</v>
      </c>
      <c r="C12" s="30" t="s">
        <v>79</v>
      </c>
      <c r="D12" s="30"/>
      <c r="E12" s="30" t="s">
        <v>80</v>
      </c>
      <c r="F12" s="30" t="s">
        <v>81</v>
      </c>
      <c r="G12" s="30" t="s">
        <v>82</v>
      </c>
      <c r="H12" s="32"/>
      <c r="I12" s="29">
        <v>2</v>
      </c>
      <c r="J12" s="33">
        <f t="shared" si="0"/>
        <v>0</v>
      </c>
      <c r="K12" s="34"/>
      <c r="L12" s="35" t="s">
        <v>83</v>
      </c>
      <c r="M12" s="36">
        <f t="shared" ref="M12:M14" si="3">J12</f>
        <v>0</v>
      </c>
      <c r="N12" s="36">
        <v>0</v>
      </c>
      <c r="O12" s="37">
        <f t="shared" si="1"/>
        <v>0</v>
      </c>
      <c r="P12" s="37">
        <f t="shared" si="2"/>
        <v>0</v>
      </c>
    </row>
    <row r="13" spans="1:26" ht="60" x14ac:dyDescent="0.15">
      <c r="A13" s="174"/>
      <c r="B13" s="30" t="s">
        <v>84</v>
      </c>
      <c r="C13" s="30" t="s">
        <v>85</v>
      </c>
      <c r="D13" s="30"/>
      <c r="E13" s="30" t="s">
        <v>86</v>
      </c>
      <c r="F13" s="30" t="s">
        <v>87</v>
      </c>
      <c r="G13" s="30" t="s">
        <v>88</v>
      </c>
      <c r="H13" s="32"/>
      <c r="I13" s="29">
        <v>2</v>
      </c>
      <c r="J13" s="33">
        <f t="shared" si="0"/>
        <v>0</v>
      </c>
      <c r="K13" s="34"/>
      <c r="L13" s="35" t="s">
        <v>89</v>
      </c>
      <c r="M13" s="36">
        <f t="shared" si="3"/>
        <v>0</v>
      </c>
      <c r="N13" s="36">
        <v>0</v>
      </c>
      <c r="O13" s="37">
        <f t="shared" si="1"/>
        <v>0</v>
      </c>
      <c r="P13" s="37">
        <f t="shared" si="2"/>
        <v>0</v>
      </c>
    </row>
    <row r="14" spans="1:26" ht="72" x14ac:dyDescent="0.15">
      <c r="A14" s="174"/>
      <c r="B14" s="30" t="s">
        <v>90</v>
      </c>
      <c r="C14" s="30" t="s">
        <v>91</v>
      </c>
      <c r="D14" s="30"/>
      <c r="E14" s="30" t="s">
        <v>92</v>
      </c>
      <c r="F14" s="30" t="s">
        <v>93</v>
      </c>
      <c r="G14" s="30" t="s">
        <v>94</v>
      </c>
      <c r="H14" s="32"/>
      <c r="I14" s="29">
        <v>2</v>
      </c>
      <c r="J14" s="33">
        <f t="shared" si="0"/>
        <v>0</v>
      </c>
      <c r="K14" s="34"/>
      <c r="L14" s="35" t="s">
        <v>89</v>
      </c>
      <c r="M14" s="37">
        <f t="shared" si="3"/>
        <v>0</v>
      </c>
      <c r="N14" s="37">
        <v>0</v>
      </c>
      <c r="O14" s="37">
        <f t="shared" si="1"/>
        <v>0</v>
      </c>
      <c r="P14" s="37">
        <f t="shared" si="2"/>
        <v>0</v>
      </c>
    </row>
    <row r="15" spans="1:26" ht="90" x14ac:dyDescent="0.15">
      <c r="A15" s="174"/>
      <c r="B15" s="38"/>
      <c r="C15" s="38"/>
      <c r="D15" s="38"/>
      <c r="E15" s="38"/>
      <c r="F15" s="38"/>
      <c r="G15" s="39" t="str">
        <f>"Section Total Raw Score.  (Min="&amp;Formulas!B4&amp;", Max="&amp;Formulas!C4&amp;")"</f>
        <v>Section Total Raw Score.  (Min=5, Max=15)</v>
      </c>
      <c r="H15" s="29">
        <f>SUM(H10:H14)</f>
        <v>0</v>
      </c>
      <c r="I15" s="39" t="str">
        <f>"Section Total Weighted Score.  (Min="&amp;Formulas!B4&amp;", Max="&amp;Formulas!D4&amp;")"</f>
        <v>Section Total Weighted Score.  (Min=5, Max=24)</v>
      </c>
      <c r="J15" s="29">
        <f>SUM(J10:J14)</f>
        <v>0</v>
      </c>
      <c r="K15" s="34"/>
      <c r="L15" s="40" t="str">
        <f>"Section Total Weighted Scenario Score. (Min="&amp;MIN(Formulas!K4:N4)&amp;", Max="&amp;Formulas!D4&amp;")"</f>
        <v>Section Total Weighted Scenario Score. (Min=0, Max=24)</v>
      </c>
      <c r="M15" s="37">
        <f t="shared" ref="M15:P15" si="4">SUM(M10:M14)</f>
        <v>0</v>
      </c>
      <c r="N15" s="37">
        <f t="shared" si="4"/>
        <v>0</v>
      </c>
      <c r="O15" s="37">
        <f t="shared" si="4"/>
        <v>0</v>
      </c>
      <c r="P15" s="37">
        <f t="shared" si="4"/>
        <v>0</v>
      </c>
    </row>
    <row r="16" spans="1:26" ht="13" x14ac:dyDescent="0.15">
      <c r="F16" s="9"/>
    </row>
    <row r="17" spans="1:16" ht="16" x14ac:dyDescent="0.2">
      <c r="A17" s="195" t="s">
        <v>95</v>
      </c>
      <c r="B17" s="186"/>
      <c r="C17" s="186"/>
      <c r="D17" s="186"/>
      <c r="E17" s="186"/>
      <c r="F17" s="186"/>
      <c r="G17" s="186"/>
      <c r="H17" s="186"/>
      <c r="I17" s="186"/>
      <c r="J17" s="186"/>
      <c r="K17" s="186"/>
      <c r="L17" s="186"/>
      <c r="M17" s="186"/>
      <c r="N17" s="186"/>
      <c r="O17" s="186"/>
      <c r="P17" s="186"/>
    </row>
    <row r="18" spans="1:16" ht="72" x14ac:dyDescent="0.15">
      <c r="A18" s="196" t="s">
        <v>96</v>
      </c>
      <c r="B18" s="42" t="s">
        <v>97</v>
      </c>
      <c r="C18" s="42" t="s">
        <v>98</v>
      </c>
      <c r="D18" s="43"/>
      <c r="E18" s="42" t="s">
        <v>99</v>
      </c>
      <c r="F18" s="42" t="s">
        <v>100</v>
      </c>
      <c r="G18" s="42" t="s">
        <v>101</v>
      </c>
      <c r="H18" s="32"/>
      <c r="I18" s="41">
        <v>2</v>
      </c>
      <c r="J18" s="44">
        <f t="shared" ref="J18:J21" si="5">IF(H18&gt;1,H18*I18,H18)</f>
        <v>0</v>
      </c>
      <c r="K18" s="45"/>
      <c r="L18" s="46" t="s">
        <v>102</v>
      </c>
      <c r="M18" s="47">
        <f t="shared" ref="M18:M19" si="6">J18</f>
        <v>0</v>
      </c>
      <c r="N18" s="47">
        <f t="shared" ref="N18:N20" si="7">J18</f>
        <v>0</v>
      </c>
      <c r="O18" s="47">
        <f>J18</f>
        <v>0</v>
      </c>
      <c r="P18" s="47">
        <v>0</v>
      </c>
    </row>
    <row r="19" spans="1:16" ht="60" x14ac:dyDescent="0.15">
      <c r="A19" s="174"/>
      <c r="B19" s="42" t="s">
        <v>103</v>
      </c>
      <c r="C19" s="42" t="s">
        <v>104</v>
      </c>
      <c r="D19" s="43"/>
      <c r="E19" s="42" t="s">
        <v>105</v>
      </c>
      <c r="F19" s="42" t="s">
        <v>106</v>
      </c>
      <c r="G19" s="42" t="s">
        <v>107</v>
      </c>
      <c r="H19" s="32"/>
      <c r="I19" s="41">
        <v>1</v>
      </c>
      <c r="J19" s="44">
        <f t="shared" si="5"/>
        <v>0</v>
      </c>
      <c r="K19" s="45"/>
      <c r="L19" s="46" t="s">
        <v>108</v>
      </c>
      <c r="M19" s="47">
        <f t="shared" si="6"/>
        <v>0</v>
      </c>
      <c r="N19" s="47">
        <f t="shared" si="7"/>
        <v>0</v>
      </c>
      <c r="O19" s="47">
        <v>0</v>
      </c>
      <c r="P19" s="47">
        <f t="shared" ref="P19:P21" si="8">J19</f>
        <v>0</v>
      </c>
    </row>
    <row r="20" spans="1:16" ht="72" x14ac:dyDescent="0.15">
      <c r="A20" s="174"/>
      <c r="B20" s="42" t="s">
        <v>109</v>
      </c>
      <c r="C20" s="42" t="s">
        <v>110</v>
      </c>
      <c r="D20" s="43"/>
      <c r="E20" s="42" t="s">
        <v>111</v>
      </c>
      <c r="F20" s="42" t="s">
        <v>112</v>
      </c>
      <c r="G20" s="42" t="s">
        <v>113</v>
      </c>
      <c r="H20" s="32"/>
      <c r="I20" s="41">
        <v>1</v>
      </c>
      <c r="J20" s="44">
        <f t="shared" si="5"/>
        <v>0</v>
      </c>
      <c r="K20" s="45"/>
      <c r="L20" s="46" t="s">
        <v>114</v>
      </c>
      <c r="M20" s="47">
        <f>IF(J20=1,0,J20)</f>
        <v>0</v>
      </c>
      <c r="N20" s="47">
        <f t="shared" si="7"/>
        <v>0</v>
      </c>
      <c r="O20" s="47">
        <f t="shared" ref="O20:O21" si="9">J20</f>
        <v>0</v>
      </c>
      <c r="P20" s="47">
        <f t="shared" si="8"/>
        <v>0</v>
      </c>
    </row>
    <row r="21" spans="1:16" ht="60" x14ac:dyDescent="0.15">
      <c r="A21" s="174"/>
      <c r="B21" s="42" t="s">
        <v>115</v>
      </c>
      <c r="C21" s="42" t="s">
        <v>116</v>
      </c>
      <c r="D21" s="43"/>
      <c r="E21" s="42" t="s">
        <v>117</v>
      </c>
      <c r="F21" s="42" t="s">
        <v>118</v>
      </c>
      <c r="G21" s="42" t="s">
        <v>119</v>
      </c>
      <c r="H21" s="32"/>
      <c r="I21" s="41">
        <v>2</v>
      </c>
      <c r="J21" s="44">
        <f t="shared" si="5"/>
        <v>0</v>
      </c>
      <c r="K21" s="45"/>
      <c r="L21" s="46" t="s">
        <v>120</v>
      </c>
      <c r="M21" s="47">
        <f>J21</f>
        <v>0</v>
      </c>
      <c r="N21" s="47">
        <v>0</v>
      </c>
      <c r="O21" s="47">
        <f t="shared" si="9"/>
        <v>0</v>
      </c>
      <c r="P21" s="47">
        <f t="shared" si="8"/>
        <v>0</v>
      </c>
    </row>
    <row r="22" spans="1:16" ht="90" x14ac:dyDescent="0.15">
      <c r="A22" s="174"/>
      <c r="B22" s="48"/>
      <c r="C22" s="48"/>
      <c r="D22" s="48"/>
      <c r="E22" s="48"/>
      <c r="F22" s="49"/>
      <c r="G22" s="50" t="str">
        <f>"Section Total Raw Score.  (Min="&amp;Formulas!B5&amp;", Max="&amp;Formulas!C5&amp;")"</f>
        <v>Section Total Raw Score.  (Min=4, Max=12)</v>
      </c>
      <c r="H22" s="41">
        <f>SUM(H18:H21)</f>
        <v>0</v>
      </c>
      <c r="I22" s="50" t="str">
        <f>"Section Total Weighted Score.  (Min="&amp;Formulas!B5&amp;", Max="&amp;Formulas!D5&amp;")"</f>
        <v>Section Total Weighted Score.  (Min=4, Max=18)</v>
      </c>
      <c r="J22" s="41">
        <f>SUM(J18:J21)</f>
        <v>0</v>
      </c>
      <c r="K22" s="51"/>
      <c r="L22" s="52" t="str">
        <f>"Section Total Weighted Scenario Score. (Min="&amp;MIN(Formulas!K5:N5)&amp;", Max="&amp;Formulas!D5&amp;")"</f>
        <v>Section Total Weighted Scenario Score. (Min=3, Max=18)</v>
      </c>
      <c r="M22" s="47">
        <f t="shared" ref="M22:P22" si="10">SUM(M18:M21)</f>
        <v>0</v>
      </c>
      <c r="N22" s="47">
        <f t="shared" si="10"/>
        <v>0</v>
      </c>
      <c r="O22" s="47">
        <f t="shared" si="10"/>
        <v>0</v>
      </c>
      <c r="P22" s="47">
        <f t="shared" si="10"/>
        <v>0</v>
      </c>
    </row>
    <row r="23" spans="1:16" ht="13" x14ac:dyDescent="0.15">
      <c r="A23" s="16"/>
      <c r="B23" s="16"/>
      <c r="C23" s="16"/>
      <c r="D23" s="16"/>
      <c r="E23" s="16"/>
      <c r="F23" s="20"/>
      <c r="G23" s="16"/>
      <c r="H23" s="16"/>
      <c r="I23" s="16"/>
      <c r="J23" s="16"/>
    </row>
    <row r="24" spans="1:16" ht="16" x14ac:dyDescent="0.2">
      <c r="A24" s="197" t="s">
        <v>121</v>
      </c>
      <c r="B24" s="186"/>
      <c r="C24" s="186"/>
      <c r="D24" s="186"/>
      <c r="E24" s="186"/>
      <c r="F24" s="186"/>
      <c r="G24" s="186"/>
      <c r="H24" s="186"/>
      <c r="I24" s="186"/>
      <c r="J24" s="186"/>
      <c r="K24" s="186"/>
      <c r="L24" s="186"/>
      <c r="M24" s="186"/>
      <c r="N24" s="186"/>
      <c r="O24" s="186"/>
      <c r="P24" s="186"/>
    </row>
    <row r="25" spans="1:16" ht="72" x14ac:dyDescent="0.15">
      <c r="A25" s="180" t="s">
        <v>122</v>
      </c>
      <c r="B25" s="54" t="s">
        <v>123</v>
      </c>
      <c r="C25" s="54" t="s">
        <v>124</v>
      </c>
      <c r="D25" s="55"/>
      <c r="E25" s="54" t="s">
        <v>125</v>
      </c>
      <c r="F25" s="54" t="s">
        <v>126</v>
      </c>
      <c r="G25" s="54" t="s">
        <v>127</v>
      </c>
      <c r="H25" s="32"/>
      <c r="I25" s="53">
        <v>1</v>
      </c>
      <c r="J25" s="56">
        <f t="shared" ref="J25:J27" si="11">IF(H25&gt;1,H25*I25,H25)</f>
        <v>0</v>
      </c>
      <c r="K25" s="57"/>
      <c r="L25" s="58" t="s">
        <v>128</v>
      </c>
      <c r="M25" s="59">
        <v>0</v>
      </c>
      <c r="N25" s="59">
        <v>0</v>
      </c>
      <c r="O25" s="60">
        <f>J25</f>
        <v>0</v>
      </c>
      <c r="P25" s="60">
        <f>J25</f>
        <v>0</v>
      </c>
    </row>
    <row r="26" spans="1:16" ht="60" x14ac:dyDescent="0.15">
      <c r="A26" s="174"/>
      <c r="B26" s="54" t="s">
        <v>40</v>
      </c>
      <c r="C26" s="54" t="s">
        <v>129</v>
      </c>
      <c r="D26" s="55"/>
      <c r="E26" s="54" t="s">
        <v>130</v>
      </c>
      <c r="F26" s="54" t="s">
        <v>131</v>
      </c>
      <c r="G26" s="54" t="s">
        <v>132</v>
      </c>
      <c r="H26" s="32"/>
      <c r="I26" s="53">
        <v>1</v>
      </c>
      <c r="J26" s="56">
        <f t="shared" si="11"/>
        <v>0</v>
      </c>
      <c r="K26" s="57"/>
      <c r="L26" s="58" t="s">
        <v>133</v>
      </c>
      <c r="M26" s="59">
        <f t="shared" ref="M26:M27" si="12">J26</f>
        <v>0</v>
      </c>
      <c r="N26" s="59">
        <v>0</v>
      </c>
      <c r="O26" s="60">
        <v>0</v>
      </c>
      <c r="P26" s="60">
        <v>0</v>
      </c>
    </row>
    <row r="27" spans="1:16" ht="84" x14ac:dyDescent="0.15">
      <c r="A27" s="174"/>
      <c r="B27" s="54" t="s">
        <v>134</v>
      </c>
      <c r="C27" s="54" t="s">
        <v>135</v>
      </c>
      <c r="D27" s="55"/>
      <c r="E27" s="54" t="s">
        <v>136</v>
      </c>
      <c r="F27" s="54" t="s">
        <v>137</v>
      </c>
      <c r="G27" s="54" t="s">
        <v>138</v>
      </c>
      <c r="H27" s="32"/>
      <c r="I27" s="53">
        <v>1</v>
      </c>
      <c r="J27" s="56">
        <f t="shared" si="11"/>
        <v>0</v>
      </c>
      <c r="K27" s="57"/>
      <c r="L27" s="58" t="s">
        <v>139</v>
      </c>
      <c r="M27" s="59">
        <f t="shared" si="12"/>
        <v>0</v>
      </c>
      <c r="N27" s="59">
        <v>0</v>
      </c>
      <c r="O27" s="60">
        <f>J27</f>
        <v>0</v>
      </c>
      <c r="P27" s="60">
        <f>J27</f>
        <v>0</v>
      </c>
    </row>
    <row r="28" spans="1:16" ht="90" x14ac:dyDescent="0.15">
      <c r="A28" s="174"/>
      <c r="B28" s="61"/>
      <c r="C28" s="61"/>
      <c r="D28" s="61"/>
      <c r="E28" s="61"/>
      <c r="F28" s="61"/>
      <c r="G28" s="62" t="str">
        <f>"Section Total Raw Score.  (Min="&amp;Formulas!B6&amp;", Max="&amp;Formulas!C6&amp;")"</f>
        <v>Section Total Raw Score.  (Min=3, Max=9)</v>
      </c>
      <c r="H28" s="53">
        <f>SUM(H25:H27)</f>
        <v>0</v>
      </c>
      <c r="I28" s="62" t="str">
        <f>"Section Total Weighted Score.  (Min="&amp;Formulas!B6&amp;", Max="&amp;Formulas!D6&amp;")"</f>
        <v>Section Total Weighted Score.  (Min=3, Max=9)</v>
      </c>
      <c r="J28" s="53">
        <f>SUM(J25:J27)</f>
        <v>0</v>
      </c>
      <c r="K28" s="57"/>
      <c r="L28" s="63" t="str">
        <f>"Section Total Weighted Scenario Score. (Min="&amp;MIN(Formulas!K6:N6)&amp;", Max="&amp;Formulas!D6&amp;")"</f>
        <v>Section Total Weighted Scenario Score. (Min=0, Max=9)</v>
      </c>
      <c r="M28" s="60">
        <f t="shared" ref="M28:P28" si="13">SUM(M25:M27)</f>
        <v>0</v>
      </c>
      <c r="N28" s="60">
        <f t="shared" si="13"/>
        <v>0</v>
      </c>
      <c r="O28" s="60">
        <f t="shared" si="13"/>
        <v>0</v>
      </c>
      <c r="P28" s="60">
        <f t="shared" si="13"/>
        <v>0</v>
      </c>
    </row>
    <row r="29" spans="1:16" ht="13" x14ac:dyDescent="0.15">
      <c r="A29" s="16"/>
      <c r="B29" s="16"/>
      <c r="C29" s="16"/>
      <c r="D29" s="16"/>
      <c r="E29" s="16"/>
      <c r="F29" s="20"/>
      <c r="G29" s="16"/>
      <c r="H29" s="16"/>
      <c r="I29" s="16"/>
      <c r="J29" s="16"/>
    </row>
    <row r="30" spans="1:16" ht="16" x14ac:dyDescent="0.2">
      <c r="A30" s="198" t="s">
        <v>140</v>
      </c>
      <c r="B30" s="186"/>
      <c r="C30" s="186"/>
      <c r="D30" s="186"/>
      <c r="E30" s="186"/>
      <c r="F30" s="186"/>
      <c r="G30" s="186"/>
      <c r="H30" s="186"/>
      <c r="I30" s="186"/>
      <c r="J30" s="186"/>
      <c r="K30" s="186"/>
      <c r="L30" s="186"/>
      <c r="M30" s="186"/>
      <c r="N30" s="186"/>
      <c r="O30" s="186"/>
      <c r="P30" s="186"/>
    </row>
    <row r="31" spans="1:16" ht="84" x14ac:dyDescent="0.15">
      <c r="A31" s="181" t="s">
        <v>141</v>
      </c>
      <c r="B31" s="65" t="s">
        <v>142</v>
      </c>
      <c r="C31" s="65" t="s">
        <v>143</v>
      </c>
      <c r="D31" s="66"/>
      <c r="E31" s="65" t="s">
        <v>144</v>
      </c>
      <c r="F31" s="65" t="s">
        <v>145</v>
      </c>
      <c r="G31" s="65" t="s">
        <v>146</v>
      </c>
      <c r="H31" s="32"/>
      <c r="I31" s="64">
        <v>1</v>
      </c>
      <c r="J31" s="67">
        <f t="shared" ref="J31:J36" si="14">IF(H31&gt;1,H31*I31,H31)</f>
        <v>0</v>
      </c>
      <c r="K31" s="68"/>
      <c r="L31" s="69" t="s">
        <v>147</v>
      </c>
      <c r="M31" s="70">
        <f t="shared" ref="M31:M36" si="15">J31</f>
        <v>0</v>
      </c>
      <c r="N31" s="70">
        <f t="shared" ref="N31:N36" si="16">J31</f>
        <v>0</v>
      </c>
      <c r="O31" s="70">
        <f t="shared" ref="O31:O36" si="17">J31</f>
        <v>0</v>
      </c>
      <c r="P31" s="70">
        <f>J31</f>
        <v>0</v>
      </c>
    </row>
    <row r="32" spans="1:16" ht="156" x14ac:dyDescent="0.15">
      <c r="A32" s="174"/>
      <c r="B32" s="65" t="s">
        <v>148</v>
      </c>
      <c r="C32" s="65" t="s">
        <v>149</v>
      </c>
      <c r="D32" s="66"/>
      <c r="E32" s="65" t="s">
        <v>150</v>
      </c>
      <c r="F32" s="65"/>
      <c r="G32" s="65" t="s">
        <v>151</v>
      </c>
      <c r="H32" s="32"/>
      <c r="I32" s="64">
        <v>1</v>
      </c>
      <c r="J32" s="67">
        <f t="shared" si="14"/>
        <v>0</v>
      </c>
      <c r="K32" s="68"/>
      <c r="L32" s="69" t="s">
        <v>152</v>
      </c>
      <c r="M32" s="70">
        <f t="shared" si="15"/>
        <v>0</v>
      </c>
      <c r="N32" s="70">
        <f t="shared" si="16"/>
        <v>0</v>
      </c>
      <c r="O32" s="70">
        <f t="shared" si="17"/>
        <v>0</v>
      </c>
      <c r="P32" s="70">
        <v>0</v>
      </c>
    </row>
    <row r="33" spans="1:16" ht="60" x14ac:dyDescent="0.15">
      <c r="A33" s="174"/>
      <c r="B33" s="65" t="s">
        <v>153</v>
      </c>
      <c r="C33" s="65" t="s">
        <v>154</v>
      </c>
      <c r="D33" s="66"/>
      <c r="E33" s="65" t="s">
        <v>155</v>
      </c>
      <c r="F33" s="65" t="s">
        <v>156</v>
      </c>
      <c r="G33" s="65" t="s">
        <v>157</v>
      </c>
      <c r="H33" s="32"/>
      <c r="I33" s="64">
        <v>2</v>
      </c>
      <c r="J33" s="67">
        <f t="shared" si="14"/>
        <v>0</v>
      </c>
      <c r="K33" s="68"/>
      <c r="L33" s="69" t="s">
        <v>158</v>
      </c>
      <c r="M33" s="70">
        <f t="shared" si="15"/>
        <v>0</v>
      </c>
      <c r="N33" s="70">
        <f t="shared" si="16"/>
        <v>0</v>
      </c>
      <c r="O33" s="70">
        <f t="shared" si="17"/>
        <v>0</v>
      </c>
      <c r="P33" s="70">
        <v>0</v>
      </c>
    </row>
    <row r="34" spans="1:16" ht="84" x14ac:dyDescent="0.15">
      <c r="A34" s="174"/>
      <c r="B34" s="65" t="s">
        <v>159</v>
      </c>
      <c r="C34" s="65" t="s">
        <v>160</v>
      </c>
      <c r="D34" s="66"/>
      <c r="E34" s="65" t="s">
        <v>161</v>
      </c>
      <c r="F34" s="65" t="s">
        <v>162</v>
      </c>
      <c r="G34" s="65" t="s">
        <v>163</v>
      </c>
      <c r="H34" s="32"/>
      <c r="I34" s="64">
        <v>1</v>
      </c>
      <c r="J34" s="67">
        <f t="shared" si="14"/>
        <v>0</v>
      </c>
      <c r="K34" s="68"/>
      <c r="L34" s="69" t="s">
        <v>164</v>
      </c>
      <c r="M34" s="70">
        <f t="shared" si="15"/>
        <v>0</v>
      </c>
      <c r="N34" s="70">
        <f t="shared" si="16"/>
        <v>0</v>
      </c>
      <c r="O34" s="70">
        <f t="shared" si="17"/>
        <v>0</v>
      </c>
      <c r="P34" s="70">
        <v>0</v>
      </c>
    </row>
    <row r="35" spans="1:16" ht="144" x14ac:dyDescent="0.15">
      <c r="A35" s="174"/>
      <c r="B35" s="65" t="s">
        <v>165</v>
      </c>
      <c r="C35" s="65" t="s">
        <v>166</v>
      </c>
      <c r="D35" s="66"/>
      <c r="E35" s="65" t="s">
        <v>167</v>
      </c>
      <c r="F35" s="65" t="s">
        <v>168</v>
      </c>
      <c r="G35" s="65" t="s">
        <v>169</v>
      </c>
      <c r="H35" s="32"/>
      <c r="I35" s="64">
        <v>1</v>
      </c>
      <c r="J35" s="67">
        <f t="shared" si="14"/>
        <v>0</v>
      </c>
      <c r="K35" s="68"/>
      <c r="L35" s="69" t="s">
        <v>170</v>
      </c>
      <c r="M35" s="70">
        <f t="shared" si="15"/>
        <v>0</v>
      </c>
      <c r="N35" s="70">
        <f t="shared" si="16"/>
        <v>0</v>
      </c>
      <c r="O35" s="70">
        <f t="shared" si="17"/>
        <v>0</v>
      </c>
      <c r="P35" s="70">
        <v>0</v>
      </c>
    </row>
    <row r="36" spans="1:16" ht="180" x14ac:dyDescent="0.15">
      <c r="A36" s="174"/>
      <c r="B36" s="65" t="s">
        <v>171</v>
      </c>
      <c r="C36" s="65" t="s">
        <v>172</v>
      </c>
      <c r="D36" s="66"/>
      <c r="E36" s="65" t="s">
        <v>173</v>
      </c>
      <c r="F36" s="65" t="s">
        <v>174</v>
      </c>
      <c r="G36" s="65" t="s">
        <v>175</v>
      </c>
      <c r="H36" s="32"/>
      <c r="I36" s="64">
        <v>1</v>
      </c>
      <c r="J36" s="67">
        <f t="shared" si="14"/>
        <v>0</v>
      </c>
      <c r="K36" s="68"/>
      <c r="L36" s="69" t="s">
        <v>176</v>
      </c>
      <c r="M36" s="70">
        <f t="shared" si="15"/>
        <v>0</v>
      </c>
      <c r="N36" s="70">
        <f t="shared" si="16"/>
        <v>0</v>
      </c>
      <c r="O36" s="70">
        <f t="shared" si="17"/>
        <v>0</v>
      </c>
      <c r="P36" s="70">
        <v>0</v>
      </c>
    </row>
    <row r="37" spans="1:16" ht="90" x14ac:dyDescent="0.15">
      <c r="A37" s="174"/>
      <c r="B37" s="71"/>
      <c r="C37" s="71"/>
      <c r="D37" s="71"/>
      <c r="E37" s="71"/>
      <c r="F37" s="72"/>
      <c r="G37" s="73" t="str">
        <f>"Section Total Raw Score.  (Min="&amp;Formulas!B7&amp;", Max="&amp;Formulas!C7&amp;")"</f>
        <v>Section Total Raw Score.  (Min=6, Max=18)</v>
      </c>
      <c r="H37" s="64">
        <f>SUM(H31:H36)</f>
        <v>0</v>
      </c>
      <c r="I37" s="73" t="str">
        <f>"Section Total Weighted Score.  (Min="&amp;Formulas!B7&amp;", Max="&amp;Formulas!D7&amp;")"</f>
        <v>Section Total Weighted Score.  (Min=6, Max=21)</v>
      </c>
      <c r="J37" s="64">
        <f>SUM(J31:J36)</f>
        <v>0</v>
      </c>
      <c r="K37" s="68"/>
      <c r="L37" s="74" t="str">
        <f>"Section Total Weighted Scenario Score. (Min="&amp;MIN(Formulas!K7:N7)&amp;", Max="&amp;Formulas!D7&amp;")"</f>
        <v>Section Total Weighted Scenario Score. (Min=1, Max=21)</v>
      </c>
      <c r="M37" s="75">
        <f t="shared" ref="M37:P37" si="18">SUM(M31:M36)</f>
        <v>0</v>
      </c>
      <c r="N37" s="75">
        <f t="shared" si="18"/>
        <v>0</v>
      </c>
      <c r="O37" s="75">
        <f t="shared" si="18"/>
        <v>0</v>
      </c>
      <c r="P37" s="75">
        <f t="shared" si="18"/>
        <v>0</v>
      </c>
    </row>
    <row r="38" spans="1:16" ht="13" x14ac:dyDescent="0.15">
      <c r="A38" s="16"/>
      <c r="B38" s="16"/>
      <c r="C38" s="16"/>
      <c r="D38" s="16"/>
      <c r="E38" s="16"/>
      <c r="F38" s="20"/>
      <c r="G38" s="16"/>
      <c r="H38" s="16"/>
      <c r="I38" s="16"/>
      <c r="J38" s="16"/>
    </row>
    <row r="39" spans="1:16" ht="16" x14ac:dyDescent="0.2">
      <c r="A39" s="185" t="s">
        <v>177</v>
      </c>
      <c r="B39" s="186"/>
      <c r="C39" s="186"/>
      <c r="D39" s="186"/>
      <c r="E39" s="186"/>
      <c r="F39" s="186"/>
      <c r="G39" s="186"/>
      <c r="H39" s="186"/>
      <c r="I39" s="186"/>
      <c r="J39" s="186"/>
      <c r="K39" s="186"/>
      <c r="L39" s="186"/>
      <c r="M39" s="186"/>
      <c r="N39" s="186"/>
      <c r="O39" s="186"/>
      <c r="P39" s="186"/>
    </row>
    <row r="40" spans="1:16" ht="180" x14ac:dyDescent="0.15">
      <c r="A40" s="182" t="s">
        <v>178</v>
      </c>
      <c r="B40" s="77" t="s">
        <v>179</v>
      </c>
      <c r="C40" s="77" t="s">
        <v>180</v>
      </c>
      <c r="D40" s="77"/>
      <c r="E40" s="77" t="s">
        <v>181</v>
      </c>
      <c r="F40" s="77" t="s">
        <v>182</v>
      </c>
      <c r="G40" s="77" t="s">
        <v>183</v>
      </c>
      <c r="H40" s="32"/>
      <c r="I40" s="76">
        <v>1</v>
      </c>
      <c r="J40" s="78">
        <f t="shared" ref="J40:J42" si="19">IF(H40&gt;1,H40*I40,H40)</f>
        <v>0</v>
      </c>
      <c r="K40" s="79"/>
      <c r="L40" s="80" t="s">
        <v>184</v>
      </c>
      <c r="M40" s="81">
        <f t="shared" ref="M40:M41" si="20">J40</f>
        <v>0</v>
      </c>
      <c r="N40" s="81">
        <f t="shared" ref="N40:N42" si="21">J40</f>
        <v>0</v>
      </c>
      <c r="O40" s="81">
        <v>0</v>
      </c>
      <c r="P40" s="81">
        <v>0</v>
      </c>
    </row>
    <row r="41" spans="1:16" ht="204" x14ac:dyDescent="0.15">
      <c r="A41" s="174"/>
      <c r="B41" s="77" t="s">
        <v>185</v>
      </c>
      <c r="C41" s="77" t="s">
        <v>186</v>
      </c>
      <c r="D41" s="77"/>
      <c r="E41" s="77" t="s">
        <v>187</v>
      </c>
      <c r="F41" s="77" t="s">
        <v>188</v>
      </c>
      <c r="G41" s="77" t="s">
        <v>189</v>
      </c>
      <c r="H41" s="32"/>
      <c r="I41" s="76">
        <v>1</v>
      </c>
      <c r="J41" s="78">
        <f t="shared" si="19"/>
        <v>0</v>
      </c>
      <c r="K41" s="79"/>
      <c r="L41" s="80" t="s">
        <v>190</v>
      </c>
      <c r="M41" s="81">
        <f t="shared" si="20"/>
        <v>0</v>
      </c>
      <c r="N41" s="81">
        <f t="shared" si="21"/>
        <v>0</v>
      </c>
      <c r="O41" s="81">
        <v>0</v>
      </c>
      <c r="P41" s="81">
        <v>0</v>
      </c>
    </row>
    <row r="42" spans="1:16" ht="84" x14ac:dyDescent="0.15">
      <c r="A42" s="174"/>
      <c r="B42" s="77" t="s">
        <v>191</v>
      </c>
      <c r="C42" s="77" t="s">
        <v>192</v>
      </c>
      <c r="D42" s="77"/>
      <c r="E42" s="77" t="s">
        <v>193</v>
      </c>
      <c r="F42" s="77" t="s">
        <v>194</v>
      </c>
      <c r="G42" s="77" t="s">
        <v>195</v>
      </c>
      <c r="H42" s="32"/>
      <c r="I42" s="76">
        <v>1</v>
      </c>
      <c r="J42" s="78">
        <f t="shared" si="19"/>
        <v>0</v>
      </c>
      <c r="K42" s="79"/>
      <c r="L42" s="80" t="s">
        <v>196</v>
      </c>
      <c r="M42" s="81">
        <v>0</v>
      </c>
      <c r="N42" s="81">
        <f t="shared" si="21"/>
        <v>0</v>
      </c>
      <c r="O42" s="81">
        <f>J42</f>
        <v>0</v>
      </c>
      <c r="P42" s="81">
        <v>0</v>
      </c>
    </row>
    <row r="43" spans="1:16" ht="90" x14ac:dyDescent="0.15">
      <c r="A43" s="174"/>
      <c r="B43" s="82"/>
      <c r="C43" s="82"/>
      <c r="D43" s="82"/>
      <c r="E43" s="82"/>
      <c r="F43" s="83"/>
      <c r="G43" s="84" t="str">
        <f>"Section Total Raw Score.  (Min="&amp;Formulas!B8&amp;", Max="&amp;Formulas!C8&amp;")"</f>
        <v>Section Total Raw Score.  (Min=3, Max=9)</v>
      </c>
      <c r="H43" s="76">
        <f>SUM(H40:H42)</f>
        <v>0</v>
      </c>
      <c r="I43" s="84" t="str">
        <f>"Section Total Weighted Score.  (Min="&amp;Formulas!B8&amp;", Max="&amp;Formulas!D8&amp;")"</f>
        <v>Section Total Weighted Score.  (Min=3, Max=9)</v>
      </c>
      <c r="J43" s="76">
        <f>SUM(J40:J42)</f>
        <v>0</v>
      </c>
      <c r="K43" s="79"/>
      <c r="L43" s="85" t="str">
        <f>"Section Total Weighted Scenario Score. (Min="&amp;MIN(Formulas!K8:N8)&amp;", Max="&amp;Formulas!D8&amp;")"</f>
        <v>Section Total Weighted Scenario Score. (Min=0, Max=9)</v>
      </c>
      <c r="M43" s="81">
        <f t="shared" ref="M43:P43" si="22">SUM(M40:M42)</f>
        <v>0</v>
      </c>
      <c r="N43" s="81">
        <f t="shared" si="22"/>
        <v>0</v>
      </c>
      <c r="O43" s="81">
        <f t="shared" si="22"/>
        <v>0</v>
      </c>
      <c r="P43" s="81">
        <f t="shared" si="22"/>
        <v>0</v>
      </c>
    </row>
    <row r="44" spans="1:16" ht="13" x14ac:dyDescent="0.15">
      <c r="A44" s="16"/>
      <c r="B44" s="16"/>
      <c r="C44" s="16"/>
      <c r="D44" s="16"/>
      <c r="E44" s="16"/>
      <c r="F44" s="20"/>
      <c r="G44" s="16"/>
      <c r="H44" s="16"/>
      <c r="I44" s="16"/>
      <c r="J44" s="16"/>
    </row>
    <row r="45" spans="1:16" ht="16" x14ac:dyDescent="0.2">
      <c r="A45" s="187" t="s">
        <v>197</v>
      </c>
      <c r="B45" s="186"/>
      <c r="C45" s="186"/>
      <c r="D45" s="186"/>
      <c r="E45" s="186"/>
      <c r="F45" s="186"/>
      <c r="G45" s="186"/>
      <c r="H45" s="186"/>
      <c r="I45" s="186"/>
      <c r="J45" s="186"/>
      <c r="K45" s="186"/>
      <c r="L45" s="186"/>
      <c r="M45" s="186"/>
      <c r="N45" s="186"/>
      <c r="O45" s="186"/>
      <c r="P45" s="186"/>
    </row>
    <row r="46" spans="1:16" ht="120" x14ac:dyDescent="0.15">
      <c r="A46" s="183" t="s">
        <v>198</v>
      </c>
      <c r="B46" s="87" t="s">
        <v>199</v>
      </c>
      <c r="C46" s="87" t="s">
        <v>200</v>
      </c>
      <c r="D46" s="88"/>
      <c r="E46" s="87" t="s">
        <v>201</v>
      </c>
      <c r="F46" s="87" t="s">
        <v>202</v>
      </c>
      <c r="G46" s="87" t="s">
        <v>203</v>
      </c>
      <c r="H46" s="32"/>
      <c r="I46" s="86">
        <v>2</v>
      </c>
      <c r="J46" s="89">
        <f t="shared" ref="J46:J51" si="23">IF(H46&gt;1,H46*I46,H46)</f>
        <v>0</v>
      </c>
      <c r="K46" s="90"/>
      <c r="L46" s="91" t="s">
        <v>204</v>
      </c>
      <c r="M46" s="92">
        <f t="shared" ref="M46:M51" si="24">J46</f>
        <v>0</v>
      </c>
      <c r="N46" s="92">
        <v>0</v>
      </c>
      <c r="O46" s="92">
        <f>J46</f>
        <v>0</v>
      </c>
      <c r="P46" s="92">
        <v>0</v>
      </c>
    </row>
    <row r="47" spans="1:16" ht="60" x14ac:dyDescent="0.15">
      <c r="A47" s="174"/>
      <c r="B47" s="87" t="s">
        <v>205</v>
      </c>
      <c r="C47" s="87" t="s">
        <v>206</v>
      </c>
      <c r="D47" s="88"/>
      <c r="E47" s="87" t="s">
        <v>207</v>
      </c>
      <c r="F47" s="87" t="s">
        <v>208</v>
      </c>
      <c r="G47" s="87" t="s">
        <v>209</v>
      </c>
      <c r="H47" s="32"/>
      <c r="I47" s="86">
        <v>1</v>
      </c>
      <c r="J47" s="89">
        <f t="shared" si="23"/>
        <v>0</v>
      </c>
      <c r="K47" s="90"/>
      <c r="L47" s="91" t="s">
        <v>210</v>
      </c>
      <c r="M47" s="92">
        <f t="shared" si="24"/>
        <v>0</v>
      </c>
      <c r="N47" s="92">
        <f t="shared" ref="N47:N50" si="25">J47</f>
        <v>0</v>
      </c>
      <c r="O47" s="92">
        <v>0</v>
      </c>
      <c r="P47" s="92">
        <v>0</v>
      </c>
    </row>
    <row r="48" spans="1:16" ht="84" x14ac:dyDescent="0.15">
      <c r="A48" s="174"/>
      <c r="B48" s="87" t="s">
        <v>211</v>
      </c>
      <c r="C48" s="87" t="s">
        <v>212</v>
      </c>
      <c r="D48" s="88"/>
      <c r="E48" s="87" t="s">
        <v>213</v>
      </c>
      <c r="F48" s="87" t="s">
        <v>214</v>
      </c>
      <c r="G48" s="87" t="s">
        <v>215</v>
      </c>
      <c r="H48" s="32"/>
      <c r="I48" s="86">
        <v>2</v>
      </c>
      <c r="J48" s="89">
        <f t="shared" si="23"/>
        <v>0</v>
      </c>
      <c r="K48" s="90"/>
      <c r="L48" s="91" t="s">
        <v>216</v>
      </c>
      <c r="M48" s="92">
        <f t="shared" si="24"/>
        <v>0</v>
      </c>
      <c r="N48" s="92">
        <f t="shared" si="25"/>
        <v>0</v>
      </c>
      <c r="O48" s="92">
        <f t="shared" ref="O48:O49" si="26">J48</f>
        <v>0</v>
      </c>
      <c r="P48" s="92">
        <f t="shared" ref="P48:P49" si="27">J48</f>
        <v>0</v>
      </c>
    </row>
    <row r="49" spans="1:16" ht="84" x14ac:dyDescent="0.15">
      <c r="A49" s="174"/>
      <c r="B49" s="87" t="s">
        <v>217</v>
      </c>
      <c r="C49" s="87" t="s">
        <v>218</v>
      </c>
      <c r="D49" s="88"/>
      <c r="E49" s="87" t="s">
        <v>213</v>
      </c>
      <c r="F49" s="87" t="s">
        <v>214</v>
      </c>
      <c r="G49" s="87" t="s">
        <v>215</v>
      </c>
      <c r="H49" s="32"/>
      <c r="I49" s="86">
        <v>2</v>
      </c>
      <c r="J49" s="89">
        <f t="shared" si="23"/>
        <v>0</v>
      </c>
      <c r="K49" s="90"/>
      <c r="L49" s="91" t="s">
        <v>216</v>
      </c>
      <c r="M49" s="92">
        <f t="shared" si="24"/>
        <v>0</v>
      </c>
      <c r="N49" s="92">
        <f t="shared" si="25"/>
        <v>0</v>
      </c>
      <c r="O49" s="92">
        <f t="shared" si="26"/>
        <v>0</v>
      </c>
      <c r="P49" s="92">
        <f t="shared" si="27"/>
        <v>0</v>
      </c>
    </row>
    <row r="50" spans="1:16" ht="120" x14ac:dyDescent="0.15">
      <c r="A50" s="174"/>
      <c r="B50" s="87" t="s">
        <v>219</v>
      </c>
      <c r="C50" s="87" t="s">
        <v>220</v>
      </c>
      <c r="D50" s="88"/>
      <c r="E50" s="87" t="s">
        <v>221</v>
      </c>
      <c r="F50" s="87"/>
      <c r="G50" s="87" t="s">
        <v>222</v>
      </c>
      <c r="H50" s="32"/>
      <c r="I50" s="86">
        <v>1</v>
      </c>
      <c r="J50" s="89">
        <f t="shared" si="23"/>
        <v>0</v>
      </c>
      <c r="K50" s="90"/>
      <c r="L50" s="91" t="s">
        <v>223</v>
      </c>
      <c r="M50" s="92">
        <f t="shared" si="24"/>
        <v>0</v>
      </c>
      <c r="N50" s="92">
        <f t="shared" si="25"/>
        <v>0</v>
      </c>
      <c r="O50" s="92">
        <v>0</v>
      </c>
      <c r="P50" s="92">
        <v>0</v>
      </c>
    </row>
    <row r="51" spans="1:16" ht="96" x14ac:dyDescent="0.15">
      <c r="A51" s="174"/>
      <c r="B51" s="87" t="s">
        <v>224</v>
      </c>
      <c r="C51" s="87" t="s">
        <v>225</v>
      </c>
      <c r="D51" s="88"/>
      <c r="E51" s="87" t="s">
        <v>226</v>
      </c>
      <c r="F51" s="87" t="s">
        <v>227</v>
      </c>
      <c r="G51" s="87" t="s">
        <v>228</v>
      </c>
      <c r="H51" s="32"/>
      <c r="I51" s="86">
        <v>2</v>
      </c>
      <c r="J51" s="89">
        <f t="shared" si="23"/>
        <v>0</v>
      </c>
      <c r="K51" s="90"/>
      <c r="L51" s="91" t="s">
        <v>229</v>
      </c>
      <c r="M51" s="92">
        <f t="shared" si="24"/>
        <v>0</v>
      </c>
      <c r="N51" s="92">
        <v>0</v>
      </c>
      <c r="O51" s="92">
        <f>J51</f>
        <v>0</v>
      </c>
      <c r="P51" s="92">
        <f>J51</f>
        <v>0</v>
      </c>
    </row>
    <row r="52" spans="1:16" ht="90" x14ac:dyDescent="0.15">
      <c r="A52" s="174"/>
      <c r="B52" s="93"/>
      <c r="C52" s="93"/>
      <c r="D52" s="93"/>
      <c r="E52" s="93"/>
      <c r="F52" s="94"/>
      <c r="G52" s="95" t="str">
        <f>"Section Total Raw Score.  (Min="&amp;Formulas!B9&amp;", Max="&amp;Formulas!C9&amp;")"</f>
        <v>Section Total Raw Score.  (Min=6, Max=18)</v>
      </c>
      <c r="H52" s="86">
        <f>SUM(H46:H51)</f>
        <v>0</v>
      </c>
      <c r="I52" s="95" t="str">
        <f>"Section Total Weighted Score.  (Min="&amp;Formulas!B9&amp;", Max="&amp;Formulas!D9&amp;")"</f>
        <v>Section Total Weighted Score.  (Min=6, Max=30)</v>
      </c>
      <c r="J52" s="86">
        <f>SUM(J46:J51)</f>
        <v>0</v>
      </c>
      <c r="K52" s="90"/>
      <c r="L52" s="96" t="str">
        <f>"Section Total Weighted Scenario Score. (Min="&amp;MIN(Formulas!K9:N9)&amp;", Max="&amp;Formulas!D9&amp;")"</f>
        <v>Section Total Weighted Scenario Score. (Min=3, Max=30)</v>
      </c>
      <c r="M52" s="92">
        <f t="shared" ref="M52:P52" si="28">SUM(M46:M51)</f>
        <v>0</v>
      </c>
      <c r="N52" s="92">
        <f t="shared" si="28"/>
        <v>0</v>
      </c>
      <c r="O52" s="92">
        <f t="shared" si="28"/>
        <v>0</v>
      </c>
      <c r="P52" s="92">
        <f t="shared" si="28"/>
        <v>0</v>
      </c>
    </row>
    <row r="53" spans="1:16" ht="13" x14ac:dyDescent="0.15">
      <c r="A53" s="16"/>
      <c r="B53" s="16"/>
      <c r="C53" s="16"/>
      <c r="D53" s="16"/>
      <c r="E53" s="16"/>
      <c r="F53" s="20"/>
      <c r="G53" s="16"/>
      <c r="H53" s="16"/>
      <c r="I53" s="16"/>
      <c r="J53" s="16"/>
    </row>
    <row r="54" spans="1:16" ht="16" x14ac:dyDescent="0.2">
      <c r="A54" s="188" t="s">
        <v>230</v>
      </c>
      <c r="B54" s="186"/>
      <c r="C54" s="186"/>
      <c r="D54" s="186"/>
      <c r="E54" s="186"/>
      <c r="F54" s="186"/>
      <c r="G54" s="186"/>
      <c r="H54" s="186"/>
      <c r="I54" s="186"/>
      <c r="J54" s="186"/>
      <c r="K54" s="186"/>
      <c r="L54" s="186"/>
      <c r="M54" s="186"/>
      <c r="N54" s="186"/>
      <c r="O54" s="186"/>
      <c r="P54" s="186"/>
    </row>
    <row r="55" spans="1:16" ht="96" x14ac:dyDescent="0.15">
      <c r="A55" s="184" t="s">
        <v>231</v>
      </c>
      <c r="B55" s="98" t="s">
        <v>232</v>
      </c>
      <c r="C55" s="98" t="s">
        <v>233</v>
      </c>
      <c r="D55" s="99"/>
      <c r="E55" s="98" t="s">
        <v>234</v>
      </c>
      <c r="F55" s="98" t="s">
        <v>235</v>
      </c>
      <c r="G55" s="98" t="s">
        <v>236</v>
      </c>
      <c r="H55" s="32"/>
      <c r="I55" s="100">
        <v>2</v>
      </c>
      <c r="J55" s="101">
        <f t="shared" ref="J55:J58" si="29">IF(H55&gt;1,H55*I55,H55)</f>
        <v>0</v>
      </c>
      <c r="K55" s="102"/>
      <c r="L55" s="103" t="s">
        <v>237</v>
      </c>
      <c r="M55" s="104">
        <f t="shared" ref="M55:M58" si="30">J55</f>
        <v>0</v>
      </c>
      <c r="N55" s="104">
        <f>J55</f>
        <v>0</v>
      </c>
      <c r="O55" s="104">
        <f t="shared" ref="O55:O56" si="31">J55</f>
        <v>0</v>
      </c>
      <c r="P55" s="104">
        <f t="shared" ref="P55:P56" si="32">J55</f>
        <v>0</v>
      </c>
    </row>
    <row r="56" spans="1:16" ht="84" x14ac:dyDescent="0.15">
      <c r="A56" s="174"/>
      <c r="B56" s="98" t="s">
        <v>238</v>
      </c>
      <c r="C56" s="98" t="s">
        <v>239</v>
      </c>
      <c r="D56" s="99"/>
      <c r="E56" s="98" t="s">
        <v>240</v>
      </c>
      <c r="F56" s="105" t="s">
        <v>241</v>
      </c>
      <c r="G56" s="98" t="s">
        <v>242</v>
      </c>
      <c r="H56" s="32"/>
      <c r="I56" s="100">
        <v>1</v>
      </c>
      <c r="J56" s="101">
        <f t="shared" si="29"/>
        <v>0</v>
      </c>
      <c r="K56" s="102"/>
      <c r="L56" s="103" t="s">
        <v>243</v>
      </c>
      <c r="M56" s="104">
        <f t="shared" si="30"/>
        <v>0</v>
      </c>
      <c r="N56" s="104">
        <v>0</v>
      </c>
      <c r="O56" s="104">
        <f t="shared" si="31"/>
        <v>0</v>
      </c>
      <c r="P56" s="104">
        <f t="shared" si="32"/>
        <v>0</v>
      </c>
    </row>
    <row r="57" spans="1:16" ht="72" x14ac:dyDescent="0.15">
      <c r="A57" s="174"/>
      <c r="B57" s="98" t="s">
        <v>244</v>
      </c>
      <c r="C57" s="98" t="s">
        <v>245</v>
      </c>
      <c r="D57" s="99"/>
      <c r="E57" s="98" t="s">
        <v>246</v>
      </c>
      <c r="F57" s="105"/>
      <c r="G57" s="98" t="s">
        <v>247</v>
      </c>
      <c r="H57" s="32"/>
      <c r="I57" s="100">
        <v>1</v>
      </c>
      <c r="J57" s="101">
        <f t="shared" si="29"/>
        <v>0</v>
      </c>
      <c r="K57" s="102"/>
      <c r="L57" s="103" t="s">
        <v>248</v>
      </c>
      <c r="M57" s="104">
        <f t="shared" si="30"/>
        <v>0</v>
      </c>
      <c r="N57" s="104">
        <f t="shared" ref="N57:N58" si="33">J57</f>
        <v>0</v>
      </c>
      <c r="O57" s="104">
        <v>0</v>
      </c>
      <c r="P57" s="104">
        <v>0</v>
      </c>
    </row>
    <row r="58" spans="1:16" ht="204" x14ac:dyDescent="0.15">
      <c r="A58" s="174"/>
      <c r="B58" s="98" t="s">
        <v>249</v>
      </c>
      <c r="C58" s="98" t="s">
        <v>250</v>
      </c>
      <c r="D58" s="99"/>
      <c r="E58" s="98" t="s">
        <v>251</v>
      </c>
      <c r="F58" s="105"/>
      <c r="G58" s="98" t="s">
        <v>252</v>
      </c>
      <c r="H58" s="32"/>
      <c r="I58" s="100">
        <v>2</v>
      </c>
      <c r="J58" s="101">
        <f t="shared" si="29"/>
        <v>0</v>
      </c>
      <c r="K58" s="102"/>
      <c r="L58" s="103" t="s">
        <v>253</v>
      </c>
      <c r="M58" s="104">
        <f t="shared" si="30"/>
        <v>0</v>
      </c>
      <c r="N58" s="104">
        <f t="shared" si="33"/>
        <v>0</v>
      </c>
      <c r="O58" s="104">
        <v>0</v>
      </c>
      <c r="P58" s="104">
        <f>J58</f>
        <v>0</v>
      </c>
    </row>
    <row r="59" spans="1:16" ht="90" x14ac:dyDescent="0.15">
      <c r="A59" s="174"/>
      <c r="B59" s="106"/>
      <c r="C59" s="106"/>
      <c r="D59" s="106"/>
      <c r="E59" s="106"/>
      <c r="F59" s="107"/>
      <c r="G59" s="108" t="str">
        <f>"Section Total Raw Score.  (Min="&amp;Formulas!B10&amp;", Max="&amp;Formulas!C10&amp;")"</f>
        <v>Section Total Raw Score.  (Min=4, Max=12)</v>
      </c>
      <c r="H59" s="97">
        <f>SUM(H55:H58)</f>
        <v>0</v>
      </c>
      <c r="I59" s="108" t="str">
        <f>"Section Total Weighted Score.  (Min="&amp;Formulas!B10&amp;", Max="&amp;Formulas!D10&amp;")"</f>
        <v>Section Total Weighted Score.  (Min=4, Max=18)</v>
      </c>
      <c r="J59" s="97">
        <f>SUM(J55:J58)</f>
        <v>0</v>
      </c>
      <c r="K59" s="102"/>
      <c r="L59" s="109" t="str">
        <f>"Section Total Weighted Scenario Score. (Min="&amp;MIN(Formulas!K10:N10)&amp;", Max="&amp;Formulas!D10&amp;")"</f>
        <v>Section Total Weighted Scenario Score. (Min=2, Max=18)</v>
      </c>
      <c r="M59" s="104">
        <f t="shared" ref="M59:P59" si="34">SUM(M55:M58)</f>
        <v>0</v>
      </c>
      <c r="N59" s="104">
        <f t="shared" si="34"/>
        <v>0</v>
      </c>
      <c r="O59" s="104">
        <f t="shared" si="34"/>
        <v>0</v>
      </c>
      <c r="P59" s="104">
        <f t="shared" si="34"/>
        <v>0</v>
      </c>
    </row>
    <row r="60" spans="1:16" ht="13" x14ac:dyDescent="0.15">
      <c r="A60" s="16"/>
      <c r="B60" s="16"/>
      <c r="C60" s="16"/>
      <c r="D60" s="16"/>
      <c r="E60" s="16"/>
      <c r="F60" s="20"/>
      <c r="G60" s="16"/>
      <c r="H60" s="16"/>
      <c r="I60" s="16"/>
      <c r="J60" s="16"/>
    </row>
    <row r="61" spans="1:16" ht="75" x14ac:dyDescent="0.15">
      <c r="A61" s="16"/>
      <c r="B61" s="16"/>
      <c r="C61" s="16"/>
      <c r="D61" s="16"/>
      <c r="E61" s="16"/>
      <c r="F61" s="20"/>
      <c r="G61" s="110" t="str">
        <f>"Total Raw Score. (Min="&amp;Formulas!H4&amp;", Max="&amp;Formulas!H5&amp;")"</f>
        <v>Total Raw Score. (Min=31, Max=93)</v>
      </c>
      <c r="H61" s="19">
        <f>H15+H22+H28+H37+H43+H52+H59</f>
        <v>0</v>
      </c>
      <c r="I61" s="110" t="str">
        <f>"Total Weighted Score. (Min="&amp;Formulas!H4&amp;", Max="&amp;Formulas!H6&amp;")"</f>
        <v>Total Weighted Score. (Min=31, Max=129)</v>
      </c>
      <c r="J61" s="19">
        <f>J15+J22+J28+J37+J43+J52+J59</f>
        <v>0</v>
      </c>
      <c r="K61" s="19">
        <f>K15+K22+'Data Impact and Recovery Scorec'!K16+K28+K37+K43+K52+'Data Impact and Recovery Scorec'!K23+K59</f>
        <v>0</v>
      </c>
      <c r="L61" s="111" t="s">
        <v>254</v>
      </c>
      <c r="M61" s="19">
        <f t="shared" ref="M61:P61" si="35">M15+M22+M28+M37+M43+M52+M59</f>
        <v>0</v>
      </c>
      <c r="N61" s="19">
        <f t="shared" si="35"/>
        <v>0</v>
      </c>
      <c r="O61" s="19">
        <f t="shared" si="35"/>
        <v>0</v>
      </c>
      <c r="P61" s="19">
        <f t="shared" si="35"/>
        <v>0</v>
      </c>
    </row>
    <row r="62" spans="1:16" ht="13" x14ac:dyDescent="0.15">
      <c r="A62" s="16"/>
      <c r="B62" s="16"/>
      <c r="C62" s="16"/>
      <c r="D62" s="16"/>
      <c r="E62" s="16"/>
      <c r="F62" s="20"/>
      <c r="G62" s="16"/>
      <c r="H62" s="16"/>
      <c r="I62" s="16"/>
      <c r="J62" s="18"/>
    </row>
    <row r="63" spans="1:16" ht="13" x14ac:dyDescent="0.15">
      <c r="A63" s="112" t="s">
        <v>255</v>
      </c>
      <c r="B63" s="16"/>
      <c r="C63" s="16"/>
      <c r="D63" s="16"/>
      <c r="E63" s="16"/>
      <c r="F63" s="20"/>
      <c r="G63" s="16"/>
      <c r="H63" s="189" t="s">
        <v>256</v>
      </c>
      <c r="I63" s="190"/>
      <c r="J63" s="191"/>
      <c r="M63" s="4" t="s">
        <v>257</v>
      </c>
    </row>
    <row r="64" spans="1:16" ht="84" x14ac:dyDescent="0.15">
      <c r="A64" s="113" t="str">
        <f>"Single Repository Dataset Replication (Min="&amp;Formulas!B4&amp;", Max="&amp;Formulas!D4&amp;")"</f>
        <v>Single Repository Dataset Replication (Min=5, Max=24)</v>
      </c>
      <c r="B64" s="113" t="str">
        <f>"Repository Infrastructure (Min="&amp;Formulas!B5&amp;", Max="&amp;Formulas!D5&amp;")"</f>
        <v>Repository Infrastructure (Min=4, Max=18)</v>
      </c>
      <c r="C64" s="113" t="str">
        <f>"Routine Operations (Min="&amp;Formulas!B6&amp;", Max="&amp;Formulas!D6&amp;")"</f>
        <v>Routine Operations (Min=3, Max=9)</v>
      </c>
      <c r="D64" s="112"/>
      <c r="E64" s="113" t="str">
        <f>"Software (Min="&amp;Formulas!B7&amp;", Max="&amp;Formulas!D7&amp;")"</f>
        <v>Software (Min=6, Max=21)</v>
      </c>
      <c r="F64" s="20"/>
      <c r="G64" s="16"/>
      <c r="H64" s="114" t="str">
        <f>"Rubric Total Weighted Score &lt; "&amp;Formulas!H7</f>
        <v>Rubric Total Weighted Score &lt; 43</v>
      </c>
      <c r="I64" s="114" t="str">
        <f>Formulas!H7&amp;" &lt;= Rubric Total Weighted Score &lt;= "&amp;Formulas!H8</f>
        <v>43 &lt;= Rubric Total Weighted Score &lt;= 86</v>
      </c>
      <c r="J64" s="114" t="str">
        <f>Formulas!H8&amp;" &lt; Rubric Total Weighted Score"</f>
        <v>86 &lt; Rubric Total Weighted Score</v>
      </c>
      <c r="M64" s="2" t="str">
        <f>"(Scenario 1 Min="&amp;Formulas!K11&amp;", Max="&amp;Formulas!K22&amp;")"</f>
        <v>(Scenario 1 Min=26, Max=114)</v>
      </c>
      <c r="N64" s="2" t="str">
        <f>"(Scenario 2 Min="&amp;Formulas!L11&amp;", Max="&amp;Formulas!L22&amp;")"</f>
        <v>(Scenario 2 Min=19, Max=81)</v>
      </c>
      <c r="O64" s="2" t="str">
        <f>"(Scenario 3 Min="&amp;Formulas!M11&amp;", Max="&amp;Formulas!M22&amp;")"</f>
        <v>(Scenario 3 Min=22, Max=102)</v>
      </c>
      <c r="P64" s="2" t="str">
        <f>"(Scenario 4 Min="&amp;Formulas!N11&amp;", Max="&amp;Formulas!N22&amp;")"</f>
        <v>(Scenario 4 Min=16, Max=78)</v>
      </c>
    </row>
    <row r="65" spans="1:13" ht="30" x14ac:dyDescent="0.15">
      <c r="A65" s="112">
        <f>J15</f>
        <v>0</v>
      </c>
      <c r="B65" s="112">
        <f>J22</f>
        <v>0</v>
      </c>
      <c r="C65" s="112">
        <f>J28</f>
        <v>0</v>
      </c>
      <c r="D65" s="112"/>
      <c r="E65" s="112">
        <f>J37</f>
        <v>0</v>
      </c>
      <c r="F65" s="20"/>
      <c r="G65" s="16"/>
      <c r="H65" s="115" t="s">
        <v>258</v>
      </c>
      <c r="I65" s="115" t="s">
        <v>259</v>
      </c>
      <c r="J65" s="115" t="s">
        <v>260</v>
      </c>
    </row>
    <row r="66" spans="1:13" ht="42" x14ac:dyDescent="0.15">
      <c r="A66" s="113" t="str">
        <f>"Cybersecurity (Min="&amp;Formulas!B8&amp;", Max="&amp;Formulas!D8&amp;")"</f>
        <v>Cybersecurity (Min=3, Max=9)</v>
      </c>
      <c r="B66" s="113" t="str">
        <f>"Sustainability (Min="&amp;Formulas!B9&amp;", Max="&amp;Formulas!D9&amp;")"</f>
        <v>Sustainability (Min=6, Max=30)</v>
      </c>
      <c r="C66" s="113" t="str">
        <f>"Network (Min="&amp;Formulas!B10&amp;", Max="&amp;Formulas!D10&amp;")"</f>
        <v>Network (Min=4, Max=18)</v>
      </c>
      <c r="D66" s="16"/>
      <c r="E66" s="16"/>
      <c r="F66" s="20"/>
      <c r="G66" s="16"/>
      <c r="H66" s="32"/>
      <c r="I66" s="32"/>
      <c r="J66" s="32"/>
    </row>
    <row r="67" spans="1:13" ht="14" x14ac:dyDescent="0.15">
      <c r="A67" s="112">
        <f>J43</f>
        <v>0</v>
      </c>
      <c r="B67" s="112">
        <f>J52</f>
        <v>0</v>
      </c>
      <c r="C67" s="112">
        <f>J59</f>
        <v>0</v>
      </c>
      <c r="D67" s="16"/>
      <c r="E67" s="16"/>
      <c r="F67" s="20"/>
      <c r="G67" s="16"/>
      <c r="H67" s="116"/>
      <c r="I67" s="116"/>
      <c r="J67" s="116"/>
    </row>
    <row r="68" spans="1:13" ht="13" x14ac:dyDescent="0.15">
      <c r="B68" s="117"/>
      <c r="C68" s="117"/>
      <c r="D68" s="117"/>
    </row>
    <row r="69" spans="1:13" ht="13" x14ac:dyDescent="0.15">
      <c r="B69" s="117"/>
      <c r="C69" s="117"/>
      <c r="D69" s="117"/>
    </row>
    <row r="71" spans="1:13" ht="13" x14ac:dyDescent="0.15">
      <c r="F71" s="9"/>
    </row>
    <row r="72" spans="1:13" ht="13" x14ac:dyDescent="0.15">
      <c r="F72" s="9"/>
    </row>
    <row r="73" spans="1:13" ht="13" x14ac:dyDescent="0.15">
      <c r="F73" s="9"/>
    </row>
    <row r="74" spans="1:13" ht="13" x14ac:dyDescent="0.15">
      <c r="F74" s="9"/>
    </row>
    <row r="75" spans="1:13" ht="13" x14ac:dyDescent="0.15">
      <c r="F75" s="9"/>
    </row>
    <row r="76" spans="1:13" ht="13" x14ac:dyDescent="0.15">
      <c r="F76" s="9"/>
    </row>
    <row r="77" spans="1:13" ht="13" x14ac:dyDescent="0.15">
      <c r="F77" s="9"/>
    </row>
    <row r="78" spans="1:13" ht="13" x14ac:dyDescent="0.15">
      <c r="F78" s="9"/>
    </row>
    <row r="79" spans="1:13" ht="13" x14ac:dyDescent="0.15">
      <c r="F79" s="9"/>
      <c r="M79" s="2"/>
    </row>
    <row r="80" spans="1:13" ht="13" x14ac:dyDescent="0.15">
      <c r="F80" s="9"/>
    </row>
    <row r="81" spans="6:6" ht="13" x14ac:dyDescent="0.15">
      <c r="F81" s="9"/>
    </row>
    <row r="82" spans="6:6" ht="13" x14ac:dyDescent="0.15">
      <c r="F82" s="9"/>
    </row>
    <row r="83" spans="6:6" ht="13" x14ac:dyDescent="0.15">
      <c r="F83" s="9"/>
    </row>
    <row r="84" spans="6:6" ht="13" x14ac:dyDescent="0.15">
      <c r="F84" s="9"/>
    </row>
    <row r="85" spans="6:6" ht="13" x14ac:dyDescent="0.15">
      <c r="F85" s="9"/>
    </row>
    <row r="86" spans="6:6" ht="13" x14ac:dyDescent="0.15">
      <c r="F86" s="9"/>
    </row>
    <row r="87" spans="6:6" ht="13" x14ac:dyDescent="0.15">
      <c r="F87" s="9"/>
    </row>
    <row r="88" spans="6:6" ht="13" x14ac:dyDescent="0.15">
      <c r="F88" s="9"/>
    </row>
    <row r="89" spans="6:6" ht="13" x14ac:dyDescent="0.15">
      <c r="F89" s="9"/>
    </row>
    <row r="90" spans="6:6" ht="13" x14ac:dyDescent="0.15">
      <c r="F90" s="9"/>
    </row>
    <row r="91" spans="6:6" ht="13" x14ac:dyDescent="0.15">
      <c r="F91" s="9"/>
    </row>
    <row r="92" spans="6:6" ht="13" x14ac:dyDescent="0.15">
      <c r="F92" s="9"/>
    </row>
    <row r="93" spans="6:6" ht="13" x14ac:dyDescent="0.15">
      <c r="F93" s="9"/>
    </row>
    <row r="94" spans="6:6" ht="13" x14ac:dyDescent="0.15">
      <c r="F94" s="9"/>
    </row>
    <row r="95" spans="6:6" ht="13" x14ac:dyDescent="0.15">
      <c r="F95" s="9"/>
    </row>
    <row r="96" spans="6:6" ht="13" x14ac:dyDescent="0.15">
      <c r="F96" s="9"/>
    </row>
    <row r="97" spans="6:6" ht="13" x14ac:dyDescent="0.15">
      <c r="F97" s="9"/>
    </row>
    <row r="98" spans="6:6" ht="13" x14ac:dyDescent="0.15">
      <c r="F98" s="9"/>
    </row>
    <row r="99" spans="6:6" ht="13" x14ac:dyDescent="0.15">
      <c r="F99" s="9"/>
    </row>
    <row r="100" spans="6:6" ht="13" x14ac:dyDescent="0.15">
      <c r="F100" s="9"/>
    </row>
    <row r="101" spans="6:6" ht="13" x14ac:dyDescent="0.15">
      <c r="F101" s="9"/>
    </row>
    <row r="102" spans="6:6" ht="13" x14ac:dyDescent="0.15">
      <c r="F102" s="9"/>
    </row>
    <row r="103" spans="6:6" ht="13" x14ac:dyDescent="0.15">
      <c r="F103" s="9"/>
    </row>
    <row r="104" spans="6:6" ht="13" x14ac:dyDescent="0.15">
      <c r="F104" s="9"/>
    </row>
    <row r="105" spans="6:6" ht="13" x14ac:dyDescent="0.15">
      <c r="F105" s="9"/>
    </row>
    <row r="106" spans="6:6" ht="13" x14ac:dyDescent="0.15">
      <c r="F106" s="9"/>
    </row>
    <row r="107" spans="6:6" ht="13" x14ac:dyDescent="0.15">
      <c r="F107" s="9"/>
    </row>
    <row r="108" spans="6:6" ht="13" x14ac:dyDescent="0.15">
      <c r="F108" s="9"/>
    </row>
    <row r="109" spans="6:6" ht="13" x14ac:dyDescent="0.15">
      <c r="F109" s="9"/>
    </row>
    <row r="110" spans="6:6" ht="13" x14ac:dyDescent="0.15">
      <c r="F110" s="9"/>
    </row>
    <row r="111" spans="6:6" ht="13" x14ac:dyDescent="0.15">
      <c r="F111" s="9"/>
    </row>
    <row r="112" spans="6:6" ht="13" x14ac:dyDescent="0.15">
      <c r="F112" s="9"/>
    </row>
    <row r="113" spans="6:6" ht="13" x14ac:dyDescent="0.15">
      <c r="F113" s="9"/>
    </row>
    <row r="114" spans="6:6" ht="13" x14ac:dyDescent="0.15">
      <c r="F114" s="9"/>
    </row>
    <row r="115" spans="6:6" ht="13" x14ac:dyDescent="0.15">
      <c r="F115" s="9"/>
    </row>
    <row r="116" spans="6:6" ht="13" x14ac:dyDescent="0.15">
      <c r="F116" s="9"/>
    </row>
    <row r="117" spans="6:6" ht="13" x14ac:dyDescent="0.15">
      <c r="F117" s="9"/>
    </row>
    <row r="118" spans="6:6" ht="13" x14ac:dyDescent="0.15">
      <c r="F118" s="9"/>
    </row>
    <row r="119" spans="6:6" ht="13" x14ac:dyDescent="0.15">
      <c r="F119" s="9"/>
    </row>
    <row r="120" spans="6:6" ht="13" x14ac:dyDescent="0.15">
      <c r="F120" s="9"/>
    </row>
    <row r="121" spans="6:6" ht="13" x14ac:dyDescent="0.15">
      <c r="F121" s="9"/>
    </row>
    <row r="122" spans="6:6" ht="13" x14ac:dyDescent="0.15">
      <c r="F122" s="9"/>
    </row>
    <row r="123" spans="6:6" ht="13" x14ac:dyDescent="0.15">
      <c r="F123" s="9"/>
    </row>
    <row r="124" spans="6:6" ht="13" x14ac:dyDescent="0.15">
      <c r="F124" s="9"/>
    </row>
    <row r="125" spans="6:6" ht="13" x14ac:dyDescent="0.15">
      <c r="F125" s="9"/>
    </row>
    <row r="126" spans="6:6" ht="13" x14ac:dyDescent="0.15">
      <c r="F126" s="9"/>
    </row>
    <row r="127" spans="6:6" ht="13" x14ac:dyDescent="0.15">
      <c r="F127" s="9"/>
    </row>
    <row r="128" spans="6:6" ht="13" x14ac:dyDescent="0.15">
      <c r="F128" s="9"/>
    </row>
    <row r="129" spans="6:6" ht="13" x14ac:dyDescent="0.15">
      <c r="F129" s="9"/>
    </row>
    <row r="130" spans="6:6" ht="13" x14ac:dyDescent="0.15">
      <c r="F130" s="9"/>
    </row>
    <row r="131" spans="6:6" ht="13" x14ac:dyDescent="0.15">
      <c r="F131" s="9"/>
    </row>
    <row r="132" spans="6:6" ht="13" x14ac:dyDescent="0.15">
      <c r="F132" s="9"/>
    </row>
    <row r="133" spans="6:6" ht="13" x14ac:dyDescent="0.15">
      <c r="F133" s="9"/>
    </row>
    <row r="134" spans="6:6" ht="13" x14ac:dyDescent="0.15">
      <c r="F134" s="9"/>
    </row>
    <row r="135" spans="6:6" ht="13" x14ac:dyDescent="0.15">
      <c r="F135" s="9"/>
    </row>
    <row r="136" spans="6:6" ht="13" x14ac:dyDescent="0.15">
      <c r="F136" s="9"/>
    </row>
    <row r="137" spans="6:6" ht="13" x14ac:dyDescent="0.15">
      <c r="F137" s="9"/>
    </row>
    <row r="138" spans="6:6" ht="13" x14ac:dyDescent="0.15">
      <c r="F138" s="9"/>
    </row>
    <row r="139" spans="6:6" ht="13" x14ac:dyDescent="0.15">
      <c r="F139" s="9"/>
    </row>
    <row r="140" spans="6:6" ht="13" x14ac:dyDescent="0.15">
      <c r="F140" s="9"/>
    </row>
    <row r="141" spans="6:6" ht="13" x14ac:dyDescent="0.15">
      <c r="F141" s="9"/>
    </row>
    <row r="142" spans="6:6" ht="13" x14ac:dyDescent="0.15">
      <c r="F142" s="9"/>
    </row>
    <row r="143" spans="6:6" ht="13" x14ac:dyDescent="0.15">
      <c r="F143" s="9"/>
    </row>
    <row r="144" spans="6:6" ht="13" x14ac:dyDescent="0.15">
      <c r="F144" s="9"/>
    </row>
    <row r="145" spans="6:6" ht="13" x14ac:dyDescent="0.15">
      <c r="F145" s="9"/>
    </row>
    <row r="146" spans="6:6" ht="13" x14ac:dyDescent="0.15">
      <c r="F146" s="9"/>
    </row>
    <row r="147" spans="6:6" ht="13" x14ac:dyDescent="0.15">
      <c r="F147" s="9"/>
    </row>
    <row r="148" spans="6:6" ht="13" x14ac:dyDescent="0.15">
      <c r="F148" s="9"/>
    </row>
    <row r="149" spans="6:6" ht="13" x14ac:dyDescent="0.15">
      <c r="F149" s="9"/>
    </row>
    <row r="150" spans="6:6" ht="13" x14ac:dyDescent="0.15">
      <c r="F150" s="9"/>
    </row>
    <row r="151" spans="6:6" ht="13" x14ac:dyDescent="0.15">
      <c r="F151" s="9"/>
    </row>
    <row r="152" spans="6:6" ht="13" x14ac:dyDescent="0.15">
      <c r="F152" s="9"/>
    </row>
    <row r="153" spans="6:6" ht="13" x14ac:dyDescent="0.15">
      <c r="F153" s="9"/>
    </row>
    <row r="154" spans="6:6" ht="13" x14ac:dyDescent="0.15">
      <c r="F154" s="9"/>
    </row>
    <row r="155" spans="6:6" ht="13" x14ac:dyDescent="0.15">
      <c r="F155" s="9"/>
    </row>
    <row r="156" spans="6:6" ht="13" x14ac:dyDescent="0.15">
      <c r="F156" s="9"/>
    </row>
    <row r="157" spans="6:6" ht="13" x14ac:dyDescent="0.15">
      <c r="F157" s="9"/>
    </row>
    <row r="158" spans="6:6" ht="13" x14ac:dyDescent="0.15">
      <c r="F158" s="9"/>
    </row>
    <row r="159" spans="6:6" ht="13" x14ac:dyDescent="0.15">
      <c r="F159" s="9"/>
    </row>
    <row r="160" spans="6:6" ht="13" x14ac:dyDescent="0.15">
      <c r="F160" s="9"/>
    </row>
    <row r="161" spans="6:6" ht="13" x14ac:dyDescent="0.15">
      <c r="F161" s="9"/>
    </row>
    <row r="162" spans="6:6" ht="13" x14ac:dyDescent="0.15">
      <c r="F162" s="9"/>
    </row>
    <row r="163" spans="6:6" ht="13" x14ac:dyDescent="0.15">
      <c r="F163" s="9"/>
    </row>
    <row r="164" spans="6:6" ht="13" x14ac:dyDescent="0.15">
      <c r="F164" s="9"/>
    </row>
    <row r="165" spans="6:6" ht="13" x14ac:dyDescent="0.15">
      <c r="F165" s="9"/>
    </row>
    <row r="166" spans="6:6" ht="13" x14ac:dyDescent="0.15">
      <c r="F166" s="9"/>
    </row>
    <row r="167" spans="6:6" ht="13" x14ac:dyDescent="0.15">
      <c r="F167" s="9"/>
    </row>
    <row r="168" spans="6:6" ht="13" x14ac:dyDescent="0.15">
      <c r="F168" s="9"/>
    </row>
    <row r="169" spans="6:6" ht="13" x14ac:dyDescent="0.15">
      <c r="F169" s="9"/>
    </row>
    <row r="170" spans="6:6" ht="13" x14ac:dyDescent="0.15">
      <c r="F170" s="9"/>
    </row>
    <row r="171" spans="6:6" ht="13" x14ac:dyDescent="0.15">
      <c r="F171" s="9"/>
    </row>
    <row r="172" spans="6:6" ht="13" x14ac:dyDescent="0.15">
      <c r="F172" s="9"/>
    </row>
    <row r="173" spans="6:6" ht="13" x14ac:dyDescent="0.15">
      <c r="F173" s="9"/>
    </row>
    <row r="174" spans="6:6" ht="13" x14ac:dyDescent="0.15">
      <c r="F174" s="9"/>
    </row>
    <row r="175" spans="6:6" ht="13" x14ac:dyDescent="0.15">
      <c r="F175" s="9"/>
    </row>
    <row r="176" spans="6:6" ht="13" x14ac:dyDescent="0.15">
      <c r="F176" s="9"/>
    </row>
    <row r="177" spans="6:6" ht="13" x14ac:dyDescent="0.15">
      <c r="F177" s="9"/>
    </row>
    <row r="178" spans="6:6" ht="13" x14ac:dyDescent="0.15">
      <c r="F178" s="9"/>
    </row>
    <row r="179" spans="6:6" ht="13" x14ac:dyDescent="0.15">
      <c r="F179" s="9"/>
    </row>
    <row r="180" spans="6:6" ht="13" x14ac:dyDescent="0.15">
      <c r="F180" s="9"/>
    </row>
    <row r="181" spans="6:6" ht="13" x14ac:dyDescent="0.15">
      <c r="F181" s="9"/>
    </row>
    <row r="182" spans="6:6" ht="13" x14ac:dyDescent="0.15">
      <c r="F182" s="9"/>
    </row>
    <row r="183" spans="6:6" ht="13" x14ac:dyDescent="0.15">
      <c r="F183" s="9"/>
    </row>
    <row r="184" spans="6:6" ht="13" x14ac:dyDescent="0.15">
      <c r="F184" s="9"/>
    </row>
    <row r="185" spans="6:6" ht="13" x14ac:dyDescent="0.15">
      <c r="F185" s="9"/>
    </row>
    <row r="186" spans="6:6" ht="13" x14ac:dyDescent="0.15">
      <c r="F186" s="9"/>
    </row>
    <row r="187" spans="6:6" ht="13" x14ac:dyDescent="0.15">
      <c r="F187" s="9"/>
    </row>
    <row r="188" spans="6:6" ht="13" x14ac:dyDescent="0.15">
      <c r="F188" s="9"/>
    </row>
    <row r="189" spans="6:6" ht="13" x14ac:dyDescent="0.15">
      <c r="F189" s="9"/>
    </row>
    <row r="190" spans="6:6" ht="13" x14ac:dyDescent="0.15">
      <c r="F190" s="9"/>
    </row>
    <row r="191" spans="6:6" ht="13" x14ac:dyDescent="0.15">
      <c r="F191" s="9"/>
    </row>
    <row r="192" spans="6:6" ht="13" x14ac:dyDescent="0.15">
      <c r="F192" s="9"/>
    </row>
    <row r="193" spans="6:6" ht="13" x14ac:dyDescent="0.15">
      <c r="F193" s="9"/>
    </row>
    <row r="194" spans="6:6" ht="13" x14ac:dyDescent="0.15">
      <c r="F194" s="9"/>
    </row>
    <row r="195" spans="6:6" ht="13" x14ac:dyDescent="0.15">
      <c r="F195" s="9"/>
    </row>
    <row r="196" spans="6:6" ht="13" x14ac:dyDescent="0.15">
      <c r="F196" s="9"/>
    </row>
    <row r="197" spans="6:6" ht="13" x14ac:dyDescent="0.15">
      <c r="F197" s="9"/>
    </row>
    <row r="198" spans="6:6" ht="13" x14ac:dyDescent="0.15">
      <c r="F198" s="9"/>
    </row>
    <row r="199" spans="6:6" ht="13" x14ac:dyDescent="0.15">
      <c r="F199" s="9"/>
    </row>
    <row r="200" spans="6:6" ht="13" x14ac:dyDescent="0.15">
      <c r="F200" s="9"/>
    </row>
    <row r="201" spans="6:6" ht="13" x14ac:dyDescent="0.15">
      <c r="F201" s="9"/>
    </row>
    <row r="202" spans="6:6" ht="13" x14ac:dyDescent="0.15">
      <c r="F202" s="9"/>
    </row>
    <row r="203" spans="6:6" ht="13" x14ac:dyDescent="0.15">
      <c r="F203" s="9"/>
    </row>
    <row r="204" spans="6:6" ht="13" x14ac:dyDescent="0.15">
      <c r="F204" s="9"/>
    </row>
    <row r="205" spans="6:6" ht="13" x14ac:dyDescent="0.15">
      <c r="F205" s="9"/>
    </row>
    <row r="206" spans="6:6" ht="13" x14ac:dyDescent="0.15">
      <c r="F206" s="9"/>
    </row>
    <row r="207" spans="6:6" ht="13" x14ac:dyDescent="0.15">
      <c r="F207" s="9"/>
    </row>
    <row r="208" spans="6:6" ht="13" x14ac:dyDescent="0.15">
      <c r="F208" s="9"/>
    </row>
    <row r="209" spans="6:6" ht="13" x14ac:dyDescent="0.15">
      <c r="F209" s="9"/>
    </row>
    <row r="210" spans="6:6" ht="13" x14ac:dyDescent="0.15">
      <c r="F210" s="9"/>
    </row>
    <row r="211" spans="6:6" ht="13" x14ac:dyDescent="0.15">
      <c r="F211" s="9"/>
    </row>
    <row r="212" spans="6:6" ht="13" x14ac:dyDescent="0.15">
      <c r="F212" s="9"/>
    </row>
    <row r="213" spans="6:6" ht="13" x14ac:dyDescent="0.15">
      <c r="F213" s="9"/>
    </row>
    <row r="214" spans="6:6" ht="13" x14ac:dyDescent="0.15">
      <c r="F214" s="9"/>
    </row>
    <row r="215" spans="6:6" ht="13" x14ac:dyDescent="0.15">
      <c r="F215" s="9"/>
    </row>
    <row r="216" spans="6:6" ht="13" x14ac:dyDescent="0.15">
      <c r="F216" s="9"/>
    </row>
    <row r="217" spans="6:6" ht="13" x14ac:dyDescent="0.15">
      <c r="F217" s="9"/>
    </row>
    <row r="218" spans="6:6" ht="13" x14ac:dyDescent="0.15">
      <c r="F218" s="9"/>
    </row>
    <row r="219" spans="6:6" ht="13" x14ac:dyDescent="0.15">
      <c r="F219" s="9"/>
    </row>
    <row r="220" spans="6:6" ht="13" x14ac:dyDescent="0.15">
      <c r="F220" s="9"/>
    </row>
    <row r="221" spans="6:6" ht="13" x14ac:dyDescent="0.15">
      <c r="F221" s="9"/>
    </row>
    <row r="222" spans="6:6" ht="13" x14ac:dyDescent="0.15">
      <c r="F222" s="9"/>
    </row>
    <row r="223" spans="6:6" ht="13" x14ac:dyDescent="0.15">
      <c r="F223" s="9"/>
    </row>
    <row r="224" spans="6:6" ht="13" x14ac:dyDescent="0.15">
      <c r="F224" s="9"/>
    </row>
    <row r="225" spans="6:6" ht="13" x14ac:dyDescent="0.15">
      <c r="F225" s="9"/>
    </row>
    <row r="226" spans="6:6" ht="13" x14ac:dyDescent="0.15">
      <c r="F226" s="9"/>
    </row>
    <row r="227" spans="6:6" ht="13" x14ac:dyDescent="0.15">
      <c r="F227" s="9"/>
    </row>
    <row r="228" spans="6:6" ht="13" x14ac:dyDescent="0.15">
      <c r="F228" s="9"/>
    </row>
    <row r="229" spans="6:6" ht="13" x14ac:dyDescent="0.15">
      <c r="F229" s="9"/>
    </row>
    <row r="230" spans="6:6" ht="13" x14ac:dyDescent="0.15">
      <c r="F230" s="9"/>
    </row>
    <row r="231" spans="6:6" ht="13" x14ac:dyDescent="0.15">
      <c r="F231" s="9"/>
    </row>
    <row r="232" spans="6:6" ht="13" x14ac:dyDescent="0.15">
      <c r="F232" s="9"/>
    </row>
    <row r="233" spans="6:6" ht="13" x14ac:dyDescent="0.15">
      <c r="F233" s="9"/>
    </row>
    <row r="234" spans="6:6" ht="13" x14ac:dyDescent="0.15">
      <c r="F234" s="9"/>
    </row>
    <row r="235" spans="6:6" ht="13" x14ac:dyDescent="0.15">
      <c r="F235" s="9"/>
    </row>
    <row r="236" spans="6:6" ht="13" x14ac:dyDescent="0.15">
      <c r="F236" s="9"/>
    </row>
    <row r="237" spans="6:6" ht="13" x14ac:dyDescent="0.15">
      <c r="F237" s="9"/>
    </row>
    <row r="238" spans="6:6" ht="13" x14ac:dyDescent="0.15">
      <c r="F238" s="9"/>
    </row>
    <row r="239" spans="6:6" ht="13" x14ac:dyDescent="0.15">
      <c r="F239" s="9"/>
    </row>
    <row r="240" spans="6:6" ht="13" x14ac:dyDescent="0.15">
      <c r="F240" s="9"/>
    </row>
    <row r="241" spans="6:6" ht="13" x14ac:dyDescent="0.15">
      <c r="F241" s="9"/>
    </row>
    <row r="242" spans="6:6" ht="13" x14ac:dyDescent="0.15">
      <c r="F242" s="9"/>
    </row>
    <row r="243" spans="6:6" ht="13" x14ac:dyDescent="0.15">
      <c r="F243" s="9"/>
    </row>
    <row r="244" spans="6:6" ht="13" x14ac:dyDescent="0.15">
      <c r="F244" s="9"/>
    </row>
    <row r="245" spans="6:6" ht="13" x14ac:dyDescent="0.15">
      <c r="F245" s="9"/>
    </row>
    <row r="246" spans="6:6" ht="13" x14ac:dyDescent="0.15">
      <c r="F246" s="9"/>
    </row>
    <row r="247" spans="6:6" ht="13" x14ac:dyDescent="0.15">
      <c r="F247" s="9"/>
    </row>
    <row r="248" spans="6:6" ht="13" x14ac:dyDescent="0.15">
      <c r="F248" s="9"/>
    </row>
    <row r="249" spans="6:6" ht="13" x14ac:dyDescent="0.15">
      <c r="F249" s="9"/>
    </row>
    <row r="250" spans="6:6" ht="13" x14ac:dyDescent="0.15">
      <c r="F250" s="9"/>
    </row>
    <row r="251" spans="6:6" ht="13" x14ac:dyDescent="0.15">
      <c r="F251" s="9"/>
    </row>
    <row r="252" spans="6:6" ht="13" x14ac:dyDescent="0.15">
      <c r="F252" s="9"/>
    </row>
    <row r="253" spans="6:6" ht="13" x14ac:dyDescent="0.15">
      <c r="F253" s="9"/>
    </row>
    <row r="254" spans="6:6" ht="13" x14ac:dyDescent="0.15">
      <c r="F254" s="9"/>
    </row>
    <row r="255" spans="6:6" ht="13" x14ac:dyDescent="0.15">
      <c r="F255" s="9"/>
    </row>
    <row r="256" spans="6:6" ht="13" x14ac:dyDescent="0.15">
      <c r="F256" s="9"/>
    </row>
    <row r="257" spans="6:6" ht="13" x14ac:dyDescent="0.15">
      <c r="F257" s="9"/>
    </row>
    <row r="258" spans="6:6" ht="13" x14ac:dyDescent="0.15">
      <c r="F258" s="9"/>
    </row>
    <row r="259" spans="6:6" ht="13" x14ac:dyDescent="0.15">
      <c r="F259" s="9"/>
    </row>
    <row r="260" spans="6:6" ht="13" x14ac:dyDescent="0.15">
      <c r="F260" s="9"/>
    </row>
    <row r="261" spans="6:6" ht="13" x14ac:dyDescent="0.15">
      <c r="F261" s="9"/>
    </row>
    <row r="262" spans="6:6" ht="13" x14ac:dyDescent="0.15">
      <c r="F262" s="9"/>
    </row>
    <row r="263" spans="6:6" ht="13" x14ac:dyDescent="0.15">
      <c r="F263" s="9"/>
    </row>
    <row r="264" spans="6:6" ht="13" x14ac:dyDescent="0.15">
      <c r="F264" s="9"/>
    </row>
    <row r="265" spans="6:6" ht="13" x14ac:dyDescent="0.15">
      <c r="F265" s="9"/>
    </row>
    <row r="266" spans="6:6" ht="13" x14ac:dyDescent="0.15">
      <c r="F266" s="9"/>
    </row>
    <row r="267" spans="6:6" ht="13" x14ac:dyDescent="0.15">
      <c r="F267" s="9"/>
    </row>
    <row r="268" spans="6:6" ht="13" x14ac:dyDescent="0.15">
      <c r="F268" s="9"/>
    </row>
    <row r="269" spans="6:6" ht="13" x14ac:dyDescent="0.15">
      <c r="F269" s="9"/>
    </row>
    <row r="270" spans="6:6" ht="13" x14ac:dyDescent="0.15">
      <c r="F270" s="9"/>
    </row>
    <row r="271" spans="6:6" ht="13" x14ac:dyDescent="0.15">
      <c r="F271" s="9"/>
    </row>
    <row r="272" spans="6:6" ht="13" x14ac:dyDescent="0.15">
      <c r="F272" s="9"/>
    </row>
    <row r="273" spans="6:6" ht="13" x14ac:dyDescent="0.15">
      <c r="F273" s="9"/>
    </row>
    <row r="274" spans="6:6" ht="13" x14ac:dyDescent="0.15">
      <c r="F274" s="9"/>
    </row>
    <row r="275" spans="6:6" ht="13" x14ac:dyDescent="0.15">
      <c r="F275" s="9"/>
    </row>
    <row r="276" spans="6:6" ht="13" x14ac:dyDescent="0.15">
      <c r="F276" s="9"/>
    </row>
    <row r="277" spans="6:6" ht="13" x14ac:dyDescent="0.15">
      <c r="F277" s="9"/>
    </row>
    <row r="278" spans="6:6" ht="13" x14ac:dyDescent="0.15">
      <c r="F278" s="9"/>
    </row>
    <row r="279" spans="6:6" ht="13" x14ac:dyDescent="0.15">
      <c r="F279" s="9"/>
    </row>
    <row r="280" spans="6:6" ht="13" x14ac:dyDescent="0.15">
      <c r="F280" s="9"/>
    </row>
    <row r="281" spans="6:6" ht="13" x14ac:dyDescent="0.15">
      <c r="F281" s="9"/>
    </row>
    <row r="282" spans="6:6" ht="13" x14ac:dyDescent="0.15">
      <c r="F282" s="9"/>
    </row>
    <row r="283" spans="6:6" ht="13" x14ac:dyDescent="0.15">
      <c r="F283" s="9"/>
    </row>
    <row r="284" spans="6:6" ht="13" x14ac:dyDescent="0.15">
      <c r="F284" s="9"/>
    </row>
    <row r="285" spans="6:6" ht="13" x14ac:dyDescent="0.15">
      <c r="F285" s="9"/>
    </row>
    <row r="286" spans="6:6" ht="13" x14ac:dyDescent="0.15">
      <c r="F286" s="9"/>
    </row>
    <row r="287" spans="6:6" ht="13" x14ac:dyDescent="0.15">
      <c r="F287" s="9"/>
    </row>
    <row r="288" spans="6:6" ht="13" x14ac:dyDescent="0.15">
      <c r="F288" s="9"/>
    </row>
    <row r="289" spans="6:6" ht="13" x14ac:dyDescent="0.15">
      <c r="F289" s="9"/>
    </row>
    <row r="290" spans="6:6" ht="13" x14ac:dyDescent="0.15">
      <c r="F290" s="9"/>
    </row>
    <row r="291" spans="6:6" ht="13" x14ac:dyDescent="0.15">
      <c r="F291" s="9"/>
    </row>
    <row r="292" spans="6:6" ht="13" x14ac:dyDescent="0.15">
      <c r="F292" s="9"/>
    </row>
    <row r="293" spans="6:6" ht="13" x14ac:dyDescent="0.15">
      <c r="F293" s="9"/>
    </row>
    <row r="294" spans="6:6" ht="13" x14ac:dyDescent="0.15">
      <c r="F294" s="9"/>
    </row>
    <row r="295" spans="6:6" ht="13" x14ac:dyDescent="0.15">
      <c r="F295" s="9"/>
    </row>
    <row r="296" spans="6:6" ht="13" x14ac:dyDescent="0.15">
      <c r="F296" s="9"/>
    </row>
    <row r="297" spans="6:6" ht="13" x14ac:dyDescent="0.15">
      <c r="F297" s="9"/>
    </row>
    <row r="298" spans="6:6" ht="13" x14ac:dyDescent="0.15">
      <c r="F298" s="9"/>
    </row>
    <row r="299" spans="6:6" ht="13" x14ac:dyDescent="0.15">
      <c r="F299" s="9"/>
    </row>
    <row r="300" spans="6:6" ht="13" x14ac:dyDescent="0.15">
      <c r="F300" s="9"/>
    </row>
    <row r="301" spans="6:6" ht="13" x14ac:dyDescent="0.15">
      <c r="F301" s="9"/>
    </row>
    <row r="302" spans="6:6" ht="13" x14ac:dyDescent="0.15">
      <c r="F302" s="9"/>
    </row>
    <row r="303" spans="6:6" ht="13" x14ac:dyDescent="0.15">
      <c r="F303" s="9"/>
    </row>
    <row r="304" spans="6:6" ht="13" x14ac:dyDescent="0.15">
      <c r="F304" s="9"/>
    </row>
    <row r="305" spans="6:6" ht="13" x14ac:dyDescent="0.15">
      <c r="F305" s="9"/>
    </row>
    <row r="306" spans="6:6" ht="13" x14ac:dyDescent="0.15">
      <c r="F306" s="9"/>
    </row>
    <row r="307" spans="6:6" ht="13" x14ac:dyDescent="0.15">
      <c r="F307" s="9"/>
    </row>
    <row r="308" spans="6:6" ht="13" x14ac:dyDescent="0.15">
      <c r="F308" s="9"/>
    </row>
    <row r="309" spans="6:6" ht="13" x14ac:dyDescent="0.15">
      <c r="F309" s="9"/>
    </row>
    <row r="310" spans="6:6" ht="13" x14ac:dyDescent="0.15">
      <c r="F310" s="9"/>
    </row>
    <row r="311" spans="6:6" ht="13" x14ac:dyDescent="0.15">
      <c r="F311" s="9"/>
    </row>
    <row r="312" spans="6:6" ht="13" x14ac:dyDescent="0.15">
      <c r="F312" s="9"/>
    </row>
    <row r="313" spans="6:6" ht="13" x14ac:dyDescent="0.15">
      <c r="F313" s="9"/>
    </row>
    <row r="314" spans="6:6" ht="13" x14ac:dyDescent="0.15">
      <c r="F314" s="9"/>
    </row>
    <row r="315" spans="6:6" ht="13" x14ac:dyDescent="0.15">
      <c r="F315" s="9"/>
    </row>
    <row r="316" spans="6:6" ht="13" x14ac:dyDescent="0.15">
      <c r="F316" s="9"/>
    </row>
    <row r="317" spans="6:6" ht="13" x14ac:dyDescent="0.15">
      <c r="F317" s="9"/>
    </row>
    <row r="318" spans="6:6" ht="13" x14ac:dyDescent="0.15">
      <c r="F318" s="9"/>
    </row>
    <row r="319" spans="6:6" ht="13" x14ac:dyDescent="0.15">
      <c r="F319" s="9"/>
    </row>
    <row r="320" spans="6:6" ht="13" x14ac:dyDescent="0.15">
      <c r="F320" s="9"/>
    </row>
    <row r="321" spans="6:6" ht="13" x14ac:dyDescent="0.15">
      <c r="F321" s="9"/>
    </row>
    <row r="322" spans="6:6" ht="13" x14ac:dyDescent="0.15">
      <c r="F322" s="9"/>
    </row>
    <row r="323" spans="6:6" ht="13" x14ac:dyDescent="0.15">
      <c r="F323" s="9"/>
    </row>
    <row r="324" spans="6:6" ht="13" x14ac:dyDescent="0.15">
      <c r="F324" s="9"/>
    </row>
    <row r="325" spans="6:6" ht="13" x14ac:dyDescent="0.15">
      <c r="F325" s="9"/>
    </row>
    <row r="326" spans="6:6" ht="13" x14ac:dyDescent="0.15">
      <c r="F326" s="9"/>
    </row>
    <row r="327" spans="6:6" ht="13" x14ac:dyDescent="0.15">
      <c r="F327" s="9"/>
    </row>
    <row r="328" spans="6:6" ht="13" x14ac:dyDescent="0.15">
      <c r="F328" s="9"/>
    </row>
    <row r="329" spans="6:6" ht="13" x14ac:dyDescent="0.15">
      <c r="F329" s="9"/>
    </row>
    <row r="330" spans="6:6" ht="13" x14ac:dyDescent="0.15">
      <c r="F330" s="9"/>
    </row>
    <row r="331" spans="6:6" ht="13" x14ac:dyDescent="0.15">
      <c r="F331" s="9"/>
    </row>
    <row r="332" spans="6:6" ht="13" x14ac:dyDescent="0.15">
      <c r="F332" s="9"/>
    </row>
    <row r="333" spans="6:6" ht="13" x14ac:dyDescent="0.15">
      <c r="F333" s="9"/>
    </row>
    <row r="334" spans="6:6" ht="13" x14ac:dyDescent="0.15">
      <c r="F334" s="9"/>
    </row>
    <row r="335" spans="6:6" ht="13" x14ac:dyDescent="0.15">
      <c r="F335" s="9"/>
    </row>
    <row r="336" spans="6:6" ht="13" x14ac:dyDescent="0.15">
      <c r="F336" s="9"/>
    </row>
    <row r="337" spans="6:6" ht="13" x14ac:dyDescent="0.15">
      <c r="F337" s="9"/>
    </row>
    <row r="338" spans="6:6" ht="13" x14ac:dyDescent="0.15">
      <c r="F338" s="9"/>
    </row>
    <row r="339" spans="6:6" ht="13" x14ac:dyDescent="0.15">
      <c r="F339" s="9"/>
    </row>
    <row r="340" spans="6:6" ht="13" x14ac:dyDescent="0.15">
      <c r="F340" s="9"/>
    </row>
    <row r="341" spans="6:6" ht="13" x14ac:dyDescent="0.15">
      <c r="F341" s="9"/>
    </row>
    <row r="342" spans="6:6" ht="13" x14ac:dyDescent="0.15">
      <c r="F342" s="9"/>
    </row>
    <row r="343" spans="6:6" ht="13" x14ac:dyDescent="0.15">
      <c r="F343" s="9"/>
    </row>
    <row r="344" spans="6:6" ht="13" x14ac:dyDescent="0.15">
      <c r="F344" s="9"/>
    </row>
    <row r="345" spans="6:6" ht="13" x14ac:dyDescent="0.15">
      <c r="F345" s="9"/>
    </row>
    <row r="346" spans="6:6" ht="13" x14ac:dyDescent="0.15">
      <c r="F346" s="9"/>
    </row>
    <row r="347" spans="6:6" ht="13" x14ac:dyDescent="0.15">
      <c r="F347" s="9"/>
    </row>
    <row r="348" spans="6:6" ht="13" x14ac:dyDescent="0.15">
      <c r="F348" s="9"/>
    </row>
    <row r="349" spans="6:6" ht="13" x14ac:dyDescent="0.15">
      <c r="F349" s="9"/>
    </row>
    <row r="350" spans="6:6" ht="13" x14ac:dyDescent="0.15">
      <c r="F350" s="9"/>
    </row>
    <row r="351" spans="6:6" ht="13" x14ac:dyDescent="0.15">
      <c r="F351" s="9"/>
    </row>
    <row r="352" spans="6:6" ht="13" x14ac:dyDescent="0.15">
      <c r="F352" s="9"/>
    </row>
    <row r="353" spans="6:6" ht="13" x14ac:dyDescent="0.15">
      <c r="F353" s="9"/>
    </row>
    <row r="354" spans="6:6" ht="13" x14ac:dyDescent="0.15">
      <c r="F354" s="9"/>
    </row>
    <row r="355" spans="6:6" ht="13" x14ac:dyDescent="0.15">
      <c r="F355" s="9"/>
    </row>
    <row r="356" spans="6:6" ht="13" x14ac:dyDescent="0.15">
      <c r="F356" s="9"/>
    </row>
    <row r="357" spans="6:6" ht="13" x14ac:dyDescent="0.15">
      <c r="F357" s="9"/>
    </row>
    <row r="358" spans="6:6" ht="13" x14ac:dyDescent="0.15">
      <c r="F358" s="9"/>
    </row>
    <row r="359" spans="6:6" ht="13" x14ac:dyDescent="0.15">
      <c r="F359" s="9"/>
    </row>
    <row r="360" spans="6:6" ht="13" x14ac:dyDescent="0.15">
      <c r="F360" s="9"/>
    </row>
    <row r="361" spans="6:6" ht="13" x14ac:dyDescent="0.15">
      <c r="F361" s="9"/>
    </row>
    <row r="362" spans="6:6" ht="13" x14ac:dyDescent="0.15">
      <c r="F362" s="9"/>
    </row>
    <row r="363" spans="6:6" ht="13" x14ac:dyDescent="0.15">
      <c r="F363" s="9"/>
    </row>
    <row r="364" spans="6:6" ht="13" x14ac:dyDescent="0.15">
      <c r="F364" s="9"/>
    </row>
    <row r="365" spans="6:6" ht="13" x14ac:dyDescent="0.15">
      <c r="F365" s="9"/>
    </row>
    <row r="366" spans="6:6" ht="13" x14ac:dyDescent="0.15">
      <c r="F366" s="9"/>
    </row>
    <row r="367" spans="6:6" ht="13" x14ac:dyDescent="0.15">
      <c r="F367" s="9"/>
    </row>
    <row r="368" spans="6:6" ht="13" x14ac:dyDescent="0.15">
      <c r="F368" s="9"/>
    </row>
    <row r="369" spans="6:6" ht="13" x14ac:dyDescent="0.15">
      <c r="F369" s="9"/>
    </row>
    <row r="370" spans="6:6" ht="13" x14ac:dyDescent="0.15">
      <c r="F370" s="9"/>
    </row>
    <row r="371" spans="6:6" ht="13" x14ac:dyDescent="0.15">
      <c r="F371" s="9"/>
    </row>
    <row r="372" spans="6:6" ht="13" x14ac:dyDescent="0.15">
      <c r="F372" s="9"/>
    </row>
    <row r="373" spans="6:6" ht="13" x14ac:dyDescent="0.15">
      <c r="F373" s="9"/>
    </row>
    <row r="374" spans="6:6" ht="13" x14ac:dyDescent="0.15">
      <c r="F374" s="9"/>
    </row>
    <row r="375" spans="6:6" ht="13" x14ac:dyDescent="0.15">
      <c r="F375" s="9"/>
    </row>
    <row r="376" spans="6:6" ht="13" x14ac:dyDescent="0.15">
      <c r="F376" s="9"/>
    </row>
    <row r="377" spans="6:6" ht="13" x14ac:dyDescent="0.15">
      <c r="F377" s="9"/>
    </row>
    <row r="378" spans="6:6" ht="13" x14ac:dyDescent="0.15">
      <c r="F378" s="9"/>
    </row>
    <row r="379" spans="6:6" ht="13" x14ac:dyDescent="0.15">
      <c r="F379" s="9"/>
    </row>
    <row r="380" spans="6:6" ht="13" x14ac:dyDescent="0.15">
      <c r="F380" s="9"/>
    </row>
    <row r="381" spans="6:6" ht="13" x14ac:dyDescent="0.15">
      <c r="F381" s="9"/>
    </row>
    <row r="382" spans="6:6" ht="13" x14ac:dyDescent="0.15">
      <c r="F382" s="9"/>
    </row>
    <row r="383" spans="6:6" ht="13" x14ac:dyDescent="0.15">
      <c r="F383" s="9"/>
    </row>
    <row r="384" spans="6:6" ht="13" x14ac:dyDescent="0.15">
      <c r="F384" s="9"/>
    </row>
    <row r="385" spans="6:6" ht="13" x14ac:dyDescent="0.15">
      <c r="F385" s="9"/>
    </row>
    <row r="386" spans="6:6" ht="13" x14ac:dyDescent="0.15">
      <c r="F386" s="9"/>
    </row>
    <row r="387" spans="6:6" ht="13" x14ac:dyDescent="0.15">
      <c r="F387" s="9"/>
    </row>
    <row r="388" spans="6:6" ht="13" x14ac:dyDescent="0.15">
      <c r="F388" s="9"/>
    </row>
    <row r="389" spans="6:6" ht="13" x14ac:dyDescent="0.15">
      <c r="F389" s="9"/>
    </row>
    <row r="390" spans="6:6" ht="13" x14ac:dyDescent="0.15">
      <c r="F390" s="9"/>
    </row>
    <row r="391" spans="6:6" ht="13" x14ac:dyDescent="0.15">
      <c r="F391" s="9"/>
    </row>
    <row r="392" spans="6:6" ht="13" x14ac:dyDescent="0.15">
      <c r="F392" s="9"/>
    </row>
    <row r="393" spans="6:6" ht="13" x14ac:dyDescent="0.15">
      <c r="F393" s="9"/>
    </row>
    <row r="394" spans="6:6" ht="13" x14ac:dyDescent="0.15">
      <c r="F394" s="9"/>
    </row>
    <row r="395" spans="6:6" ht="13" x14ac:dyDescent="0.15">
      <c r="F395" s="9"/>
    </row>
    <row r="396" spans="6:6" ht="13" x14ac:dyDescent="0.15">
      <c r="F396" s="9"/>
    </row>
    <row r="397" spans="6:6" ht="13" x14ac:dyDescent="0.15">
      <c r="F397" s="9"/>
    </row>
    <row r="398" spans="6:6" ht="13" x14ac:dyDescent="0.15">
      <c r="F398" s="9"/>
    </row>
    <row r="399" spans="6:6" ht="13" x14ac:dyDescent="0.15">
      <c r="F399" s="9"/>
    </row>
    <row r="400" spans="6:6" ht="13" x14ac:dyDescent="0.15">
      <c r="F400" s="9"/>
    </row>
    <row r="401" spans="6:6" ht="13" x14ac:dyDescent="0.15">
      <c r="F401" s="9"/>
    </row>
    <row r="402" spans="6:6" ht="13" x14ac:dyDescent="0.15">
      <c r="F402" s="9"/>
    </row>
    <row r="403" spans="6:6" ht="13" x14ac:dyDescent="0.15">
      <c r="F403" s="9"/>
    </row>
    <row r="404" spans="6:6" ht="13" x14ac:dyDescent="0.15">
      <c r="F404" s="9"/>
    </row>
    <row r="405" spans="6:6" ht="13" x14ac:dyDescent="0.15">
      <c r="F405" s="9"/>
    </row>
    <row r="406" spans="6:6" ht="13" x14ac:dyDescent="0.15">
      <c r="F406" s="9"/>
    </row>
    <row r="407" spans="6:6" ht="13" x14ac:dyDescent="0.15">
      <c r="F407" s="9"/>
    </row>
    <row r="408" spans="6:6" ht="13" x14ac:dyDescent="0.15">
      <c r="F408" s="9"/>
    </row>
    <row r="409" spans="6:6" ht="13" x14ac:dyDescent="0.15">
      <c r="F409" s="9"/>
    </row>
    <row r="410" spans="6:6" ht="13" x14ac:dyDescent="0.15">
      <c r="F410" s="9"/>
    </row>
    <row r="411" spans="6:6" ht="13" x14ac:dyDescent="0.15">
      <c r="F411" s="9"/>
    </row>
    <row r="412" spans="6:6" ht="13" x14ac:dyDescent="0.15">
      <c r="F412" s="9"/>
    </row>
    <row r="413" spans="6:6" ht="13" x14ac:dyDescent="0.15">
      <c r="F413" s="9"/>
    </row>
    <row r="414" spans="6:6" ht="13" x14ac:dyDescent="0.15">
      <c r="F414" s="9"/>
    </row>
    <row r="415" spans="6:6" ht="13" x14ac:dyDescent="0.15">
      <c r="F415" s="9"/>
    </row>
    <row r="416" spans="6:6" ht="13" x14ac:dyDescent="0.15">
      <c r="F416" s="9"/>
    </row>
    <row r="417" spans="6:6" ht="13" x14ac:dyDescent="0.15">
      <c r="F417" s="9"/>
    </row>
    <row r="418" spans="6:6" ht="13" x14ac:dyDescent="0.15">
      <c r="F418" s="9"/>
    </row>
    <row r="419" spans="6:6" ht="13" x14ac:dyDescent="0.15">
      <c r="F419" s="9"/>
    </row>
    <row r="420" spans="6:6" ht="13" x14ac:dyDescent="0.15">
      <c r="F420" s="9"/>
    </row>
    <row r="421" spans="6:6" ht="13" x14ac:dyDescent="0.15">
      <c r="F421" s="9"/>
    </row>
    <row r="422" spans="6:6" ht="13" x14ac:dyDescent="0.15">
      <c r="F422" s="9"/>
    </row>
    <row r="423" spans="6:6" ht="13" x14ac:dyDescent="0.15">
      <c r="F423" s="9"/>
    </row>
    <row r="424" spans="6:6" ht="13" x14ac:dyDescent="0.15">
      <c r="F424" s="9"/>
    </row>
    <row r="425" spans="6:6" ht="13" x14ac:dyDescent="0.15">
      <c r="F425" s="9"/>
    </row>
    <row r="426" spans="6:6" ht="13" x14ac:dyDescent="0.15">
      <c r="F426" s="9"/>
    </row>
    <row r="427" spans="6:6" ht="13" x14ac:dyDescent="0.15">
      <c r="F427" s="9"/>
    </row>
    <row r="428" spans="6:6" ht="13" x14ac:dyDescent="0.15">
      <c r="F428" s="9"/>
    </row>
    <row r="429" spans="6:6" ht="13" x14ac:dyDescent="0.15">
      <c r="F429" s="9"/>
    </row>
    <row r="430" spans="6:6" ht="13" x14ac:dyDescent="0.15">
      <c r="F430" s="9"/>
    </row>
    <row r="431" spans="6:6" ht="13" x14ac:dyDescent="0.15">
      <c r="F431" s="9"/>
    </row>
    <row r="432" spans="6:6" ht="13" x14ac:dyDescent="0.15">
      <c r="F432" s="9"/>
    </row>
    <row r="433" spans="6:6" ht="13" x14ac:dyDescent="0.15">
      <c r="F433" s="9"/>
    </row>
    <row r="434" spans="6:6" ht="13" x14ac:dyDescent="0.15">
      <c r="F434" s="9"/>
    </row>
    <row r="435" spans="6:6" ht="13" x14ac:dyDescent="0.15">
      <c r="F435" s="9"/>
    </row>
    <row r="436" spans="6:6" ht="13" x14ac:dyDescent="0.15">
      <c r="F436" s="9"/>
    </row>
    <row r="437" spans="6:6" ht="13" x14ac:dyDescent="0.15">
      <c r="F437" s="9"/>
    </row>
    <row r="438" spans="6:6" ht="13" x14ac:dyDescent="0.15">
      <c r="F438" s="9"/>
    </row>
    <row r="439" spans="6:6" ht="13" x14ac:dyDescent="0.15">
      <c r="F439" s="9"/>
    </row>
    <row r="440" spans="6:6" ht="13" x14ac:dyDescent="0.15">
      <c r="F440" s="9"/>
    </row>
    <row r="441" spans="6:6" ht="13" x14ac:dyDescent="0.15">
      <c r="F441" s="9"/>
    </row>
    <row r="442" spans="6:6" ht="13" x14ac:dyDescent="0.15">
      <c r="F442" s="9"/>
    </row>
    <row r="443" spans="6:6" ht="13" x14ac:dyDescent="0.15">
      <c r="F443" s="9"/>
    </row>
    <row r="444" spans="6:6" ht="13" x14ac:dyDescent="0.15">
      <c r="F444" s="9"/>
    </row>
    <row r="445" spans="6:6" ht="13" x14ac:dyDescent="0.15">
      <c r="F445" s="9"/>
    </row>
    <row r="446" spans="6:6" ht="13" x14ac:dyDescent="0.15">
      <c r="F446" s="9"/>
    </row>
    <row r="447" spans="6:6" ht="13" x14ac:dyDescent="0.15">
      <c r="F447" s="9"/>
    </row>
    <row r="448" spans="6:6" ht="13" x14ac:dyDescent="0.15">
      <c r="F448" s="9"/>
    </row>
    <row r="449" spans="6:6" ht="13" x14ac:dyDescent="0.15">
      <c r="F449" s="9"/>
    </row>
    <row r="450" spans="6:6" ht="13" x14ac:dyDescent="0.15">
      <c r="F450" s="9"/>
    </row>
    <row r="451" spans="6:6" ht="13" x14ac:dyDescent="0.15">
      <c r="F451" s="9"/>
    </row>
    <row r="452" spans="6:6" ht="13" x14ac:dyDescent="0.15">
      <c r="F452" s="9"/>
    </row>
    <row r="453" spans="6:6" ht="13" x14ac:dyDescent="0.15">
      <c r="F453" s="9"/>
    </row>
    <row r="454" spans="6:6" ht="13" x14ac:dyDescent="0.15">
      <c r="F454" s="9"/>
    </row>
    <row r="455" spans="6:6" ht="13" x14ac:dyDescent="0.15">
      <c r="F455" s="9"/>
    </row>
    <row r="456" spans="6:6" ht="13" x14ac:dyDescent="0.15">
      <c r="F456" s="9"/>
    </row>
    <row r="457" spans="6:6" ht="13" x14ac:dyDescent="0.15">
      <c r="F457" s="9"/>
    </row>
    <row r="458" spans="6:6" ht="13" x14ac:dyDescent="0.15">
      <c r="F458" s="9"/>
    </row>
    <row r="459" spans="6:6" ht="13" x14ac:dyDescent="0.15">
      <c r="F459" s="9"/>
    </row>
    <row r="460" spans="6:6" ht="13" x14ac:dyDescent="0.15">
      <c r="F460" s="9"/>
    </row>
    <row r="461" spans="6:6" ht="13" x14ac:dyDescent="0.15">
      <c r="F461" s="9"/>
    </row>
    <row r="462" spans="6:6" ht="13" x14ac:dyDescent="0.15">
      <c r="F462" s="9"/>
    </row>
    <row r="463" spans="6:6" ht="13" x14ac:dyDescent="0.15">
      <c r="F463" s="9"/>
    </row>
    <row r="464" spans="6:6" ht="13" x14ac:dyDescent="0.15">
      <c r="F464" s="9"/>
    </row>
    <row r="465" spans="6:6" ht="13" x14ac:dyDescent="0.15">
      <c r="F465" s="9"/>
    </row>
    <row r="466" spans="6:6" ht="13" x14ac:dyDescent="0.15">
      <c r="F466" s="9"/>
    </row>
    <row r="467" spans="6:6" ht="13" x14ac:dyDescent="0.15">
      <c r="F467" s="9"/>
    </row>
    <row r="468" spans="6:6" ht="13" x14ac:dyDescent="0.15">
      <c r="F468" s="9"/>
    </row>
    <row r="469" spans="6:6" ht="13" x14ac:dyDescent="0.15">
      <c r="F469" s="9"/>
    </row>
    <row r="470" spans="6:6" ht="13" x14ac:dyDescent="0.15">
      <c r="F470" s="9"/>
    </row>
    <row r="471" spans="6:6" ht="13" x14ac:dyDescent="0.15">
      <c r="F471" s="9"/>
    </row>
    <row r="472" spans="6:6" ht="13" x14ac:dyDescent="0.15">
      <c r="F472" s="9"/>
    </row>
    <row r="473" spans="6:6" ht="13" x14ac:dyDescent="0.15">
      <c r="F473" s="9"/>
    </row>
    <row r="474" spans="6:6" ht="13" x14ac:dyDescent="0.15">
      <c r="F474" s="9"/>
    </row>
    <row r="475" spans="6:6" ht="13" x14ac:dyDescent="0.15">
      <c r="F475" s="9"/>
    </row>
    <row r="476" spans="6:6" ht="13" x14ac:dyDescent="0.15">
      <c r="F476" s="9"/>
    </row>
    <row r="477" spans="6:6" ht="13" x14ac:dyDescent="0.15">
      <c r="F477" s="9"/>
    </row>
    <row r="478" spans="6:6" ht="13" x14ac:dyDescent="0.15">
      <c r="F478" s="9"/>
    </row>
    <row r="479" spans="6:6" ht="13" x14ac:dyDescent="0.15">
      <c r="F479" s="9"/>
    </row>
    <row r="480" spans="6:6" ht="13" x14ac:dyDescent="0.15">
      <c r="F480" s="9"/>
    </row>
    <row r="481" spans="6:6" ht="13" x14ac:dyDescent="0.15">
      <c r="F481" s="9"/>
    </row>
    <row r="482" spans="6:6" ht="13" x14ac:dyDescent="0.15">
      <c r="F482" s="9"/>
    </row>
    <row r="483" spans="6:6" ht="13" x14ac:dyDescent="0.15">
      <c r="F483" s="9"/>
    </row>
    <row r="484" spans="6:6" ht="13" x14ac:dyDescent="0.15">
      <c r="F484" s="9"/>
    </row>
    <row r="485" spans="6:6" ht="13" x14ac:dyDescent="0.15">
      <c r="F485" s="9"/>
    </row>
    <row r="486" spans="6:6" ht="13" x14ac:dyDescent="0.15">
      <c r="F486" s="9"/>
    </row>
    <row r="487" spans="6:6" ht="13" x14ac:dyDescent="0.15">
      <c r="F487" s="9"/>
    </row>
    <row r="488" spans="6:6" ht="13" x14ac:dyDescent="0.15">
      <c r="F488" s="9"/>
    </row>
    <row r="489" spans="6:6" ht="13" x14ac:dyDescent="0.15">
      <c r="F489" s="9"/>
    </row>
    <row r="490" spans="6:6" ht="13" x14ac:dyDescent="0.15">
      <c r="F490" s="9"/>
    </row>
    <row r="491" spans="6:6" ht="13" x14ac:dyDescent="0.15">
      <c r="F491" s="9"/>
    </row>
    <row r="492" spans="6:6" ht="13" x14ac:dyDescent="0.15">
      <c r="F492" s="9"/>
    </row>
    <row r="493" spans="6:6" ht="13" x14ac:dyDescent="0.15">
      <c r="F493" s="9"/>
    </row>
    <row r="494" spans="6:6" ht="13" x14ac:dyDescent="0.15">
      <c r="F494" s="9"/>
    </row>
    <row r="495" spans="6:6" ht="13" x14ac:dyDescent="0.15">
      <c r="F495" s="9"/>
    </row>
    <row r="496" spans="6:6" ht="13" x14ac:dyDescent="0.15">
      <c r="F496" s="9"/>
    </row>
    <row r="497" spans="6:6" ht="13" x14ac:dyDescent="0.15">
      <c r="F497" s="9"/>
    </row>
    <row r="498" spans="6:6" ht="13" x14ac:dyDescent="0.15">
      <c r="F498" s="9"/>
    </row>
    <row r="499" spans="6:6" ht="13" x14ac:dyDescent="0.15">
      <c r="F499" s="9"/>
    </row>
    <row r="500" spans="6:6" ht="13" x14ac:dyDescent="0.15">
      <c r="F500" s="9"/>
    </row>
    <row r="501" spans="6:6" ht="13" x14ac:dyDescent="0.15">
      <c r="F501" s="9"/>
    </row>
    <row r="502" spans="6:6" ht="13" x14ac:dyDescent="0.15">
      <c r="F502" s="9"/>
    </row>
    <row r="503" spans="6:6" ht="13" x14ac:dyDescent="0.15">
      <c r="F503" s="9"/>
    </row>
    <row r="504" spans="6:6" ht="13" x14ac:dyDescent="0.15">
      <c r="F504" s="9"/>
    </row>
    <row r="505" spans="6:6" ht="13" x14ac:dyDescent="0.15">
      <c r="F505" s="9"/>
    </row>
    <row r="506" spans="6:6" ht="13" x14ac:dyDescent="0.15">
      <c r="F506" s="9"/>
    </row>
    <row r="507" spans="6:6" ht="13" x14ac:dyDescent="0.15">
      <c r="F507" s="9"/>
    </row>
    <row r="508" spans="6:6" ht="13" x14ac:dyDescent="0.15">
      <c r="F508" s="9"/>
    </row>
    <row r="509" spans="6:6" ht="13" x14ac:dyDescent="0.15">
      <c r="F509" s="9"/>
    </row>
    <row r="510" spans="6:6" ht="13" x14ac:dyDescent="0.15">
      <c r="F510" s="9"/>
    </row>
    <row r="511" spans="6:6" ht="13" x14ac:dyDescent="0.15">
      <c r="F511" s="9"/>
    </row>
    <row r="512" spans="6:6" ht="13" x14ac:dyDescent="0.15">
      <c r="F512" s="9"/>
    </row>
    <row r="513" spans="6:6" ht="13" x14ac:dyDescent="0.15">
      <c r="F513" s="9"/>
    </row>
    <row r="514" spans="6:6" ht="13" x14ac:dyDescent="0.15">
      <c r="F514" s="9"/>
    </row>
    <row r="515" spans="6:6" ht="13" x14ac:dyDescent="0.15">
      <c r="F515" s="9"/>
    </row>
    <row r="516" spans="6:6" ht="13" x14ac:dyDescent="0.15">
      <c r="F516" s="9"/>
    </row>
    <row r="517" spans="6:6" ht="13" x14ac:dyDescent="0.15">
      <c r="F517" s="9"/>
    </row>
    <row r="518" spans="6:6" ht="13" x14ac:dyDescent="0.15">
      <c r="F518" s="9"/>
    </row>
    <row r="519" spans="6:6" ht="13" x14ac:dyDescent="0.15">
      <c r="F519" s="9"/>
    </row>
    <row r="520" spans="6:6" ht="13" x14ac:dyDescent="0.15">
      <c r="F520" s="9"/>
    </row>
    <row r="521" spans="6:6" ht="13" x14ac:dyDescent="0.15">
      <c r="F521" s="9"/>
    </row>
    <row r="522" spans="6:6" ht="13" x14ac:dyDescent="0.15">
      <c r="F522" s="9"/>
    </row>
    <row r="523" spans="6:6" ht="13" x14ac:dyDescent="0.15">
      <c r="F523" s="9"/>
    </row>
    <row r="524" spans="6:6" ht="13" x14ac:dyDescent="0.15">
      <c r="F524" s="9"/>
    </row>
    <row r="525" spans="6:6" ht="13" x14ac:dyDescent="0.15">
      <c r="F525" s="9"/>
    </row>
    <row r="526" spans="6:6" ht="13" x14ac:dyDescent="0.15">
      <c r="F526" s="9"/>
    </row>
    <row r="527" spans="6:6" ht="13" x14ac:dyDescent="0.15">
      <c r="F527" s="9"/>
    </row>
    <row r="528" spans="6:6" ht="13" x14ac:dyDescent="0.15">
      <c r="F528" s="9"/>
    </row>
    <row r="529" spans="6:6" ht="13" x14ac:dyDescent="0.15">
      <c r="F529" s="9"/>
    </row>
    <row r="530" spans="6:6" ht="13" x14ac:dyDescent="0.15">
      <c r="F530" s="9"/>
    </row>
    <row r="531" spans="6:6" ht="13" x14ac:dyDescent="0.15">
      <c r="F531" s="9"/>
    </row>
    <row r="532" spans="6:6" ht="13" x14ac:dyDescent="0.15">
      <c r="F532" s="9"/>
    </row>
    <row r="533" spans="6:6" ht="13" x14ac:dyDescent="0.15">
      <c r="F533" s="9"/>
    </row>
    <row r="534" spans="6:6" ht="13" x14ac:dyDescent="0.15">
      <c r="F534" s="9"/>
    </row>
    <row r="535" spans="6:6" ht="13" x14ac:dyDescent="0.15">
      <c r="F535" s="9"/>
    </row>
    <row r="536" spans="6:6" ht="13" x14ac:dyDescent="0.15">
      <c r="F536" s="9"/>
    </row>
    <row r="537" spans="6:6" ht="13" x14ac:dyDescent="0.15">
      <c r="F537" s="9"/>
    </row>
    <row r="538" spans="6:6" ht="13" x14ac:dyDescent="0.15">
      <c r="F538" s="9"/>
    </row>
    <row r="539" spans="6:6" ht="13" x14ac:dyDescent="0.15">
      <c r="F539" s="9"/>
    </row>
    <row r="540" spans="6:6" ht="13" x14ac:dyDescent="0.15">
      <c r="F540" s="9"/>
    </row>
    <row r="541" spans="6:6" ht="13" x14ac:dyDescent="0.15">
      <c r="F541" s="9"/>
    </row>
    <row r="542" spans="6:6" ht="13" x14ac:dyDescent="0.15">
      <c r="F542" s="9"/>
    </row>
    <row r="543" spans="6:6" ht="13" x14ac:dyDescent="0.15">
      <c r="F543" s="9"/>
    </row>
    <row r="544" spans="6:6" ht="13" x14ac:dyDescent="0.15">
      <c r="F544" s="9"/>
    </row>
    <row r="545" spans="6:6" ht="13" x14ac:dyDescent="0.15">
      <c r="F545" s="9"/>
    </row>
    <row r="546" spans="6:6" ht="13" x14ac:dyDescent="0.15">
      <c r="F546" s="9"/>
    </row>
    <row r="547" spans="6:6" ht="13" x14ac:dyDescent="0.15">
      <c r="F547" s="9"/>
    </row>
    <row r="548" spans="6:6" ht="13" x14ac:dyDescent="0.15">
      <c r="F548" s="9"/>
    </row>
    <row r="549" spans="6:6" ht="13" x14ac:dyDescent="0.15">
      <c r="F549" s="9"/>
    </row>
    <row r="550" spans="6:6" ht="13" x14ac:dyDescent="0.15">
      <c r="F550" s="9"/>
    </row>
    <row r="551" spans="6:6" ht="13" x14ac:dyDescent="0.15">
      <c r="F551" s="9"/>
    </row>
    <row r="552" spans="6:6" ht="13" x14ac:dyDescent="0.15">
      <c r="F552" s="9"/>
    </row>
    <row r="553" spans="6:6" ht="13" x14ac:dyDescent="0.15">
      <c r="F553" s="9"/>
    </row>
    <row r="554" spans="6:6" ht="13" x14ac:dyDescent="0.15">
      <c r="F554" s="9"/>
    </row>
    <row r="555" spans="6:6" ht="13" x14ac:dyDescent="0.15">
      <c r="F555" s="9"/>
    </row>
    <row r="556" spans="6:6" ht="13" x14ac:dyDescent="0.15">
      <c r="F556" s="9"/>
    </row>
    <row r="557" spans="6:6" ht="13" x14ac:dyDescent="0.15">
      <c r="F557" s="9"/>
    </row>
    <row r="558" spans="6:6" ht="13" x14ac:dyDescent="0.15">
      <c r="F558" s="9"/>
    </row>
    <row r="559" spans="6:6" ht="13" x14ac:dyDescent="0.15">
      <c r="F559" s="9"/>
    </row>
    <row r="560" spans="6:6" ht="13" x14ac:dyDescent="0.15">
      <c r="F560" s="9"/>
    </row>
    <row r="561" spans="6:6" ht="13" x14ac:dyDescent="0.15">
      <c r="F561" s="9"/>
    </row>
    <row r="562" spans="6:6" ht="13" x14ac:dyDescent="0.15">
      <c r="F562" s="9"/>
    </row>
    <row r="563" spans="6:6" ht="13" x14ac:dyDescent="0.15">
      <c r="F563" s="9"/>
    </row>
    <row r="564" spans="6:6" ht="13" x14ac:dyDescent="0.15">
      <c r="F564" s="9"/>
    </row>
    <row r="565" spans="6:6" ht="13" x14ac:dyDescent="0.15">
      <c r="F565" s="9"/>
    </row>
    <row r="566" spans="6:6" ht="13" x14ac:dyDescent="0.15">
      <c r="F566" s="9"/>
    </row>
    <row r="567" spans="6:6" ht="13" x14ac:dyDescent="0.15">
      <c r="F567" s="9"/>
    </row>
    <row r="568" spans="6:6" ht="13" x14ac:dyDescent="0.15">
      <c r="F568" s="9"/>
    </row>
    <row r="569" spans="6:6" ht="13" x14ac:dyDescent="0.15">
      <c r="F569" s="9"/>
    </row>
    <row r="570" spans="6:6" ht="13" x14ac:dyDescent="0.15">
      <c r="F570" s="9"/>
    </row>
    <row r="571" spans="6:6" ht="13" x14ac:dyDescent="0.15">
      <c r="F571" s="9"/>
    </row>
    <row r="572" spans="6:6" ht="13" x14ac:dyDescent="0.15">
      <c r="F572" s="9"/>
    </row>
    <row r="573" spans="6:6" ht="13" x14ac:dyDescent="0.15">
      <c r="F573" s="9"/>
    </row>
    <row r="574" spans="6:6" ht="13" x14ac:dyDescent="0.15">
      <c r="F574" s="9"/>
    </row>
    <row r="575" spans="6:6" ht="13" x14ac:dyDescent="0.15">
      <c r="F575" s="9"/>
    </row>
    <row r="576" spans="6:6" ht="13" x14ac:dyDescent="0.15">
      <c r="F576" s="9"/>
    </row>
    <row r="577" spans="6:6" ht="13" x14ac:dyDescent="0.15">
      <c r="F577" s="9"/>
    </row>
    <row r="578" spans="6:6" ht="13" x14ac:dyDescent="0.15">
      <c r="F578" s="9"/>
    </row>
    <row r="579" spans="6:6" ht="13" x14ac:dyDescent="0.15">
      <c r="F579" s="9"/>
    </row>
    <row r="580" spans="6:6" ht="13" x14ac:dyDescent="0.15">
      <c r="F580" s="9"/>
    </row>
    <row r="581" spans="6:6" ht="13" x14ac:dyDescent="0.15">
      <c r="F581" s="9"/>
    </row>
    <row r="582" spans="6:6" ht="13" x14ac:dyDescent="0.15">
      <c r="F582" s="9"/>
    </row>
    <row r="583" spans="6:6" ht="13" x14ac:dyDescent="0.15">
      <c r="F583" s="9"/>
    </row>
    <row r="584" spans="6:6" ht="13" x14ac:dyDescent="0.15">
      <c r="F584" s="9"/>
    </row>
    <row r="585" spans="6:6" ht="13" x14ac:dyDescent="0.15">
      <c r="F585" s="9"/>
    </row>
    <row r="586" spans="6:6" ht="13" x14ac:dyDescent="0.15">
      <c r="F586" s="9"/>
    </row>
    <row r="587" spans="6:6" ht="13" x14ac:dyDescent="0.15">
      <c r="F587" s="9"/>
    </row>
    <row r="588" spans="6:6" ht="13" x14ac:dyDescent="0.15">
      <c r="F588" s="9"/>
    </row>
    <row r="589" spans="6:6" ht="13" x14ac:dyDescent="0.15">
      <c r="F589" s="9"/>
    </row>
    <row r="590" spans="6:6" ht="13" x14ac:dyDescent="0.15">
      <c r="F590" s="9"/>
    </row>
    <row r="591" spans="6:6" ht="13" x14ac:dyDescent="0.15">
      <c r="F591" s="9"/>
    </row>
    <row r="592" spans="6:6" ht="13" x14ac:dyDescent="0.15">
      <c r="F592" s="9"/>
    </row>
    <row r="593" spans="6:6" ht="13" x14ac:dyDescent="0.15">
      <c r="F593" s="9"/>
    </row>
    <row r="594" spans="6:6" ht="13" x14ac:dyDescent="0.15">
      <c r="F594" s="9"/>
    </row>
    <row r="595" spans="6:6" ht="13" x14ac:dyDescent="0.15">
      <c r="F595" s="9"/>
    </row>
    <row r="596" spans="6:6" ht="13" x14ac:dyDescent="0.15">
      <c r="F596" s="9"/>
    </row>
    <row r="597" spans="6:6" ht="13" x14ac:dyDescent="0.15">
      <c r="F597" s="9"/>
    </row>
    <row r="598" spans="6:6" ht="13" x14ac:dyDescent="0.15">
      <c r="F598" s="9"/>
    </row>
    <row r="599" spans="6:6" ht="13" x14ac:dyDescent="0.15">
      <c r="F599" s="9"/>
    </row>
    <row r="600" spans="6:6" ht="13" x14ac:dyDescent="0.15">
      <c r="F600" s="9"/>
    </row>
    <row r="601" spans="6:6" ht="13" x14ac:dyDescent="0.15">
      <c r="F601" s="9"/>
    </row>
    <row r="602" spans="6:6" ht="13" x14ac:dyDescent="0.15">
      <c r="F602" s="9"/>
    </row>
    <row r="603" spans="6:6" ht="13" x14ac:dyDescent="0.15">
      <c r="F603" s="9"/>
    </row>
    <row r="604" spans="6:6" ht="13" x14ac:dyDescent="0.15">
      <c r="F604" s="9"/>
    </row>
    <row r="605" spans="6:6" ht="13" x14ac:dyDescent="0.15">
      <c r="F605" s="9"/>
    </row>
    <row r="606" spans="6:6" ht="13" x14ac:dyDescent="0.15">
      <c r="F606" s="9"/>
    </row>
    <row r="607" spans="6:6" ht="13" x14ac:dyDescent="0.15">
      <c r="F607" s="9"/>
    </row>
    <row r="608" spans="6:6" ht="13" x14ac:dyDescent="0.15">
      <c r="F608" s="9"/>
    </row>
    <row r="609" spans="6:6" ht="13" x14ac:dyDescent="0.15">
      <c r="F609" s="9"/>
    </row>
    <row r="610" spans="6:6" ht="13" x14ac:dyDescent="0.15">
      <c r="F610" s="9"/>
    </row>
    <row r="611" spans="6:6" ht="13" x14ac:dyDescent="0.15">
      <c r="F611" s="9"/>
    </row>
    <row r="612" spans="6:6" ht="13" x14ac:dyDescent="0.15">
      <c r="F612" s="9"/>
    </row>
    <row r="613" spans="6:6" ht="13" x14ac:dyDescent="0.15">
      <c r="F613" s="9"/>
    </row>
    <row r="614" spans="6:6" ht="13" x14ac:dyDescent="0.15">
      <c r="F614" s="9"/>
    </row>
    <row r="615" spans="6:6" ht="13" x14ac:dyDescent="0.15">
      <c r="F615" s="9"/>
    </row>
    <row r="616" spans="6:6" ht="13" x14ac:dyDescent="0.15">
      <c r="F616" s="9"/>
    </row>
    <row r="617" spans="6:6" ht="13" x14ac:dyDescent="0.15">
      <c r="F617" s="9"/>
    </row>
    <row r="618" spans="6:6" ht="13" x14ac:dyDescent="0.15">
      <c r="F618" s="9"/>
    </row>
    <row r="619" spans="6:6" ht="13" x14ac:dyDescent="0.15">
      <c r="F619" s="9"/>
    </row>
    <row r="620" spans="6:6" ht="13" x14ac:dyDescent="0.15">
      <c r="F620" s="9"/>
    </row>
    <row r="621" spans="6:6" ht="13" x14ac:dyDescent="0.15">
      <c r="F621" s="9"/>
    </row>
    <row r="622" spans="6:6" ht="13" x14ac:dyDescent="0.15">
      <c r="F622" s="9"/>
    </row>
    <row r="623" spans="6:6" ht="13" x14ac:dyDescent="0.15">
      <c r="F623" s="9"/>
    </row>
    <row r="624" spans="6:6" ht="13" x14ac:dyDescent="0.15">
      <c r="F624" s="9"/>
    </row>
    <row r="625" spans="6:6" ht="13" x14ac:dyDescent="0.15">
      <c r="F625" s="9"/>
    </row>
    <row r="626" spans="6:6" ht="13" x14ac:dyDescent="0.15">
      <c r="F626" s="9"/>
    </row>
    <row r="627" spans="6:6" ht="13" x14ac:dyDescent="0.15">
      <c r="F627" s="9"/>
    </row>
    <row r="628" spans="6:6" ht="13" x14ac:dyDescent="0.15">
      <c r="F628" s="9"/>
    </row>
    <row r="629" spans="6:6" ht="13" x14ac:dyDescent="0.15">
      <c r="F629" s="9"/>
    </row>
    <row r="630" spans="6:6" ht="13" x14ac:dyDescent="0.15">
      <c r="F630" s="9"/>
    </row>
    <row r="631" spans="6:6" ht="13" x14ac:dyDescent="0.15">
      <c r="F631" s="9"/>
    </row>
    <row r="632" spans="6:6" ht="13" x14ac:dyDescent="0.15">
      <c r="F632" s="9"/>
    </row>
    <row r="633" spans="6:6" ht="13" x14ac:dyDescent="0.15">
      <c r="F633" s="9"/>
    </row>
    <row r="634" spans="6:6" ht="13" x14ac:dyDescent="0.15">
      <c r="F634" s="9"/>
    </row>
    <row r="635" spans="6:6" ht="13" x14ac:dyDescent="0.15">
      <c r="F635" s="9"/>
    </row>
    <row r="636" spans="6:6" ht="13" x14ac:dyDescent="0.15">
      <c r="F636" s="9"/>
    </row>
    <row r="637" spans="6:6" ht="13" x14ac:dyDescent="0.15">
      <c r="F637" s="9"/>
    </row>
    <row r="638" spans="6:6" ht="13" x14ac:dyDescent="0.15">
      <c r="F638" s="9"/>
    </row>
    <row r="639" spans="6:6" ht="13" x14ac:dyDescent="0.15">
      <c r="F639" s="9"/>
    </row>
    <row r="640" spans="6:6" ht="13" x14ac:dyDescent="0.15">
      <c r="F640" s="9"/>
    </row>
    <row r="641" spans="6:6" ht="13" x14ac:dyDescent="0.15">
      <c r="F641" s="9"/>
    </row>
    <row r="642" spans="6:6" ht="13" x14ac:dyDescent="0.15">
      <c r="F642" s="9"/>
    </row>
    <row r="643" spans="6:6" ht="13" x14ac:dyDescent="0.15">
      <c r="F643" s="9"/>
    </row>
    <row r="644" spans="6:6" ht="13" x14ac:dyDescent="0.15">
      <c r="F644" s="9"/>
    </row>
    <row r="645" spans="6:6" ht="13" x14ac:dyDescent="0.15">
      <c r="F645" s="9"/>
    </row>
    <row r="646" spans="6:6" ht="13" x14ac:dyDescent="0.15">
      <c r="F646" s="9"/>
    </row>
    <row r="647" spans="6:6" ht="13" x14ac:dyDescent="0.15">
      <c r="F647" s="9"/>
    </row>
    <row r="648" spans="6:6" ht="13" x14ac:dyDescent="0.15">
      <c r="F648" s="9"/>
    </row>
    <row r="649" spans="6:6" ht="13" x14ac:dyDescent="0.15">
      <c r="F649" s="9"/>
    </row>
    <row r="650" spans="6:6" ht="13" x14ac:dyDescent="0.15">
      <c r="F650" s="9"/>
    </row>
    <row r="651" spans="6:6" ht="13" x14ac:dyDescent="0.15">
      <c r="F651" s="9"/>
    </row>
    <row r="652" spans="6:6" ht="13" x14ac:dyDescent="0.15">
      <c r="F652" s="9"/>
    </row>
    <row r="653" spans="6:6" ht="13" x14ac:dyDescent="0.15">
      <c r="F653" s="9"/>
    </row>
    <row r="654" spans="6:6" ht="13" x14ac:dyDescent="0.15">
      <c r="F654" s="9"/>
    </row>
    <row r="655" spans="6:6" ht="13" x14ac:dyDescent="0.15">
      <c r="F655" s="9"/>
    </row>
    <row r="656" spans="6:6" ht="13" x14ac:dyDescent="0.15">
      <c r="F656" s="9"/>
    </row>
    <row r="657" spans="6:6" ht="13" x14ac:dyDescent="0.15">
      <c r="F657" s="9"/>
    </row>
    <row r="658" spans="6:6" ht="13" x14ac:dyDescent="0.15">
      <c r="F658" s="9"/>
    </row>
    <row r="659" spans="6:6" ht="13" x14ac:dyDescent="0.15">
      <c r="F659" s="9"/>
    </row>
    <row r="660" spans="6:6" ht="13" x14ac:dyDescent="0.15">
      <c r="F660" s="9"/>
    </row>
    <row r="661" spans="6:6" ht="13" x14ac:dyDescent="0.15">
      <c r="F661" s="9"/>
    </row>
    <row r="662" spans="6:6" ht="13" x14ac:dyDescent="0.15">
      <c r="F662" s="9"/>
    </row>
    <row r="663" spans="6:6" ht="13" x14ac:dyDescent="0.15">
      <c r="F663" s="9"/>
    </row>
    <row r="664" spans="6:6" ht="13" x14ac:dyDescent="0.15">
      <c r="F664" s="9"/>
    </row>
    <row r="665" spans="6:6" ht="13" x14ac:dyDescent="0.15">
      <c r="F665" s="9"/>
    </row>
    <row r="666" spans="6:6" ht="13" x14ac:dyDescent="0.15">
      <c r="F666" s="9"/>
    </row>
    <row r="667" spans="6:6" ht="13" x14ac:dyDescent="0.15">
      <c r="F667" s="9"/>
    </row>
    <row r="668" spans="6:6" ht="13" x14ac:dyDescent="0.15">
      <c r="F668" s="9"/>
    </row>
    <row r="669" spans="6:6" ht="13" x14ac:dyDescent="0.15">
      <c r="F669" s="9"/>
    </row>
    <row r="670" spans="6:6" ht="13" x14ac:dyDescent="0.15">
      <c r="F670" s="9"/>
    </row>
    <row r="671" spans="6:6" ht="13" x14ac:dyDescent="0.15">
      <c r="F671" s="9"/>
    </row>
    <row r="672" spans="6:6" ht="13" x14ac:dyDescent="0.15">
      <c r="F672" s="9"/>
    </row>
    <row r="673" spans="6:6" ht="13" x14ac:dyDescent="0.15">
      <c r="F673" s="9"/>
    </row>
    <row r="674" spans="6:6" ht="13" x14ac:dyDescent="0.15">
      <c r="F674" s="9"/>
    </row>
    <row r="675" spans="6:6" ht="13" x14ac:dyDescent="0.15">
      <c r="F675" s="9"/>
    </row>
    <row r="676" spans="6:6" ht="13" x14ac:dyDescent="0.15">
      <c r="F676" s="9"/>
    </row>
    <row r="677" spans="6:6" ht="13" x14ac:dyDescent="0.15">
      <c r="F677" s="9"/>
    </row>
    <row r="678" spans="6:6" ht="13" x14ac:dyDescent="0.15">
      <c r="F678" s="9"/>
    </row>
    <row r="679" spans="6:6" ht="13" x14ac:dyDescent="0.15">
      <c r="F679" s="9"/>
    </row>
    <row r="680" spans="6:6" ht="13" x14ac:dyDescent="0.15">
      <c r="F680" s="9"/>
    </row>
    <row r="681" spans="6:6" ht="13" x14ac:dyDescent="0.15">
      <c r="F681" s="9"/>
    </row>
    <row r="682" spans="6:6" ht="13" x14ac:dyDescent="0.15">
      <c r="F682" s="9"/>
    </row>
    <row r="683" spans="6:6" ht="13" x14ac:dyDescent="0.15">
      <c r="F683" s="9"/>
    </row>
    <row r="684" spans="6:6" ht="13" x14ac:dyDescent="0.15">
      <c r="F684" s="9"/>
    </row>
    <row r="685" spans="6:6" ht="13" x14ac:dyDescent="0.15">
      <c r="F685" s="9"/>
    </row>
    <row r="686" spans="6:6" ht="13" x14ac:dyDescent="0.15">
      <c r="F686" s="9"/>
    </row>
    <row r="687" spans="6:6" ht="13" x14ac:dyDescent="0.15">
      <c r="F687" s="9"/>
    </row>
    <row r="688" spans="6:6" ht="13" x14ac:dyDescent="0.15">
      <c r="F688" s="9"/>
    </row>
    <row r="689" spans="6:6" ht="13" x14ac:dyDescent="0.15">
      <c r="F689" s="9"/>
    </row>
    <row r="690" spans="6:6" ht="13" x14ac:dyDescent="0.15">
      <c r="F690" s="9"/>
    </row>
    <row r="691" spans="6:6" ht="13" x14ac:dyDescent="0.15">
      <c r="F691" s="9"/>
    </row>
    <row r="692" spans="6:6" ht="13" x14ac:dyDescent="0.15">
      <c r="F692" s="9"/>
    </row>
    <row r="693" spans="6:6" ht="13" x14ac:dyDescent="0.15">
      <c r="F693" s="9"/>
    </row>
    <row r="694" spans="6:6" ht="13" x14ac:dyDescent="0.15">
      <c r="F694" s="9"/>
    </row>
    <row r="695" spans="6:6" ht="13" x14ac:dyDescent="0.15">
      <c r="F695" s="9"/>
    </row>
    <row r="696" spans="6:6" ht="13" x14ac:dyDescent="0.15">
      <c r="F696" s="9"/>
    </row>
    <row r="697" spans="6:6" ht="13" x14ac:dyDescent="0.15">
      <c r="F697" s="9"/>
    </row>
    <row r="698" spans="6:6" ht="13" x14ac:dyDescent="0.15">
      <c r="F698" s="9"/>
    </row>
    <row r="699" spans="6:6" ht="13" x14ac:dyDescent="0.15">
      <c r="F699" s="9"/>
    </row>
    <row r="700" spans="6:6" ht="13" x14ac:dyDescent="0.15">
      <c r="F700" s="9"/>
    </row>
    <row r="701" spans="6:6" ht="13" x14ac:dyDescent="0.15">
      <c r="F701" s="9"/>
    </row>
    <row r="702" spans="6:6" ht="13" x14ac:dyDescent="0.15">
      <c r="F702" s="9"/>
    </row>
    <row r="703" spans="6:6" ht="13" x14ac:dyDescent="0.15">
      <c r="F703" s="9"/>
    </row>
    <row r="704" spans="6:6" ht="13" x14ac:dyDescent="0.15">
      <c r="F704" s="9"/>
    </row>
    <row r="705" spans="6:6" ht="13" x14ac:dyDescent="0.15">
      <c r="F705" s="9"/>
    </row>
    <row r="706" spans="6:6" ht="13" x14ac:dyDescent="0.15">
      <c r="F706" s="9"/>
    </row>
    <row r="707" spans="6:6" ht="13" x14ac:dyDescent="0.15">
      <c r="F707" s="9"/>
    </row>
    <row r="708" spans="6:6" ht="13" x14ac:dyDescent="0.15">
      <c r="F708" s="9"/>
    </row>
    <row r="709" spans="6:6" ht="13" x14ac:dyDescent="0.15">
      <c r="F709" s="9"/>
    </row>
    <row r="710" spans="6:6" ht="13" x14ac:dyDescent="0.15">
      <c r="F710" s="9"/>
    </row>
    <row r="711" spans="6:6" ht="13" x14ac:dyDescent="0.15">
      <c r="F711" s="9"/>
    </row>
    <row r="712" spans="6:6" ht="13" x14ac:dyDescent="0.15">
      <c r="F712" s="9"/>
    </row>
    <row r="713" spans="6:6" ht="13" x14ac:dyDescent="0.15">
      <c r="F713" s="9"/>
    </row>
    <row r="714" spans="6:6" ht="13" x14ac:dyDescent="0.15">
      <c r="F714" s="9"/>
    </row>
    <row r="715" spans="6:6" ht="13" x14ac:dyDescent="0.15">
      <c r="F715" s="9"/>
    </row>
    <row r="716" spans="6:6" ht="13" x14ac:dyDescent="0.15">
      <c r="F716" s="9"/>
    </row>
    <row r="717" spans="6:6" ht="13" x14ac:dyDescent="0.15">
      <c r="F717" s="9"/>
    </row>
    <row r="718" spans="6:6" ht="13" x14ac:dyDescent="0.15">
      <c r="F718" s="9"/>
    </row>
    <row r="719" spans="6:6" ht="13" x14ac:dyDescent="0.15">
      <c r="F719" s="9"/>
    </row>
    <row r="720" spans="6:6" ht="13" x14ac:dyDescent="0.15">
      <c r="F720" s="9"/>
    </row>
    <row r="721" spans="6:6" ht="13" x14ac:dyDescent="0.15">
      <c r="F721" s="9"/>
    </row>
    <row r="722" spans="6:6" ht="13" x14ac:dyDescent="0.15">
      <c r="F722" s="9"/>
    </row>
    <row r="723" spans="6:6" ht="13" x14ac:dyDescent="0.15">
      <c r="F723" s="9"/>
    </row>
    <row r="724" spans="6:6" ht="13" x14ac:dyDescent="0.15">
      <c r="F724" s="9"/>
    </row>
    <row r="725" spans="6:6" ht="13" x14ac:dyDescent="0.15">
      <c r="F725" s="9"/>
    </row>
    <row r="726" spans="6:6" ht="13" x14ac:dyDescent="0.15">
      <c r="F726" s="9"/>
    </row>
    <row r="727" spans="6:6" ht="13" x14ac:dyDescent="0.15">
      <c r="F727" s="9"/>
    </row>
    <row r="728" spans="6:6" ht="13" x14ac:dyDescent="0.15">
      <c r="F728" s="9"/>
    </row>
    <row r="729" spans="6:6" ht="13" x14ac:dyDescent="0.15">
      <c r="F729" s="9"/>
    </row>
    <row r="730" spans="6:6" ht="13" x14ac:dyDescent="0.15">
      <c r="F730" s="9"/>
    </row>
    <row r="731" spans="6:6" ht="13" x14ac:dyDescent="0.15">
      <c r="F731" s="9"/>
    </row>
    <row r="732" spans="6:6" ht="13" x14ac:dyDescent="0.15">
      <c r="F732" s="9"/>
    </row>
    <row r="733" spans="6:6" ht="13" x14ac:dyDescent="0.15">
      <c r="F733" s="9"/>
    </row>
    <row r="734" spans="6:6" ht="13" x14ac:dyDescent="0.15">
      <c r="F734" s="9"/>
    </row>
    <row r="735" spans="6:6" ht="13" x14ac:dyDescent="0.15">
      <c r="F735" s="9"/>
    </row>
    <row r="736" spans="6:6" ht="13" x14ac:dyDescent="0.15">
      <c r="F736" s="9"/>
    </row>
    <row r="737" spans="6:6" ht="13" x14ac:dyDescent="0.15">
      <c r="F737" s="9"/>
    </row>
    <row r="738" spans="6:6" ht="13" x14ac:dyDescent="0.15">
      <c r="F738" s="9"/>
    </row>
    <row r="739" spans="6:6" ht="13" x14ac:dyDescent="0.15">
      <c r="F739" s="9"/>
    </row>
    <row r="740" spans="6:6" ht="13" x14ac:dyDescent="0.15">
      <c r="F740" s="9"/>
    </row>
    <row r="741" spans="6:6" ht="13" x14ac:dyDescent="0.15">
      <c r="F741" s="9"/>
    </row>
    <row r="742" spans="6:6" ht="13" x14ac:dyDescent="0.15">
      <c r="F742" s="9"/>
    </row>
    <row r="743" spans="6:6" ht="13" x14ac:dyDescent="0.15">
      <c r="F743" s="9"/>
    </row>
    <row r="744" spans="6:6" ht="13" x14ac:dyDescent="0.15">
      <c r="F744" s="9"/>
    </row>
    <row r="745" spans="6:6" ht="13" x14ac:dyDescent="0.15">
      <c r="F745" s="9"/>
    </row>
    <row r="746" spans="6:6" ht="13" x14ac:dyDescent="0.15">
      <c r="F746" s="9"/>
    </row>
    <row r="747" spans="6:6" ht="13" x14ac:dyDescent="0.15">
      <c r="F747" s="9"/>
    </row>
    <row r="748" spans="6:6" ht="13" x14ac:dyDescent="0.15">
      <c r="F748" s="9"/>
    </row>
    <row r="749" spans="6:6" ht="13" x14ac:dyDescent="0.15">
      <c r="F749" s="9"/>
    </row>
    <row r="750" spans="6:6" ht="13" x14ac:dyDescent="0.15">
      <c r="F750" s="9"/>
    </row>
    <row r="751" spans="6:6" ht="13" x14ac:dyDescent="0.15">
      <c r="F751" s="9"/>
    </row>
    <row r="752" spans="6:6" ht="13" x14ac:dyDescent="0.15">
      <c r="F752" s="9"/>
    </row>
    <row r="753" spans="6:6" ht="13" x14ac:dyDescent="0.15">
      <c r="F753" s="9"/>
    </row>
    <row r="754" spans="6:6" ht="13" x14ac:dyDescent="0.15">
      <c r="F754" s="9"/>
    </row>
    <row r="755" spans="6:6" ht="13" x14ac:dyDescent="0.15">
      <c r="F755" s="9"/>
    </row>
    <row r="756" spans="6:6" ht="13" x14ac:dyDescent="0.15">
      <c r="F756" s="9"/>
    </row>
    <row r="757" spans="6:6" ht="13" x14ac:dyDescent="0.15">
      <c r="F757" s="9"/>
    </row>
    <row r="758" spans="6:6" ht="13" x14ac:dyDescent="0.15">
      <c r="F758" s="9"/>
    </row>
    <row r="759" spans="6:6" ht="13" x14ac:dyDescent="0.15">
      <c r="F759" s="9"/>
    </row>
    <row r="760" spans="6:6" ht="13" x14ac:dyDescent="0.15">
      <c r="F760" s="9"/>
    </row>
    <row r="761" spans="6:6" ht="13" x14ac:dyDescent="0.15">
      <c r="F761" s="9"/>
    </row>
    <row r="762" spans="6:6" ht="13" x14ac:dyDescent="0.15">
      <c r="F762" s="9"/>
    </row>
    <row r="763" spans="6:6" ht="13" x14ac:dyDescent="0.15">
      <c r="F763" s="9"/>
    </row>
    <row r="764" spans="6:6" ht="13" x14ac:dyDescent="0.15">
      <c r="F764" s="9"/>
    </row>
    <row r="765" spans="6:6" ht="13" x14ac:dyDescent="0.15">
      <c r="F765" s="9"/>
    </row>
    <row r="766" spans="6:6" ht="13" x14ac:dyDescent="0.15">
      <c r="F766" s="9"/>
    </row>
    <row r="767" spans="6:6" ht="13" x14ac:dyDescent="0.15">
      <c r="F767" s="9"/>
    </row>
    <row r="768" spans="6:6" ht="13" x14ac:dyDescent="0.15">
      <c r="F768" s="9"/>
    </row>
    <row r="769" spans="6:6" ht="13" x14ac:dyDescent="0.15">
      <c r="F769" s="9"/>
    </row>
    <row r="770" spans="6:6" ht="13" x14ac:dyDescent="0.15">
      <c r="F770" s="9"/>
    </row>
    <row r="771" spans="6:6" ht="13" x14ac:dyDescent="0.15">
      <c r="F771" s="9"/>
    </row>
    <row r="772" spans="6:6" ht="13" x14ac:dyDescent="0.15">
      <c r="F772" s="9"/>
    </row>
    <row r="773" spans="6:6" ht="13" x14ac:dyDescent="0.15">
      <c r="F773" s="9"/>
    </row>
    <row r="774" spans="6:6" ht="13" x14ac:dyDescent="0.15">
      <c r="F774" s="9"/>
    </row>
    <row r="775" spans="6:6" ht="13" x14ac:dyDescent="0.15">
      <c r="F775" s="9"/>
    </row>
    <row r="776" spans="6:6" ht="13" x14ac:dyDescent="0.15">
      <c r="F776" s="9"/>
    </row>
    <row r="777" spans="6:6" ht="13" x14ac:dyDescent="0.15">
      <c r="F777" s="9"/>
    </row>
    <row r="778" spans="6:6" ht="13" x14ac:dyDescent="0.15">
      <c r="F778" s="9"/>
    </row>
    <row r="779" spans="6:6" ht="13" x14ac:dyDescent="0.15">
      <c r="F779" s="9"/>
    </row>
    <row r="780" spans="6:6" ht="13" x14ac:dyDescent="0.15">
      <c r="F780" s="9"/>
    </row>
    <row r="781" spans="6:6" ht="13" x14ac:dyDescent="0.15">
      <c r="F781" s="9"/>
    </row>
    <row r="782" spans="6:6" ht="13" x14ac:dyDescent="0.15">
      <c r="F782" s="9"/>
    </row>
    <row r="783" spans="6:6" ht="13" x14ac:dyDescent="0.15">
      <c r="F783" s="9"/>
    </row>
    <row r="784" spans="6:6" ht="13" x14ac:dyDescent="0.15">
      <c r="F784" s="9"/>
    </row>
    <row r="785" spans="6:6" ht="13" x14ac:dyDescent="0.15">
      <c r="F785" s="9"/>
    </row>
    <row r="786" spans="6:6" ht="13" x14ac:dyDescent="0.15">
      <c r="F786" s="9"/>
    </row>
    <row r="787" spans="6:6" ht="13" x14ac:dyDescent="0.15">
      <c r="F787" s="9"/>
    </row>
    <row r="788" spans="6:6" ht="13" x14ac:dyDescent="0.15">
      <c r="F788" s="9"/>
    </row>
    <row r="789" spans="6:6" ht="13" x14ac:dyDescent="0.15">
      <c r="F789" s="9"/>
    </row>
    <row r="790" spans="6:6" ht="13" x14ac:dyDescent="0.15">
      <c r="F790" s="9"/>
    </row>
    <row r="791" spans="6:6" ht="13" x14ac:dyDescent="0.15">
      <c r="F791" s="9"/>
    </row>
    <row r="792" spans="6:6" ht="13" x14ac:dyDescent="0.15">
      <c r="F792" s="9"/>
    </row>
    <row r="793" spans="6:6" ht="13" x14ac:dyDescent="0.15">
      <c r="F793" s="9"/>
    </row>
    <row r="794" spans="6:6" ht="13" x14ac:dyDescent="0.15">
      <c r="F794" s="9"/>
    </row>
    <row r="795" spans="6:6" ht="13" x14ac:dyDescent="0.15">
      <c r="F795" s="9"/>
    </row>
    <row r="796" spans="6:6" ht="13" x14ac:dyDescent="0.15">
      <c r="F796" s="9"/>
    </row>
    <row r="797" spans="6:6" ht="13" x14ac:dyDescent="0.15">
      <c r="F797" s="9"/>
    </row>
    <row r="798" spans="6:6" ht="13" x14ac:dyDescent="0.15">
      <c r="F798" s="9"/>
    </row>
    <row r="799" spans="6:6" ht="13" x14ac:dyDescent="0.15">
      <c r="F799" s="9"/>
    </row>
    <row r="800" spans="6:6" ht="13" x14ac:dyDescent="0.15">
      <c r="F800" s="9"/>
    </row>
    <row r="801" spans="6:6" ht="13" x14ac:dyDescent="0.15">
      <c r="F801" s="9"/>
    </row>
    <row r="802" spans="6:6" ht="13" x14ac:dyDescent="0.15">
      <c r="F802" s="9"/>
    </row>
    <row r="803" spans="6:6" ht="13" x14ac:dyDescent="0.15">
      <c r="F803" s="9"/>
    </row>
    <row r="804" spans="6:6" ht="13" x14ac:dyDescent="0.15">
      <c r="F804" s="9"/>
    </row>
    <row r="805" spans="6:6" ht="13" x14ac:dyDescent="0.15">
      <c r="F805" s="9"/>
    </row>
    <row r="806" spans="6:6" ht="13" x14ac:dyDescent="0.15">
      <c r="F806" s="9"/>
    </row>
    <row r="807" spans="6:6" ht="13" x14ac:dyDescent="0.15">
      <c r="F807" s="9"/>
    </row>
    <row r="808" spans="6:6" ht="13" x14ac:dyDescent="0.15">
      <c r="F808" s="9"/>
    </row>
    <row r="809" spans="6:6" ht="13" x14ac:dyDescent="0.15">
      <c r="F809" s="9"/>
    </row>
    <row r="810" spans="6:6" ht="13" x14ac:dyDescent="0.15">
      <c r="F810" s="9"/>
    </row>
    <row r="811" spans="6:6" ht="13" x14ac:dyDescent="0.15">
      <c r="F811" s="9"/>
    </row>
    <row r="812" spans="6:6" ht="13" x14ac:dyDescent="0.15">
      <c r="F812" s="9"/>
    </row>
    <row r="813" spans="6:6" ht="13" x14ac:dyDescent="0.15">
      <c r="F813" s="9"/>
    </row>
    <row r="814" spans="6:6" ht="13" x14ac:dyDescent="0.15">
      <c r="F814" s="9"/>
    </row>
    <row r="815" spans="6:6" ht="13" x14ac:dyDescent="0.15">
      <c r="F815" s="9"/>
    </row>
    <row r="816" spans="6:6" ht="13" x14ac:dyDescent="0.15">
      <c r="F816" s="9"/>
    </row>
    <row r="817" spans="6:6" ht="13" x14ac:dyDescent="0.15">
      <c r="F817" s="9"/>
    </row>
    <row r="818" spans="6:6" ht="13" x14ac:dyDescent="0.15">
      <c r="F818" s="9"/>
    </row>
    <row r="819" spans="6:6" ht="13" x14ac:dyDescent="0.15">
      <c r="F819" s="9"/>
    </row>
    <row r="820" spans="6:6" ht="13" x14ac:dyDescent="0.15">
      <c r="F820" s="9"/>
    </row>
    <row r="821" spans="6:6" ht="13" x14ac:dyDescent="0.15">
      <c r="F821" s="9"/>
    </row>
    <row r="822" spans="6:6" ht="13" x14ac:dyDescent="0.15">
      <c r="F822" s="9"/>
    </row>
    <row r="823" spans="6:6" ht="13" x14ac:dyDescent="0.15">
      <c r="F823" s="9"/>
    </row>
    <row r="824" spans="6:6" ht="13" x14ac:dyDescent="0.15">
      <c r="F824" s="9"/>
    </row>
    <row r="825" spans="6:6" ht="13" x14ac:dyDescent="0.15">
      <c r="F825" s="9"/>
    </row>
    <row r="826" spans="6:6" ht="13" x14ac:dyDescent="0.15">
      <c r="F826" s="9"/>
    </row>
    <row r="827" spans="6:6" ht="13" x14ac:dyDescent="0.15">
      <c r="F827" s="9"/>
    </row>
    <row r="828" spans="6:6" ht="13" x14ac:dyDescent="0.15">
      <c r="F828" s="9"/>
    </row>
    <row r="829" spans="6:6" ht="13" x14ac:dyDescent="0.15">
      <c r="F829" s="9"/>
    </row>
    <row r="830" spans="6:6" ht="13" x14ac:dyDescent="0.15">
      <c r="F830" s="9"/>
    </row>
    <row r="831" spans="6:6" ht="13" x14ac:dyDescent="0.15">
      <c r="F831" s="9"/>
    </row>
    <row r="832" spans="6:6" ht="13" x14ac:dyDescent="0.15">
      <c r="F832" s="9"/>
    </row>
    <row r="833" spans="6:6" ht="13" x14ac:dyDescent="0.15">
      <c r="F833" s="9"/>
    </row>
    <row r="834" spans="6:6" ht="13" x14ac:dyDescent="0.15">
      <c r="F834" s="9"/>
    </row>
    <row r="835" spans="6:6" ht="13" x14ac:dyDescent="0.15">
      <c r="F835" s="9"/>
    </row>
    <row r="836" spans="6:6" ht="13" x14ac:dyDescent="0.15">
      <c r="F836" s="9"/>
    </row>
    <row r="837" spans="6:6" ht="13" x14ac:dyDescent="0.15">
      <c r="F837" s="9"/>
    </row>
    <row r="838" spans="6:6" ht="13" x14ac:dyDescent="0.15">
      <c r="F838" s="9"/>
    </row>
    <row r="839" spans="6:6" ht="13" x14ac:dyDescent="0.15">
      <c r="F839" s="9"/>
    </row>
    <row r="840" spans="6:6" ht="13" x14ac:dyDescent="0.15">
      <c r="F840" s="9"/>
    </row>
    <row r="841" spans="6:6" ht="13" x14ac:dyDescent="0.15">
      <c r="F841" s="9"/>
    </row>
    <row r="842" spans="6:6" ht="13" x14ac:dyDescent="0.15">
      <c r="F842" s="9"/>
    </row>
    <row r="843" spans="6:6" ht="13" x14ac:dyDescent="0.15">
      <c r="F843" s="9"/>
    </row>
    <row r="844" spans="6:6" ht="13" x14ac:dyDescent="0.15">
      <c r="F844" s="9"/>
    </row>
    <row r="845" spans="6:6" ht="13" x14ac:dyDescent="0.15">
      <c r="F845" s="9"/>
    </row>
    <row r="846" spans="6:6" ht="13" x14ac:dyDescent="0.15">
      <c r="F846" s="9"/>
    </row>
    <row r="847" spans="6:6" ht="13" x14ac:dyDescent="0.15">
      <c r="F847" s="9"/>
    </row>
    <row r="848" spans="6:6" ht="13" x14ac:dyDescent="0.15">
      <c r="F848" s="9"/>
    </row>
    <row r="849" spans="6:6" ht="13" x14ac:dyDescent="0.15">
      <c r="F849" s="9"/>
    </row>
    <row r="850" spans="6:6" ht="13" x14ac:dyDescent="0.15">
      <c r="F850" s="9"/>
    </row>
    <row r="851" spans="6:6" ht="13" x14ac:dyDescent="0.15">
      <c r="F851" s="9"/>
    </row>
    <row r="852" spans="6:6" ht="13" x14ac:dyDescent="0.15">
      <c r="F852" s="9"/>
    </row>
    <row r="853" spans="6:6" ht="13" x14ac:dyDescent="0.15">
      <c r="F853" s="9"/>
    </row>
    <row r="854" spans="6:6" ht="13" x14ac:dyDescent="0.15">
      <c r="F854" s="9"/>
    </row>
    <row r="855" spans="6:6" ht="13" x14ac:dyDescent="0.15">
      <c r="F855" s="9"/>
    </row>
    <row r="856" spans="6:6" ht="13" x14ac:dyDescent="0.15">
      <c r="F856" s="9"/>
    </row>
    <row r="857" spans="6:6" ht="13" x14ac:dyDescent="0.15">
      <c r="F857" s="9"/>
    </row>
    <row r="858" spans="6:6" ht="13" x14ac:dyDescent="0.15">
      <c r="F858" s="9"/>
    </row>
    <row r="859" spans="6:6" ht="13" x14ac:dyDescent="0.15">
      <c r="F859" s="9"/>
    </row>
    <row r="860" spans="6:6" ht="13" x14ac:dyDescent="0.15">
      <c r="F860" s="9"/>
    </row>
    <row r="861" spans="6:6" ht="13" x14ac:dyDescent="0.15">
      <c r="F861" s="9"/>
    </row>
    <row r="862" spans="6:6" ht="13" x14ac:dyDescent="0.15">
      <c r="F862" s="9"/>
    </row>
    <row r="863" spans="6:6" ht="13" x14ac:dyDescent="0.15">
      <c r="F863" s="9"/>
    </row>
    <row r="864" spans="6:6" ht="13" x14ac:dyDescent="0.15">
      <c r="F864" s="9"/>
    </row>
    <row r="865" spans="6:6" ht="13" x14ac:dyDescent="0.15">
      <c r="F865" s="9"/>
    </row>
    <row r="866" spans="6:6" ht="13" x14ac:dyDescent="0.15">
      <c r="F866" s="9"/>
    </row>
    <row r="867" spans="6:6" ht="13" x14ac:dyDescent="0.15">
      <c r="F867" s="9"/>
    </row>
    <row r="868" spans="6:6" ht="13" x14ac:dyDescent="0.15">
      <c r="F868" s="9"/>
    </row>
    <row r="869" spans="6:6" ht="13" x14ac:dyDescent="0.15">
      <c r="F869" s="9"/>
    </row>
    <row r="870" spans="6:6" ht="13" x14ac:dyDescent="0.15">
      <c r="F870" s="9"/>
    </row>
    <row r="871" spans="6:6" ht="13" x14ac:dyDescent="0.15">
      <c r="F871" s="9"/>
    </row>
    <row r="872" spans="6:6" ht="13" x14ac:dyDescent="0.15">
      <c r="F872" s="9"/>
    </row>
    <row r="873" spans="6:6" ht="13" x14ac:dyDescent="0.15">
      <c r="F873" s="9"/>
    </row>
    <row r="874" spans="6:6" ht="13" x14ac:dyDescent="0.15">
      <c r="F874" s="9"/>
    </row>
    <row r="875" spans="6:6" ht="13" x14ac:dyDescent="0.15">
      <c r="F875" s="9"/>
    </row>
    <row r="876" spans="6:6" ht="13" x14ac:dyDescent="0.15">
      <c r="F876" s="9"/>
    </row>
    <row r="877" spans="6:6" ht="13" x14ac:dyDescent="0.15">
      <c r="F877" s="9"/>
    </row>
    <row r="878" spans="6:6" ht="13" x14ac:dyDescent="0.15">
      <c r="F878" s="9"/>
    </row>
    <row r="879" spans="6:6" ht="13" x14ac:dyDescent="0.15">
      <c r="F879" s="9"/>
    </row>
    <row r="880" spans="6:6" ht="13" x14ac:dyDescent="0.15">
      <c r="F880" s="9"/>
    </row>
    <row r="881" spans="6:6" ht="13" x14ac:dyDescent="0.15">
      <c r="F881" s="9"/>
    </row>
    <row r="882" spans="6:6" ht="13" x14ac:dyDescent="0.15">
      <c r="F882" s="9"/>
    </row>
    <row r="883" spans="6:6" ht="13" x14ac:dyDescent="0.15">
      <c r="F883" s="9"/>
    </row>
    <row r="884" spans="6:6" ht="13" x14ac:dyDescent="0.15">
      <c r="F884" s="9"/>
    </row>
    <row r="885" spans="6:6" ht="13" x14ac:dyDescent="0.15">
      <c r="F885" s="9"/>
    </row>
    <row r="886" spans="6:6" ht="13" x14ac:dyDescent="0.15">
      <c r="F886" s="9"/>
    </row>
    <row r="887" spans="6:6" ht="13" x14ac:dyDescent="0.15">
      <c r="F887" s="9"/>
    </row>
    <row r="888" spans="6:6" ht="13" x14ac:dyDescent="0.15">
      <c r="F888" s="9"/>
    </row>
    <row r="889" spans="6:6" ht="13" x14ac:dyDescent="0.15">
      <c r="F889" s="9"/>
    </row>
    <row r="890" spans="6:6" ht="13" x14ac:dyDescent="0.15">
      <c r="F890" s="9"/>
    </row>
    <row r="891" spans="6:6" ht="13" x14ac:dyDescent="0.15">
      <c r="F891" s="9"/>
    </row>
    <row r="892" spans="6:6" ht="13" x14ac:dyDescent="0.15">
      <c r="F892" s="9"/>
    </row>
    <row r="893" spans="6:6" ht="13" x14ac:dyDescent="0.15">
      <c r="F893" s="9"/>
    </row>
    <row r="894" spans="6:6" ht="13" x14ac:dyDescent="0.15">
      <c r="F894" s="9"/>
    </row>
    <row r="895" spans="6:6" ht="13" x14ac:dyDescent="0.15">
      <c r="F895" s="9"/>
    </row>
    <row r="896" spans="6:6" ht="13" x14ac:dyDescent="0.15">
      <c r="F896" s="9"/>
    </row>
    <row r="897" spans="6:6" ht="13" x14ac:dyDescent="0.15">
      <c r="F897" s="9"/>
    </row>
    <row r="898" spans="6:6" ht="13" x14ac:dyDescent="0.15">
      <c r="F898" s="9"/>
    </row>
    <row r="899" spans="6:6" ht="13" x14ac:dyDescent="0.15">
      <c r="F899" s="9"/>
    </row>
    <row r="900" spans="6:6" ht="13" x14ac:dyDescent="0.15">
      <c r="F900" s="9"/>
    </row>
    <row r="901" spans="6:6" ht="13" x14ac:dyDescent="0.15">
      <c r="F901" s="9"/>
    </row>
    <row r="902" spans="6:6" ht="13" x14ac:dyDescent="0.15">
      <c r="F902" s="9"/>
    </row>
    <row r="903" spans="6:6" ht="13" x14ac:dyDescent="0.15">
      <c r="F903" s="9"/>
    </row>
    <row r="904" spans="6:6" ht="13" x14ac:dyDescent="0.15">
      <c r="F904" s="9"/>
    </row>
    <row r="905" spans="6:6" ht="13" x14ac:dyDescent="0.15">
      <c r="F905" s="9"/>
    </row>
    <row r="906" spans="6:6" ht="13" x14ac:dyDescent="0.15">
      <c r="F906" s="9"/>
    </row>
    <row r="907" spans="6:6" ht="13" x14ac:dyDescent="0.15">
      <c r="F907" s="9"/>
    </row>
    <row r="908" spans="6:6" ht="13" x14ac:dyDescent="0.15">
      <c r="F908" s="9"/>
    </row>
    <row r="909" spans="6:6" ht="13" x14ac:dyDescent="0.15">
      <c r="F909" s="9"/>
    </row>
    <row r="910" spans="6:6" ht="13" x14ac:dyDescent="0.15">
      <c r="F910" s="9"/>
    </row>
    <row r="911" spans="6:6" ht="13" x14ac:dyDescent="0.15">
      <c r="F911" s="9"/>
    </row>
    <row r="912" spans="6:6" ht="13" x14ac:dyDescent="0.15">
      <c r="F912" s="9"/>
    </row>
    <row r="913" spans="6:6" ht="13" x14ac:dyDescent="0.15">
      <c r="F913" s="9"/>
    </row>
    <row r="914" spans="6:6" ht="13" x14ac:dyDescent="0.15">
      <c r="F914" s="9"/>
    </row>
    <row r="915" spans="6:6" ht="13" x14ac:dyDescent="0.15">
      <c r="F915" s="9"/>
    </row>
    <row r="916" spans="6:6" ht="13" x14ac:dyDescent="0.15">
      <c r="F916" s="9"/>
    </row>
    <row r="917" spans="6:6" ht="13" x14ac:dyDescent="0.15">
      <c r="F917" s="9"/>
    </row>
    <row r="918" spans="6:6" ht="13" x14ac:dyDescent="0.15">
      <c r="F918" s="9"/>
    </row>
    <row r="919" spans="6:6" ht="13" x14ac:dyDescent="0.15">
      <c r="F919" s="9"/>
    </row>
    <row r="920" spans="6:6" ht="13" x14ac:dyDescent="0.15">
      <c r="F920" s="9"/>
    </row>
    <row r="921" spans="6:6" ht="13" x14ac:dyDescent="0.15">
      <c r="F921" s="9"/>
    </row>
    <row r="922" spans="6:6" ht="13" x14ac:dyDescent="0.15">
      <c r="F922" s="9"/>
    </row>
    <row r="923" spans="6:6" ht="13" x14ac:dyDescent="0.15">
      <c r="F923" s="9"/>
    </row>
    <row r="924" spans="6:6" ht="13" x14ac:dyDescent="0.15">
      <c r="F924" s="9"/>
    </row>
    <row r="925" spans="6:6" ht="13" x14ac:dyDescent="0.15">
      <c r="F925" s="9"/>
    </row>
    <row r="926" spans="6:6" ht="13" x14ac:dyDescent="0.15">
      <c r="F926" s="9"/>
    </row>
    <row r="927" spans="6:6" ht="13" x14ac:dyDescent="0.15">
      <c r="F927" s="9"/>
    </row>
    <row r="928" spans="6:6" ht="13" x14ac:dyDescent="0.15">
      <c r="F928" s="9"/>
    </row>
    <row r="929" spans="6:6" ht="13" x14ac:dyDescent="0.15">
      <c r="F929" s="9"/>
    </row>
    <row r="930" spans="6:6" ht="13" x14ac:dyDescent="0.15">
      <c r="F930" s="9"/>
    </row>
    <row r="931" spans="6:6" ht="13" x14ac:dyDescent="0.15">
      <c r="F931" s="9"/>
    </row>
    <row r="932" spans="6:6" ht="13" x14ac:dyDescent="0.15">
      <c r="F932" s="9"/>
    </row>
    <row r="933" spans="6:6" ht="13" x14ac:dyDescent="0.15">
      <c r="F933" s="9"/>
    </row>
    <row r="934" spans="6:6" ht="13" x14ac:dyDescent="0.15">
      <c r="F934" s="9"/>
    </row>
    <row r="935" spans="6:6" ht="13" x14ac:dyDescent="0.15">
      <c r="F935" s="9"/>
    </row>
    <row r="936" spans="6:6" ht="13" x14ac:dyDescent="0.15">
      <c r="F936" s="9"/>
    </row>
    <row r="937" spans="6:6" ht="13" x14ac:dyDescent="0.15">
      <c r="F937" s="9"/>
    </row>
    <row r="938" spans="6:6" ht="13" x14ac:dyDescent="0.15">
      <c r="F938" s="9"/>
    </row>
    <row r="939" spans="6:6" ht="13" x14ac:dyDescent="0.15">
      <c r="F939" s="9"/>
    </row>
    <row r="940" spans="6:6" ht="13" x14ac:dyDescent="0.15">
      <c r="F940" s="9"/>
    </row>
    <row r="941" spans="6:6" ht="13" x14ac:dyDescent="0.15">
      <c r="F941" s="9"/>
    </row>
    <row r="942" spans="6:6" ht="13" x14ac:dyDescent="0.15">
      <c r="F942" s="9"/>
    </row>
    <row r="943" spans="6:6" ht="13" x14ac:dyDescent="0.15">
      <c r="F943" s="9"/>
    </row>
    <row r="944" spans="6:6" ht="13" x14ac:dyDescent="0.15">
      <c r="F944" s="9"/>
    </row>
    <row r="945" spans="6:6" ht="13" x14ac:dyDescent="0.15">
      <c r="F945" s="9"/>
    </row>
    <row r="946" spans="6:6" ht="13" x14ac:dyDescent="0.15">
      <c r="F946" s="9"/>
    </row>
    <row r="947" spans="6:6" ht="13" x14ac:dyDescent="0.15">
      <c r="F947" s="9"/>
    </row>
    <row r="948" spans="6:6" ht="13" x14ac:dyDescent="0.15">
      <c r="F948" s="9"/>
    </row>
    <row r="949" spans="6:6" ht="13" x14ac:dyDescent="0.15">
      <c r="F949" s="9"/>
    </row>
    <row r="950" spans="6:6" ht="13" x14ac:dyDescent="0.15">
      <c r="F950" s="9"/>
    </row>
    <row r="951" spans="6:6" ht="13" x14ac:dyDescent="0.15">
      <c r="F951" s="9"/>
    </row>
    <row r="952" spans="6:6" ht="13" x14ac:dyDescent="0.15">
      <c r="F952" s="9"/>
    </row>
    <row r="953" spans="6:6" ht="13" x14ac:dyDescent="0.15">
      <c r="F953" s="9"/>
    </row>
    <row r="954" spans="6:6" ht="13" x14ac:dyDescent="0.15">
      <c r="F954" s="9"/>
    </row>
    <row r="955" spans="6:6" ht="13" x14ac:dyDescent="0.15">
      <c r="F955" s="9"/>
    </row>
    <row r="956" spans="6:6" ht="13" x14ac:dyDescent="0.15">
      <c r="F956" s="9"/>
    </row>
    <row r="957" spans="6:6" ht="13" x14ac:dyDescent="0.15">
      <c r="F957" s="9"/>
    </row>
    <row r="958" spans="6:6" ht="13" x14ac:dyDescent="0.15">
      <c r="F958" s="9"/>
    </row>
    <row r="959" spans="6:6" ht="13" x14ac:dyDescent="0.15">
      <c r="F959" s="9"/>
    </row>
    <row r="960" spans="6:6" ht="13" x14ac:dyDescent="0.15">
      <c r="F960" s="9"/>
    </row>
    <row r="961" spans="6:6" ht="13" x14ac:dyDescent="0.15">
      <c r="F961" s="9"/>
    </row>
    <row r="962" spans="6:6" ht="13" x14ac:dyDescent="0.15">
      <c r="F962" s="9"/>
    </row>
    <row r="963" spans="6:6" ht="13" x14ac:dyDescent="0.15">
      <c r="F963" s="9"/>
    </row>
    <row r="964" spans="6:6" ht="13" x14ac:dyDescent="0.15">
      <c r="F964" s="9"/>
    </row>
    <row r="965" spans="6:6" ht="13" x14ac:dyDescent="0.15">
      <c r="F965" s="9"/>
    </row>
    <row r="966" spans="6:6" ht="13" x14ac:dyDescent="0.15">
      <c r="F966" s="9"/>
    </row>
    <row r="967" spans="6:6" ht="13" x14ac:dyDescent="0.15">
      <c r="F967" s="9"/>
    </row>
    <row r="968" spans="6:6" ht="13" x14ac:dyDescent="0.15">
      <c r="F968" s="9"/>
    </row>
    <row r="969" spans="6:6" ht="13" x14ac:dyDescent="0.15">
      <c r="F969" s="9"/>
    </row>
    <row r="970" spans="6:6" ht="13" x14ac:dyDescent="0.15">
      <c r="F970" s="9"/>
    </row>
    <row r="971" spans="6:6" ht="13" x14ac:dyDescent="0.15">
      <c r="F971" s="9"/>
    </row>
    <row r="972" spans="6:6" ht="13" x14ac:dyDescent="0.15">
      <c r="F972" s="9"/>
    </row>
    <row r="973" spans="6:6" ht="13" x14ac:dyDescent="0.15">
      <c r="F973" s="9"/>
    </row>
    <row r="974" spans="6:6" ht="13" x14ac:dyDescent="0.15">
      <c r="F974" s="9"/>
    </row>
    <row r="975" spans="6:6" ht="13" x14ac:dyDescent="0.15">
      <c r="F975" s="9"/>
    </row>
    <row r="976" spans="6:6" ht="13" x14ac:dyDescent="0.15">
      <c r="F976" s="9"/>
    </row>
    <row r="977" spans="6:6" ht="13" x14ac:dyDescent="0.15">
      <c r="F977" s="9"/>
    </row>
    <row r="978" spans="6:6" ht="13" x14ac:dyDescent="0.15">
      <c r="F978" s="9"/>
    </row>
    <row r="979" spans="6:6" ht="13" x14ac:dyDescent="0.15">
      <c r="F979" s="9"/>
    </row>
    <row r="980" spans="6:6" ht="13" x14ac:dyDescent="0.15">
      <c r="F980" s="9"/>
    </row>
    <row r="981" spans="6:6" ht="13" x14ac:dyDescent="0.15">
      <c r="F981" s="9"/>
    </row>
    <row r="982" spans="6:6" ht="13" x14ac:dyDescent="0.15">
      <c r="F982" s="9"/>
    </row>
    <row r="983" spans="6:6" ht="13" x14ac:dyDescent="0.15">
      <c r="F983" s="9"/>
    </row>
    <row r="984" spans="6:6" ht="13" x14ac:dyDescent="0.15">
      <c r="F984" s="9"/>
    </row>
    <row r="985" spans="6:6" ht="13" x14ac:dyDescent="0.15">
      <c r="F985" s="9"/>
    </row>
    <row r="986" spans="6:6" ht="13" x14ac:dyDescent="0.15">
      <c r="F986" s="9"/>
    </row>
    <row r="987" spans="6:6" ht="13" x14ac:dyDescent="0.15">
      <c r="F987" s="9"/>
    </row>
    <row r="988" spans="6:6" ht="13" x14ac:dyDescent="0.15">
      <c r="F988" s="9"/>
    </row>
    <row r="989" spans="6:6" ht="13" x14ac:dyDescent="0.15">
      <c r="F989" s="9"/>
    </row>
    <row r="990" spans="6:6" ht="13" x14ac:dyDescent="0.15">
      <c r="F990" s="9"/>
    </row>
    <row r="991" spans="6:6" ht="13" x14ac:dyDescent="0.15">
      <c r="F991" s="9"/>
    </row>
    <row r="992" spans="6:6" ht="13" x14ac:dyDescent="0.15">
      <c r="F992" s="9"/>
    </row>
    <row r="993" spans="6:6" ht="13" x14ac:dyDescent="0.15">
      <c r="F993" s="9"/>
    </row>
    <row r="994" spans="6:6" ht="13" x14ac:dyDescent="0.15">
      <c r="F994" s="9"/>
    </row>
    <row r="995" spans="6:6" ht="13" x14ac:dyDescent="0.15">
      <c r="F995" s="9"/>
    </row>
    <row r="996" spans="6:6" ht="13" x14ac:dyDescent="0.15">
      <c r="F996" s="9"/>
    </row>
    <row r="997" spans="6:6" ht="13" x14ac:dyDescent="0.15">
      <c r="F997" s="9"/>
    </row>
    <row r="998" spans="6:6" ht="13" x14ac:dyDescent="0.15">
      <c r="F998" s="9"/>
    </row>
    <row r="999" spans="6:6" ht="13" x14ac:dyDescent="0.15">
      <c r="F999" s="9"/>
    </row>
    <row r="1000" spans="6:6" ht="13" x14ac:dyDescent="0.15">
      <c r="F1000" s="9"/>
    </row>
    <row r="1001" spans="6:6" ht="13" x14ac:dyDescent="0.15">
      <c r="F1001" s="9"/>
    </row>
    <row r="1002" spans="6:6" ht="13" x14ac:dyDescent="0.15">
      <c r="F1002" s="9"/>
    </row>
    <row r="1003" spans="6:6" ht="13" x14ac:dyDescent="0.15">
      <c r="F1003" s="9"/>
    </row>
    <row r="1004" spans="6:6" ht="13" x14ac:dyDescent="0.15">
      <c r="F1004" s="9"/>
    </row>
    <row r="1005" spans="6:6" ht="13" x14ac:dyDescent="0.15">
      <c r="F1005" s="9"/>
    </row>
    <row r="1006" spans="6:6" ht="13" x14ac:dyDescent="0.15">
      <c r="F1006" s="9"/>
    </row>
    <row r="1007" spans="6:6" ht="13" x14ac:dyDescent="0.15">
      <c r="F1007" s="9"/>
    </row>
    <row r="1008" spans="6:6" ht="13" x14ac:dyDescent="0.15">
      <c r="F1008" s="9"/>
    </row>
    <row r="1009" spans="6:6" ht="13" x14ac:dyDescent="0.15">
      <c r="F1009" s="9"/>
    </row>
    <row r="1010" spans="6:6" ht="13" x14ac:dyDescent="0.15">
      <c r="F1010" s="9"/>
    </row>
    <row r="1011" spans="6:6" ht="13" x14ac:dyDescent="0.15">
      <c r="F1011" s="9"/>
    </row>
    <row r="1012" spans="6:6" ht="13" x14ac:dyDescent="0.15">
      <c r="F1012" s="9"/>
    </row>
  </sheetData>
  <mergeCells count="25">
    <mergeCell ref="H63:J63"/>
    <mergeCell ref="A8:P8"/>
    <mergeCell ref="A9:P9"/>
    <mergeCell ref="A10:A15"/>
    <mergeCell ref="A17:P17"/>
    <mergeCell ref="A18:A22"/>
    <mergeCell ref="A24:P24"/>
    <mergeCell ref="A30:P30"/>
    <mergeCell ref="A25:A28"/>
    <mergeCell ref="A31:A37"/>
    <mergeCell ref="A40:A43"/>
    <mergeCell ref="A46:A52"/>
    <mergeCell ref="A55:A59"/>
    <mergeCell ref="A39:P39"/>
    <mergeCell ref="A45:P45"/>
    <mergeCell ref="A54:P54"/>
    <mergeCell ref="N3:O3"/>
    <mergeCell ref="L4:O4"/>
    <mergeCell ref="A1:J1"/>
    <mergeCell ref="L1:O1"/>
    <mergeCell ref="A2:J2"/>
    <mergeCell ref="L2:O2"/>
    <mergeCell ref="A3:C3"/>
    <mergeCell ref="B4:C4"/>
    <mergeCell ref="E4:G4"/>
  </mergeCells>
  <conditionalFormatting sqref="A65">
    <cfRule type="cellIs" dxfId="37" priority="22" operator="lessThanOrEqual">
      <formula>12</formula>
    </cfRule>
    <cfRule type="cellIs" dxfId="36" priority="21" operator="greaterThan">
      <formula>12</formula>
    </cfRule>
    <cfRule type="cellIs" dxfId="35" priority="20" operator="greaterThan">
      <formula>19</formula>
    </cfRule>
  </conditionalFormatting>
  <conditionalFormatting sqref="A67">
    <cfRule type="cellIs" dxfId="34" priority="17" operator="lessThanOrEqual">
      <formula>5</formula>
    </cfRule>
    <cfRule type="cellIs" dxfId="33" priority="16" operator="greaterThan">
      <formula>5</formula>
    </cfRule>
    <cfRule type="cellIs" dxfId="32" priority="15" operator="greaterThan">
      <formula>7</formula>
    </cfRule>
  </conditionalFormatting>
  <conditionalFormatting sqref="B65">
    <cfRule type="cellIs" dxfId="31" priority="12" operator="greaterThan">
      <formula>13</formula>
    </cfRule>
    <cfRule type="cellIs" dxfId="30" priority="14" operator="lessThanOrEqual">
      <formula>9</formula>
    </cfRule>
    <cfRule type="cellIs" dxfId="29" priority="13" operator="greaterThan">
      <formula>9</formula>
    </cfRule>
  </conditionalFormatting>
  <conditionalFormatting sqref="B67">
    <cfRule type="cellIs" dxfId="28" priority="29" operator="greaterThan">
      <formula>16</formula>
    </cfRule>
    <cfRule type="cellIs" dxfId="27" priority="18" operator="lessThanOrEqual">
      <formula>16</formula>
    </cfRule>
    <cfRule type="cellIs" dxfId="26" priority="19" operator="greaterThan">
      <formula>25</formula>
    </cfRule>
  </conditionalFormatting>
  <conditionalFormatting sqref="C65">
    <cfRule type="cellIs" dxfId="25" priority="11" operator="lessThanOrEqual">
      <formula>5</formula>
    </cfRule>
    <cfRule type="cellIs" dxfId="24" priority="10" operator="greaterThan">
      <formula>5</formula>
    </cfRule>
    <cfRule type="cellIs" dxfId="23" priority="9" operator="greaterThan">
      <formula>7</formula>
    </cfRule>
  </conditionalFormatting>
  <conditionalFormatting sqref="C67">
    <cfRule type="cellIs" dxfId="22" priority="8" operator="lessThanOrEqual">
      <formula>8</formula>
    </cfRule>
    <cfRule type="cellIs" dxfId="21" priority="7" operator="greaterThan">
      <formula>8</formula>
    </cfRule>
    <cfRule type="cellIs" dxfId="20" priority="6" operator="greaterThan">
      <formula>11</formula>
    </cfRule>
  </conditionalFormatting>
  <conditionalFormatting sqref="E65">
    <cfRule type="cellIs" dxfId="19" priority="23" operator="greaterThan">
      <formula>16</formula>
    </cfRule>
    <cfRule type="cellIs" dxfId="18" priority="24" operator="greaterThan">
      <formula>11</formula>
    </cfRule>
    <cfRule type="cellIs" dxfId="17" priority="25" operator="lessThanOrEqual">
      <formula>11</formula>
    </cfRule>
  </conditionalFormatting>
  <conditionalFormatting sqref="J61 M61:P61">
    <cfRule type="cellIs" dxfId="16" priority="26" operator="lessThan">
      <formula>43</formula>
    </cfRule>
    <cfRule type="cellIs" dxfId="15" priority="27" operator="greaterThan">
      <formula>86</formula>
    </cfRule>
    <cfRule type="cellIs" dxfId="14" priority="28" operator="greaterThanOrEqual">
      <formula>43</formula>
    </cfRule>
  </conditionalFormatting>
  <conditionalFormatting sqref="M10:P14 M25:P27 M46:P51">
    <cfRule type="cellIs" dxfId="13" priority="1" operator="equal">
      <formula>0</formula>
    </cfRule>
  </conditionalFormatting>
  <conditionalFormatting sqref="M18:P21">
    <cfRule type="cellIs" dxfId="12" priority="2" operator="equal">
      <formula>0</formula>
    </cfRule>
  </conditionalFormatting>
  <conditionalFormatting sqref="M31:P36">
    <cfRule type="cellIs" dxfId="11" priority="3" operator="equal">
      <formula>0</formula>
    </cfRule>
  </conditionalFormatting>
  <conditionalFormatting sqref="M40:P42">
    <cfRule type="cellIs" dxfId="10" priority="4" operator="equal">
      <formula>0</formula>
    </cfRule>
  </conditionalFormatting>
  <conditionalFormatting sqref="M55:P58">
    <cfRule type="cellIs" dxfId="9" priority="5" operator="equal">
      <formula>0</formula>
    </cfRule>
  </conditionalFormatting>
  <dataValidations count="1">
    <dataValidation type="list" allowBlank="1" showInputMessage="1" showErrorMessage="1" prompt="Click and enter 1, 2 or 3." sqref="H10:H14 H18:H21 H25:H27 H31:H36 H40:H42 H46:H51 H55:H58" xr:uid="{00000000-0002-0000-0100-000000000000}">
      <formula1>",1,2,3"</formula1>
    </dataValidation>
  </dataValidations>
  <hyperlinks>
    <hyperlink ref="A2" r:id="rId1" xr:uid="{00000000-0004-0000-0100-000000000000}"/>
    <hyperlink ref="A3" r:id="rId2" xr:uid="{00000000-0004-0000-0100-000001000000}"/>
    <hyperlink ref="C10" r:id="rId3" xr:uid="{00000000-0004-0000-01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BCBBF-7F9A-C742-98CE-854029651385}">
  <dimension ref="A1"/>
  <sheetViews>
    <sheetView workbookViewId="0"/>
  </sheetViews>
  <sheetFormatPr baseColWidth="10" defaultRowHeight="13" x14ac:dyDescent="0.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P23"/>
  <sheetViews>
    <sheetView tabSelected="1" workbookViewId="0">
      <pane ySplit="6" topLeftCell="A7" activePane="bottomLeft" state="frozen"/>
      <selection pane="bottomLeft" activeCell="B10" sqref="B10"/>
    </sheetView>
  </sheetViews>
  <sheetFormatPr baseColWidth="10" defaultColWidth="12.6640625" defaultRowHeight="15.75" customHeight="1" x14ac:dyDescent="0.15"/>
  <cols>
    <col min="1" max="1" width="12.6640625" customWidth="1"/>
    <col min="2" max="2" width="14.83203125" customWidth="1"/>
    <col min="3" max="3" width="23.6640625" customWidth="1"/>
    <col min="4" max="4" width="0.33203125" customWidth="1"/>
    <col min="6" max="6" width="21.1640625" customWidth="1"/>
    <col min="8" max="8" width="14" customWidth="1"/>
    <col min="11" max="11" width="0.33203125" customWidth="1"/>
    <col min="12" max="12" width="13.83203125" customWidth="1"/>
    <col min="13" max="13" width="11.83203125" customWidth="1"/>
    <col min="14" max="14" width="11.6640625" customWidth="1"/>
    <col min="15" max="15" width="13.1640625" customWidth="1"/>
    <col min="16" max="16" width="12.6640625" customWidth="1"/>
  </cols>
  <sheetData>
    <row r="1" spans="1:16" ht="15.75" customHeight="1" x14ac:dyDescent="0.15">
      <c r="A1" s="177" t="s">
        <v>261</v>
      </c>
      <c r="B1" s="174"/>
      <c r="C1" s="174"/>
      <c r="D1" s="174"/>
      <c r="E1" s="174"/>
      <c r="F1" s="174"/>
      <c r="G1" s="174"/>
      <c r="H1" s="174"/>
      <c r="I1" s="174"/>
      <c r="J1" s="174"/>
      <c r="L1" s="175" t="s">
        <v>262</v>
      </c>
      <c r="M1" s="174"/>
      <c r="N1" s="174"/>
      <c r="O1" s="174"/>
    </row>
    <row r="2" spans="1:16" ht="15.75" customHeight="1" x14ac:dyDescent="0.15">
      <c r="A2" s="3" t="s">
        <v>2</v>
      </c>
      <c r="B2" s="5"/>
      <c r="C2" s="5"/>
      <c r="D2" s="5"/>
      <c r="E2" s="5"/>
      <c r="F2" s="5"/>
      <c r="G2" s="5"/>
      <c r="H2" s="5"/>
      <c r="I2" s="5"/>
      <c r="J2" s="5"/>
      <c r="L2" s="175" t="s">
        <v>3</v>
      </c>
      <c r="M2" s="174"/>
      <c r="N2" s="174"/>
      <c r="O2" s="174"/>
    </row>
    <row r="3" spans="1:16" ht="15.75" customHeight="1" x14ac:dyDescent="0.15">
      <c r="A3" s="173" t="s">
        <v>4</v>
      </c>
      <c r="B3" s="174"/>
      <c r="C3" s="174"/>
      <c r="D3" s="5"/>
      <c r="E3" s="5"/>
      <c r="F3" s="5"/>
      <c r="G3" s="16"/>
      <c r="I3" s="17"/>
      <c r="J3" s="18"/>
      <c r="L3" s="4" t="s">
        <v>5</v>
      </c>
      <c r="N3" s="175" t="s">
        <v>263</v>
      </c>
      <c r="O3" s="174"/>
    </row>
    <row r="4" spans="1:16" x14ac:dyDescent="0.2">
      <c r="A4" s="16"/>
      <c r="B4" s="179" t="s">
        <v>43</v>
      </c>
      <c r="C4" s="174"/>
      <c r="D4" s="16"/>
      <c r="E4" s="179" t="s">
        <v>44</v>
      </c>
      <c r="F4" s="174"/>
      <c r="G4" s="174"/>
      <c r="H4" s="16"/>
      <c r="I4" s="16"/>
      <c r="J4" s="18"/>
      <c r="L4" s="204"/>
      <c r="M4" s="174"/>
      <c r="N4" s="174"/>
      <c r="O4" s="174"/>
      <c r="P4" s="174"/>
    </row>
    <row r="5" spans="1:16" ht="15.75" customHeight="1" x14ac:dyDescent="0.15">
      <c r="A5" s="16"/>
      <c r="B5" s="16"/>
      <c r="C5" s="16"/>
      <c r="D5" s="16"/>
      <c r="E5" s="19" t="s">
        <v>46</v>
      </c>
      <c r="F5" s="20"/>
      <c r="G5" s="19" t="s">
        <v>47</v>
      </c>
      <c r="H5" s="21" t="s">
        <v>48</v>
      </c>
      <c r="I5" s="16"/>
      <c r="J5" s="18"/>
      <c r="L5" s="118"/>
      <c r="M5" s="119"/>
      <c r="N5" s="119"/>
      <c r="O5" s="119"/>
      <c r="P5" s="119"/>
    </row>
    <row r="6" spans="1:16" ht="15.75" customHeight="1" x14ac:dyDescent="0.15">
      <c r="A6" s="23" t="s">
        <v>50</v>
      </c>
      <c r="B6" s="23" t="s">
        <v>7</v>
      </c>
      <c r="C6" s="23" t="s">
        <v>51</v>
      </c>
      <c r="D6" s="24"/>
      <c r="E6" s="23" t="s">
        <v>52</v>
      </c>
      <c r="F6" s="23" t="s">
        <v>53</v>
      </c>
      <c r="G6" s="23" t="s">
        <v>54</v>
      </c>
      <c r="H6" s="23" t="s">
        <v>264</v>
      </c>
      <c r="I6" s="23" t="s">
        <v>56</v>
      </c>
      <c r="J6" s="25" t="s">
        <v>57</v>
      </c>
      <c r="K6" s="26"/>
      <c r="L6" s="120"/>
      <c r="M6" s="121"/>
      <c r="N6" s="121"/>
      <c r="O6" s="121"/>
      <c r="P6" s="121"/>
    </row>
    <row r="8" spans="1:16" x14ac:dyDescent="0.2">
      <c r="A8" s="199" t="s">
        <v>265</v>
      </c>
      <c r="B8" s="186"/>
      <c r="C8" s="186"/>
      <c r="D8" s="186"/>
      <c r="E8" s="186"/>
      <c r="F8" s="186"/>
      <c r="G8" s="186"/>
      <c r="H8" s="186"/>
      <c r="I8" s="186"/>
      <c r="J8" s="186"/>
      <c r="K8" s="122"/>
      <c r="L8" s="123"/>
      <c r="M8" s="123"/>
      <c r="N8" s="123"/>
      <c r="O8" s="123"/>
      <c r="P8" s="123"/>
    </row>
    <row r="9" spans="1:16" ht="15.75" customHeight="1" x14ac:dyDescent="0.15">
      <c r="A9" s="200" t="s">
        <v>266</v>
      </c>
      <c r="B9" s="174"/>
      <c r="C9" s="174"/>
      <c r="D9" s="174"/>
      <c r="E9" s="174"/>
      <c r="F9" s="174"/>
      <c r="G9" s="174"/>
      <c r="H9" s="174"/>
      <c r="I9" s="174"/>
      <c r="J9" s="174"/>
      <c r="K9" s="124"/>
      <c r="L9" s="125"/>
      <c r="M9" s="125"/>
      <c r="N9" s="125"/>
      <c r="O9" s="125"/>
      <c r="P9" s="125"/>
    </row>
    <row r="10" spans="1:16" ht="15.75" customHeight="1" x14ac:dyDescent="0.15">
      <c r="A10" s="126"/>
      <c r="B10" s="127" t="s">
        <v>267</v>
      </c>
      <c r="C10" s="127" t="s">
        <v>268</v>
      </c>
      <c r="D10" s="127"/>
      <c r="E10" s="127" t="s">
        <v>269</v>
      </c>
      <c r="F10" s="127" t="s">
        <v>270</v>
      </c>
      <c r="G10" s="127" t="s">
        <v>271</v>
      </c>
      <c r="H10" s="32"/>
      <c r="I10" s="126">
        <v>1</v>
      </c>
      <c r="J10" s="128">
        <f t="shared" ref="J10:J15" si="0">IF(H10&gt;1,H10*I10,H10)</f>
        <v>0</v>
      </c>
      <c r="K10" s="129"/>
      <c r="L10" s="130"/>
      <c r="M10" s="131"/>
      <c r="N10" s="131"/>
      <c r="O10" s="131"/>
      <c r="P10" s="131"/>
    </row>
    <row r="11" spans="1:16" ht="15.75" customHeight="1" x14ac:dyDescent="0.15">
      <c r="A11" s="201" t="s">
        <v>272</v>
      </c>
      <c r="B11" s="127" t="s">
        <v>273</v>
      </c>
      <c r="C11" s="127" t="s">
        <v>274</v>
      </c>
      <c r="D11" s="127"/>
      <c r="E11" s="127" t="s">
        <v>275</v>
      </c>
      <c r="F11" s="127" t="s">
        <v>276</v>
      </c>
      <c r="G11" s="127" t="s">
        <v>277</v>
      </c>
      <c r="H11" s="32"/>
      <c r="I11" s="126">
        <v>2</v>
      </c>
      <c r="J11" s="128">
        <f t="shared" si="0"/>
        <v>0</v>
      </c>
      <c r="K11" s="129"/>
      <c r="L11" s="130"/>
      <c r="M11" s="131"/>
      <c r="N11" s="131"/>
      <c r="O11" s="131"/>
      <c r="P11" s="131"/>
    </row>
    <row r="12" spans="1:16" ht="15.75" customHeight="1" x14ac:dyDescent="0.15">
      <c r="A12" s="174"/>
      <c r="B12" s="127" t="s">
        <v>278</v>
      </c>
      <c r="C12" s="127" t="s">
        <v>279</v>
      </c>
      <c r="D12" s="214"/>
      <c r="E12" s="127" t="s">
        <v>280</v>
      </c>
      <c r="F12" s="127" t="s">
        <v>281</v>
      </c>
      <c r="G12" s="127" t="s">
        <v>282</v>
      </c>
      <c r="H12" s="32"/>
      <c r="I12" s="126">
        <v>2</v>
      </c>
      <c r="J12" s="128">
        <f t="shared" si="0"/>
        <v>0</v>
      </c>
      <c r="K12" s="129"/>
      <c r="L12" s="130"/>
      <c r="M12" s="131"/>
      <c r="N12" s="131"/>
      <c r="O12" s="131"/>
      <c r="P12" s="131"/>
    </row>
    <row r="13" spans="1:16" ht="15.75" customHeight="1" x14ac:dyDescent="0.15">
      <c r="A13" s="174"/>
      <c r="B13" s="132" t="s">
        <v>283</v>
      </c>
      <c r="C13" s="132" t="s">
        <v>284</v>
      </c>
      <c r="D13" s="215"/>
      <c r="E13" s="132" t="s">
        <v>285</v>
      </c>
      <c r="F13" s="132" t="s">
        <v>286</v>
      </c>
      <c r="G13" s="132" t="s">
        <v>287</v>
      </c>
      <c r="H13" s="32"/>
      <c r="I13" s="126">
        <v>1</v>
      </c>
      <c r="J13" s="128">
        <f t="shared" si="0"/>
        <v>0</v>
      </c>
      <c r="K13" s="129"/>
      <c r="L13" s="130"/>
      <c r="M13" s="133"/>
      <c r="N13" s="133"/>
      <c r="O13" s="133"/>
      <c r="P13" s="133"/>
    </row>
    <row r="14" spans="1:16" ht="15.75" customHeight="1" x14ac:dyDescent="0.15">
      <c r="A14" s="174"/>
      <c r="B14" s="132" t="s">
        <v>288</v>
      </c>
      <c r="C14" s="132" t="s">
        <v>289</v>
      </c>
      <c r="D14" s="215"/>
      <c r="E14" s="132" t="s">
        <v>290</v>
      </c>
      <c r="F14" s="132" t="s">
        <v>291</v>
      </c>
      <c r="G14" s="132" t="s">
        <v>292</v>
      </c>
      <c r="H14" s="32"/>
      <c r="I14" s="126">
        <v>1</v>
      </c>
      <c r="J14" s="128">
        <f t="shared" si="0"/>
        <v>0</v>
      </c>
      <c r="K14" s="129"/>
      <c r="L14" s="130"/>
      <c r="M14" s="133"/>
      <c r="N14" s="133"/>
      <c r="O14" s="133"/>
      <c r="P14" s="133"/>
    </row>
    <row r="15" spans="1:16" ht="15.75" customHeight="1" x14ac:dyDescent="0.15">
      <c r="A15" s="174"/>
      <c r="B15" s="132" t="s">
        <v>293</v>
      </c>
      <c r="C15" s="132" t="s">
        <v>294</v>
      </c>
      <c r="D15" s="132"/>
      <c r="E15" s="132" t="s">
        <v>295</v>
      </c>
      <c r="F15" s="132" t="s">
        <v>296</v>
      </c>
      <c r="G15" s="132" t="s">
        <v>297</v>
      </c>
      <c r="H15" s="32"/>
      <c r="I15" s="126">
        <v>1</v>
      </c>
      <c r="J15" s="128">
        <f t="shared" si="0"/>
        <v>0</v>
      </c>
      <c r="K15" s="129"/>
      <c r="L15" s="130"/>
      <c r="M15" s="133"/>
      <c r="N15" s="133"/>
      <c r="O15" s="133"/>
      <c r="P15" s="131"/>
    </row>
    <row r="16" spans="1:16" ht="15.75" customHeight="1" x14ac:dyDescent="0.15">
      <c r="A16" s="174"/>
      <c r="B16" s="134"/>
      <c r="C16" s="134"/>
      <c r="D16" s="134"/>
      <c r="E16" s="134"/>
      <c r="F16" s="135"/>
      <c r="G16" s="136" t="str">
        <f>"Section Total Raw Score. (Min="&amp;Formulas!B30&amp;", Max="&amp;Formulas!C30&amp;")"</f>
        <v>Section Total Raw Score. (Min=6, Max=18)</v>
      </c>
      <c r="H16" s="126">
        <f>SUM(H10:H15)</f>
        <v>0</v>
      </c>
      <c r="I16" s="136" t="str">
        <f>"Section Total Weighted Score.  (Min="&amp;Formulas!B30&amp;", Max="&amp;Formulas!D30&amp;")"</f>
        <v>Section Total Weighted Score.  (Min=6, Max=24)</v>
      </c>
      <c r="J16" s="126">
        <f>SUM(J10:J15)</f>
        <v>0</v>
      </c>
      <c r="K16" s="129"/>
      <c r="L16" s="137"/>
      <c r="M16" s="131"/>
      <c r="N16" s="131"/>
      <c r="O16" s="131"/>
      <c r="P16" s="131"/>
    </row>
    <row r="18" spans="1:16" x14ac:dyDescent="0.2">
      <c r="A18" s="202" t="s">
        <v>298</v>
      </c>
      <c r="B18" s="186"/>
      <c r="C18" s="186"/>
      <c r="D18" s="186"/>
      <c r="E18" s="186"/>
      <c r="F18" s="186"/>
      <c r="G18" s="186"/>
      <c r="H18" s="186"/>
      <c r="I18" s="186"/>
      <c r="J18" s="186"/>
      <c r="K18" s="138"/>
      <c r="L18" s="123"/>
      <c r="M18" s="123"/>
      <c r="N18" s="123"/>
      <c r="O18" s="123"/>
      <c r="P18" s="123"/>
    </row>
    <row r="19" spans="1:16" ht="15.75" customHeight="1" x14ac:dyDescent="0.15">
      <c r="A19" s="203" t="s">
        <v>299</v>
      </c>
      <c r="B19" s="140" t="s">
        <v>300</v>
      </c>
      <c r="C19" s="141" t="s">
        <v>301</v>
      </c>
      <c r="D19" s="142"/>
      <c r="E19" s="141" t="s">
        <v>302</v>
      </c>
      <c r="F19" s="141" t="s">
        <v>303</v>
      </c>
      <c r="G19" s="141" t="s">
        <v>304</v>
      </c>
      <c r="H19" s="32"/>
      <c r="I19" s="139">
        <v>2</v>
      </c>
      <c r="J19" s="143">
        <f t="shared" ref="J19:J22" si="1">IF(H19&gt;1,H19*I19,H19)</f>
        <v>0</v>
      </c>
      <c r="K19" s="144"/>
      <c r="L19" s="130"/>
      <c r="M19" s="131"/>
      <c r="N19" s="131"/>
      <c r="O19" s="131"/>
      <c r="P19" s="131"/>
    </row>
    <row r="20" spans="1:16" ht="15.75" customHeight="1" x14ac:dyDescent="0.15">
      <c r="A20" s="174"/>
      <c r="B20" s="140" t="s">
        <v>305</v>
      </c>
      <c r="C20" s="141" t="s">
        <v>306</v>
      </c>
      <c r="D20" s="142"/>
      <c r="E20" s="141" t="s">
        <v>307</v>
      </c>
      <c r="F20" s="141" t="s">
        <v>308</v>
      </c>
      <c r="G20" s="141" t="s">
        <v>309</v>
      </c>
      <c r="H20" s="32"/>
      <c r="I20" s="139">
        <v>2</v>
      </c>
      <c r="J20" s="143">
        <f t="shared" si="1"/>
        <v>0</v>
      </c>
      <c r="K20" s="144"/>
      <c r="L20" s="130"/>
      <c r="M20" s="131"/>
      <c r="N20" s="131"/>
      <c r="O20" s="131"/>
      <c r="P20" s="131"/>
    </row>
    <row r="21" spans="1:16" ht="15.75" customHeight="1" x14ac:dyDescent="0.15">
      <c r="A21" s="174"/>
      <c r="B21" s="140" t="s">
        <v>310</v>
      </c>
      <c r="C21" s="141" t="s">
        <v>311</v>
      </c>
      <c r="D21" s="142"/>
      <c r="E21" s="141" t="s">
        <v>312</v>
      </c>
      <c r="F21" s="141" t="s">
        <v>313</v>
      </c>
      <c r="G21" s="141" t="s">
        <v>314</v>
      </c>
      <c r="H21" s="32"/>
      <c r="I21" s="139">
        <v>1</v>
      </c>
      <c r="J21" s="143">
        <f t="shared" si="1"/>
        <v>0</v>
      </c>
      <c r="K21" s="144"/>
      <c r="L21" s="130"/>
      <c r="M21" s="131"/>
      <c r="N21" s="131"/>
      <c r="O21" s="131"/>
      <c r="P21" s="131"/>
    </row>
    <row r="22" spans="1:16" ht="15.75" customHeight="1" x14ac:dyDescent="0.15">
      <c r="A22" s="174"/>
      <c r="B22" s="140" t="s">
        <v>315</v>
      </c>
      <c r="C22" s="141" t="s">
        <v>316</v>
      </c>
      <c r="D22" s="142"/>
      <c r="E22" s="141" t="s">
        <v>317</v>
      </c>
      <c r="F22" s="141" t="s">
        <v>318</v>
      </c>
      <c r="G22" s="141" t="s">
        <v>319</v>
      </c>
      <c r="H22" s="32"/>
      <c r="I22" s="139">
        <v>1</v>
      </c>
      <c r="J22" s="143">
        <f t="shared" si="1"/>
        <v>0</v>
      </c>
      <c r="K22" s="144"/>
      <c r="L22" s="130"/>
      <c r="M22" s="131"/>
      <c r="N22" s="131"/>
      <c r="O22" s="131"/>
      <c r="P22" s="131"/>
    </row>
    <row r="23" spans="1:16" ht="15.75" customHeight="1" x14ac:dyDescent="0.15">
      <c r="A23" s="174"/>
      <c r="B23" s="145"/>
      <c r="C23" s="145"/>
      <c r="D23" s="145"/>
      <c r="E23" s="145"/>
      <c r="F23" s="146"/>
      <c r="G23" s="147" t="str">
        <f>"Section Total Raw Score. (Min="&amp;Formulas!B31&amp;", Max="&amp;Formulas!C31&amp;")"</f>
        <v>Section Total Raw Score. (Min=4, Max=12)</v>
      </c>
      <c r="H23" s="139">
        <f>SUM(H19:H22)</f>
        <v>0</v>
      </c>
      <c r="I23" s="147" t="str">
        <f>"Section Total Weighted Score.  (Min="&amp;Formulas!B31&amp;", Max="&amp;Formulas!D31&amp;")"</f>
        <v>Section Total Weighted Score.  (Min=4, Max=18)</v>
      </c>
      <c r="J23" s="139">
        <f>SUM(J19:J22)</f>
        <v>0</v>
      </c>
      <c r="K23" s="144"/>
      <c r="L23" s="148"/>
      <c r="M23" s="131"/>
      <c r="N23" s="131"/>
      <c r="O23" s="131"/>
      <c r="P23" s="131"/>
    </row>
  </sheetData>
  <mergeCells count="13">
    <mergeCell ref="A19:A23"/>
    <mergeCell ref="A1:J1"/>
    <mergeCell ref="L1:O1"/>
    <mergeCell ref="L2:O2"/>
    <mergeCell ref="A3:C3"/>
    <mergeCell ref="N3:O3"/>
    <mergeCell ref="B4:C4"/>
    <mergeCell ref="L4:P4"/>
    <mergeCell ref="E4:G4"/>
    <mergeCell ref="A8:J8"/>
    <mergeCell ref="A9:J9"/>
    <mergeCell ref="A11:A16"/>
    <mergeCell ref="A18:J18"/>
  </mergeCells>
  <conditionalFormatting sqref="M10:P15">
    <cfRule type="cellIs" dxfId="8" priority="3" operator="equal">
      <formula>0</formula>
    </cfRule>
  </conditionalFormatting>
  <conditionalFormatting sqref="M15:P15">
    <cfRule type="cellIs" dxfId="7" priority="1" operator="equal">
      <formula>0</formula>
    </cfRule>
  </conditionalFormatting>
  <conditionalFormatting sqref="M19:P22">
    <cfRule type="cellIs" dxfId="6" priority="2" operator="equal">
      <formula>0</formula>
    </cfRule>
  </conditionalFormatting>
  <dataValidations count="2">
    <dataValidation type="list" allowBlank="1" showInputMessage="1" showErrorMessage="1" prompt="Click and enter a value from the list of items" sqref="H19:H22" xr:uid="{00000000-0002-0000-0200-000000000000}">
      <formula1>"0,1,2,3"</formula1>
    </dataValidation>
    <dataValidation type="list" allowBlank="1" showInputMessage="1" showErrorMessage="1" prompt="Click and enter a value from the list of items" sqref="H10:H15" xr:uid="{00000000-0002-0000-0200-000001000000}">
      <formula1>"1,2,3"</formula1>
    </dataValidation>
  </dataValidations>
  <hyperlinks>
    <hyperlink ref="A2" r:id="rId1" xr:uid="{00000000-0004-0000-0200-000000000000}"/>
    <hyperlink ref="A3" r:id="rId2" xr:uid="{00000000-0004-0000-0200-000001000000}"/>
    <hyperlink ref="A9" r:id="rId3" xr:uid="{00000000-0004-0000-0200-000002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N36"/>
  <sheetViews>
    <sheetView workbookViewId="0">
      <selection activeCell="H14" sqref="H14"/>
    </sheetView>
  </sheetViews>
  <sheetFormatPr baseColWidth="10" defaultColWidth="12.6640625" defaultRowHeight="15.75" customHeight="1" x14ac:dyDescent="0.15"/>
  <cols>
    <col min="1" max="2" width="12.6640625" customWidth="1"/>
  </cols>
  <sheetData>
    <row r="1" spans="1:14" ht="15.75" customHeight="1" x14ac:dyDescent="0.15">
      <c r="A1" s="1" t="s">
        <v>320</v>
      </c>
      <c r="G1" s="149" t="s">
        <v>321</v>
      </c>
    </row>
    <row r="2" spans="1:14" ht="15.75" customHeight="1" x14ac:dyDescent="0.15">
      <c r="A2" s="4" t="s">
        <v>322</v>
      </c>
      <c r="J2" s="205" t="s">
        <v>323</v>
      </c>
      <c r="K2" s="190"/>
      <c r="L2" s="190"/>
      <c r="M2" s="190"/>
      <c r="N2" s="191"/>
    </row>
    <row r="3" spans="1:14" ht="15.75" customHeight="1" x14ac:dyDescent="0.15">
      <c r="A3" s="150"/>
      <c r="B3" s="151" t="s">
        <v>324</v>
      </c>
      <c r="C3" s="151" t="s">
        <v>325</v>
      </c>
      <c r="D3" s="151" t="s">
        <v>326</v>
      </c>
      <c r="E3" s="151" t="s">
        <v>327</v>
      </c>
      <c r="G3" s="205" t="s">
        <v>328</v>
      </c>
      <c r="H3" s="191"/>
      <c r="J3" s="152"/>
      <c r="K3" s="153" t="s">
        <v>329</v>
      </c>
      <c r="L3" s="153" t="s">
        <v>330</v>
      </c>
      <c r="M3" s="153" t="s">
        <v>331</v>
      </c>
      <c r="N3" s="153" t="s">
        <v>332</v>
      </c>
    </row>
    <row r="4" spans="1:14" ht="15.75" customHeight="1" x14ac:dyDescent="0.15">
      <c r="A4" s="154" t="s">
        <v>333</v>
      </c>
      <c r="B4" s="155">
        <f>ROWS('Repository Resilience Scorecard'!I10:I14)</f>
        <v>5</v>
      </c>
      <c r="C4" s="155">
        <f>ROWS('Repository Resilience Scorecard'!I10:I14)*3</f>
        <v>15</v>
      </c>
      <c r="D4" s="155">
        <f>SUM('Repository Resilience Scorecard'!I10:I14)*3</f>
        <v>24</v>
      </c>
      <c r="E4" s="156">
        <f t="shared" ref="E4:E10" si="0">(D4-B4)/3</f>
        <v>6.333333333333333</v>
      </c>
      <c r="G4" s="157" t="s">
        <v>324</v>
      </c>
      <c r="H4" s="157">
        <f>B11</f>
        <v>31</v>
      </c>
      <c r="J4" s="152" t="s">
        <v>333</v>
      </c>
      <c r="K4" s="153">
        <f t="array" ref="K4">ROWS('Repository Resilience Scorecard'!I12:I14)</f>
        <v>3</v>
      </c>
      <c r="L4" s="153">
        <v>0</v>
      </c>
      <c r="M4" s="153">
        <f t="array" ref="M4">ROWS('Repository Resilience Scorecard'!I10:I14)</f>
        <v>5</v>
      </c>
      <c r="N4" s="153">
        <f t="array" ref="N4">ROWS('Repository Resilience Scorecard'!I10:I14)</f>
        <v>5</v>
      </c>
    </row>
    <row r="5" spans="1:14" ht="15.75" customHeight="1" x14ac:dyDescent="0.15">
      <c r="A5" s="152" t="s">
        <v>334</v>
      </c>
      <c r="B5" s="153">
        <f>ROWS('Repository Resilience Scorecard'!I18:I21)</f>
        <v>4</v>
      </c>
      <c r="C5" s="153">
        <f>ROWS('Repository Resilience Scorecard'!I18:I21)*3</f>
        <v>12</v>
      </c>
      <c r="D5" s="153">
        <f>SUM('Repository Resilience Scorecard'!I18:I21)*3</f>
        <v>18</v>
      </c>
      <c r="E5" s="158">
        <f t="shared" si="0"/>
        <v>4.666666666666667</v>
      </c>
      <c r="G5" s="157" t="s">
        <v>325</v>
      </c>
      <c r="H5" s="157">
        <f>C11</f>
        <v>93</v>
      </c>
      <c r="J5" s="152" t="s">
        <v>334</v>
      </c>
      <c r="K5" s="153">
        <v>3</v>
      </c>
      <c r="L5" s="153">
        <f t="array" ref="L5">ROWS('Repository Resilience Scorecard'!I18:I20)</f>
        <v>3</v>
      </c>
      <c r="M5" s="153">
        <v>3</v>
      </c>
      <c r="N5" s="153">
        <f t="array" ref="N5">ROWS('Repository Resilience Scorecard'!I19:I21)</f>
        <v>3</v>
      </c>
    </row>
    <row r="6" spans="1:14" ht="15.75" customHeight="1" x14ac:dyDescent="0.15">
      <c r="A6" s="154" t="s">
        <v>335</v>
      </c>
      <c r="B6" s="155">
        <f>ROWS('Repository Resilience Scorecard'!I25:I27)</f>
        <v>3</v>
      </c>
      <c r="C6" s="155">
        <f>ROWS('Repository Resilience Scorecard'!I25:I27)*3</f>
        <v>9</v>
      </c>
      <c r="D6" s="155">
        <f>SUM('Repository Resilience Scorecard'!I25:I27)*3</f>
        <v>9</v>
      </c>
      <c r="E6" s="156">
        <f t="shared" si="0"/>
        <v>2</v>
      </c>
      <c r="G6" s="157" t="s">
        <v>326</v>
      </c>
      <c r="H6" s="157">
        <f>D11</f>
        <v>129</v>
      </c>
      <c r="J6" s="152" t="s">
        <v>335</v>
      </c>
      <c r="K6" s="153">
        <f t="array" ref="K6">ROWS('Repository Resilience Scorecard'!I26:I27)</f>
        <v>2</v>
      </c>
      <c r="L6" s="153">
        <v>0</v>
      </c>
      <c r="M6" s="153">
        <v>1</v>
      </c>
      <c r="N6" s="153">
        <v>1</v>
      </c>
    </row>
    <row r="7" spans="1:14" ht="15.75" customHeight="1" x14ac:dyDescent="0.15">
      <c r="A7" s="152" t="s">
        <v>336</v>
      </c>
      <c r="B7" s="153">
        <f>ROWS('Repository Resilience Scorecard'!I31:I36)</f>
        <v>6</v>
      </c>
      <c r="C7" s="153">
        <f>ROWS('Repository Resilience Scorecard'!I31:I36)*3</f>
        <v>18</v>
      </c>
      <c r="D7" s="153">
        <f>SUM('Repository Resilience Scorecard'!I31:I36)*3</f>
        <v>21</v>
      </c>
      <c r="E7" s="158">
        <f t="shared" si="0"/>
        <v>5</v>
      </c>
      <c r="G7" s="157" t="s">
        <v>337</v>
      </c>
      <c r="H7" s="157">
        <f>H6/3</f>
        <v>43</v>
      </c>
      <c r="J7" s="152" t="s">
        <v>336</v>
      </c>
      <c r="K7" s="153">
        <f t="array" ref="K7">ROWS('Repository Resilience Scorecard'!I31:I36)</f>
        <v>6</v>
      </c>
      <c r="L7" s="153">
        <f t="array" ref="L7">ROWS('Repository Resilience Scorecard'!I31:I36)</f>
        <v>6</v>
      </c>
      <c r="M7" s="153">
        <f t="array" ref="M7">ROWS('Repository Resilience Scorecard'!I31:I36)</f>
        <v>6</v>
      </c>
      <c r="N7" s="153">
        <f t="array" ref="N7">ROWS('Repository Resilience Scorecard'!I31)</f>
        <v>1</v>
      </c>
    </row>
    <row r="8" spans="1:14" ht="15.75" customHeight="1" x14ac:dyDescent="0.15">
      <c r="A8" s="154" t="s">
        <v>338</v>
      </c>
      <c r="B8" s="155">
        <f>ROWS('Repository Resilience Scorecard'!I40:I42)</f>
        <v>3</v>
      </c>
      <c r="C8" s="155">
        <f>ROWS('Repository Resilience Scorecard'!I40:I42)*3</f>
        <v>9</v>
      </c>
      <c r="D8" s="155">
        <f>SUM('Repository Resilience Scorecard'!I40:I42)*3</f>
        <v>9</v>
      </c>
      <c r="E8" s="156">
        <f t="shared" si="0"/>
        <v>2</v>
      </c>
      <c r="G8" s="157" t="s">
        <v>339</v>
      </c>
      <c r="H8" s="157">
        <f>(H6/3)*2</f>
        <v>86</v>
      </c>
      <c r="J8" s="152" t="s">
        <v>338</v>
      </c>
      <c r="K8" s="153">
        <f t="array" ref="K8">ROWS('Repository Resilience Scorecard'!I40:I41)</f>
        <v>2</v>
      </c>
      <c r="L8" s="153">
        <f t="array" ref="L8">ROWS('Repository Resilience Scorecard'!I40:I42)</f>
        <v>3</v>
      </c>
      <c r="M8" s="153">
        <f t="array" ref="M8">ROWS('Repository Resilience Scorecard'!I42)</f>
        <v>1</v>
      </c>
      <c r="N8" s="153">
        <v>0</v>
      </c>
    </row>
    <row r="9" spans="1:14" ht="15.75" customHeight="1" x14ac:dyDescent="0.15">
      <c r="A9" s="152" t="s">
        <v>340</v>
      </c>
      <c r="B9" s="153">
        <f>ROWS('Repository Resilience Scorecard'!I46:I51)</f>
        <v>6</v>
      </c>
      <c r="C9" s="153">
        <f>ROWS('Repository Resilience Scorecard'!I46:I51)*3</f>
        <v>18</v>
      </c>
      <c r="D9" s="153">
        <f>SUM('Repository Resilience Scorecard'!I46:I51)*3</f>
        <v>30</v>
      </c>
      <c r="E9" s="158">
        <f t="shared" si="0"/>
        <v>8</v>
      </c>
      <c r="G9" s="157" t="s">
        <v>341</v>
      </c>
      <c r="H9" s="157">
        <v>64</v>
      </c>
      <c r="J9" s="152" t="s">
        <v>340</v>
      </c>
      <c r="K9" s="153">
        <f t="array" ref="K9">ROWS('Repository Resilience Scorecard'!I46:I51)</f>
        <v>6</v>
      </c>
      <c r="L9" s="153">
        <f t="array" ref="L9">ROWS('Repository Resilience Scorecard'!I47:I50)</f>
        <v>4</v>
      </c>
      <c r="M9" s="153">
        <v>4</v>
      </c>
      <c r="N9" s="153">
        <v>3</v>
      </c>
    </row>
    <row r="10" spans="1:14" ht="15.75" customHeight="1" x14ac:dyDescent="0.15">
      <c r="A10" s="154" t="s">
        <v>342</v>
      </c>
      <c r="B10" s="155">
        <f>ROWS('Repository Resilience Scorecard'!I55:I58)</f>
        <v>4</v>
      </c>
      <c r="C10" s="155">
        <f>ROWS('Repository Resilience Scorecard'!I55:I58)*3</f>
        <v>12</v>
      </c>
      <c r="D10" s="155">
        <f>SUM('Repository Resilience Scorecard'!I55:I58)*3</f>
        <v>18</v>
      </c>
      <c r="E10" s="156">
        <f t="shared" si="0"/>
        <v>4.666666666666667</v>
      </c>
      <c r="G10" s="157" t="s">
        <v>343</v>
      </c>
      <c r="H10" s="157">
        <v>97</v>
      </c>
      <c r="J10" s="152" t="s">
        <v>342</v>
      </c>
      <c r="K10" s="153">
        <f t="array" ref="K10">ROWS('Repository Resilience Scorecard'!I55:I58)</f>
        <v>4</v>
      </c>
      <c r="L10" s="153">
        <v>3</v>
      </c>
      <c r="M10" s="153">
        <f t="array" ref="M10">ROWS('Repository Resilience Scorecard'!I55:I56)</f>
        <v>2</v>
      </c>
      <c r="N10" s="153">
        <v>3</v>
      </c>
    </row>
    <row r="11" spans="1:14" ht="15.75" customHeight="1" x14ac:dyDescent="0.15">
      <c r="A11" s="157" t="s">
        <v>344</v>
      </c>
      <c r="B11" s="159">
        <f t="shared" ref="B11:D11" si="1">SUM(B4:B10)</f>
        <v>31</v>
      </c>
      <c r="C11" s="159">
        <f t="shared" si="1"/>
        <v>93</v>
      </c>
      <c r="D11" s="159">
        <f t="shared" si="1"/>
        <v>129</v>
      </c>
      <c r="E11" s="152"/>
      <c r="J11" s="157" t="s">
        <v>344</v>
      </c>
      <c r="K11" s="159">
        <f t="shared" ref="K11:N11" si="2">SUM(K4:K10)</f>
        <v>26</v>
      </c>
      <c r="L11" s="159">
        <f t="shared" si="2"/>
        <v>19</v>
      </c>
      <c r="M11" s="159">
        <f t="shared" si="2"/>
        <v>22</v>
      </c>
      <c r="N11" s="159">
        <f t="shared" si="2"/>
        <v>16</v>
      </c>
    </row>
    <row r="13" spans="1:14" ht="15.75" customHeight="1" x14ac:dyDescent="0.15">
      <c r="A13" s="4" t="s">
        <v>345</v>
      </c>
      <c r="J13" s="205" t="s">
        <v>346</v>
      </c>
      <c r="K13" s="190"/>
      <c r="L13" s="190"/>
      <c r="M13" s="190"/>
      <c r="N13" s="191"/>
    </row>
    <row r="14" spans="1:14" ht="15.75" customHeight="1" x14ac:dyDescent="0.15">
      <c r="A14" s="206"/>
      <c r="B14" s="207"/>
      <c r="C14" s="160" t="s">
        <v>347</v>
      </c>
      <c r="D14" s="160" t="s">
        <v>326</v>
      </c>
      <c r="E14" s="160" t="s">
        <v>327</v>
      </c>
      <c r="F14" s="161" t="s">
        <v>348</v>
      </c>
      <c r="J14" s="152"/>
      <c r="K14" s="153" t="s">
        <v>329</v>
      </c>
      <c r="L14" s="153" t="s">
        <v>330</v>
      </c>
      <c r="M14" s="153" t="s">
        <v>331</v>
      </c>
      <c r="N14" s="153" t="s">
        <v>332</v>
      </c>
    </row>
    <row r="15" spans="1:14" ht="15.75" customHeight="1" x14ac:dyDescent="0.15">
      <c r="A15" s="208" t="s">
        <v>349</v>
      </c>
      <c r="B15" s="209"/>
      <c r="C15" s="162">
        <v>18</v>
      </c>
      <c r="D15" s="162">
        <v>75</v>
      </c>
      <c r="E15" s="163">
        <f t="shared" ref="E15:E25" si="3">(D15-C15)/3</f>
        <v>19</v>
      </c>
      <c r="F15" s="164">
        <v>0</v>
      </c>
      <c r="J15" s="152" t="s">
        <v>333</v>
      </c>
      <c r="K15" s="153">
        <f>3*SUM('Repository Resilience Scorecard'!I12:I14)</f>
        <v>18</v>
      </c>
      <c r="L15" s="153">
        <f>3*SUM('Repository Resilience Scorecard'!I14)</f>
        <v>6</v>
      </c>
      <c r="M15" s="153">
        <f>3*SUM('Repository Resilience Scorecard'!I10:I14)</f>
        <v>24</v>
      </c>
      <c r="N15" s="153">
        <f>3*SUM('Repository Resilience Scorecard'!I10:I14)</f>
        <v>24</v>
      </c>
    </row>
    <row r="16" spans="1:14" ht="15.75" customHeight="1" x14ac:dyDescent="0.15">
      <c r="A16" s="210" t="s">
        <v>350</v>
      </c>
      <c r="B16" s="211"/>
      <c r="C16" s="165">
        <v>17</v>
      </c>
      <c r="D16" s="165">
        <v>81</v>
      </c>
      <c r="E16" s="166">
        <f t="shared" si="3"/>
        <v>21.333333333333332</v>
      </c>
      <c r="F16" s="167">
        <v>0</v>
      </c>
      <c r="J16" s="152" t="s">
        <v>334</v>
      </c>
      <c r="K16" s="153">
        <f>3*(SUM('Repository Resilience Scorecard'!I18:I19,'Repository Resilience Scorecard'!I21)+IF('Repository Resilience Scorecard'!M20=0,0,'Repository Resilience Scorecard'!I20))</f>
        <v>15</v>
      </c>
      <c r="L16" s="153">
        <f>3*SUM('Repository Resilience Scorecard'!I18:I20)</f>
        <v>12</v>
      </c>
      <c r="M16" s="153">
        <f>3*SUM('Repository Resilience Scorecard'!I18,'Repository Resilience Scorecard'!I20:I21)</f>
        <v>15</v>
      </c>
      <c r="N16" s="153">
        <f>3*SUM('Repository Resilience Scorecard'!I19:I21)</f>
        <v>12</v>
      </c>
    </row>
    <row r="17" spans="1:14" ht="15.75" customHeight="1" x14ac:dyDescent="0.15">
      <c r="A17" s="208" t="s">
        <v>351</v>
      </c>
      <c r="B17" s="209"/>
      <c r="C17" s="162">
        <v>13</v>
      </c>
      <c r="D17" s="162">
        <v>66</v>
      </c>
      <c r="E17" s="163">
        <f t="shared" si="3"/>
        <v>17.666666666666668</v>
      </c>
      <c r="F17" s="164">
        <f>SUM('Repository Resilience Scorecard'!M12:M14,'Repository Resilience Scorecard'!M19,'Repository Resilience Scorecard'!M21,'Repository Resilience Scorecard'!M27,'Repository Resilience Scorecard'!M31,'Repository Resilience Scorecard'!M48:M49,'Repository Resilience Scorecard'!M51,'Repository Resilience Scorecard'!M55:M56,'Repository Resilience Scorecard'!M58)+IF('Repository Resilience Scorecard'!M20=0,0,'Repository Resilience Scorecard'!M20)</f>
        <v>0</v>
      </c>
      <c r="J17" s="152" t="s">
        <v>335</v>
      </c>
      <c r="K17" s="153">
        <f>3*SUM('Repository Resilience Scorecard'!I26:I27)</f>
        <v>6</v>
      </c>
      <c r="L17" s="153">
        <v>0</v>
      </c>
      <c r="M17" s="153">
        <f>3*SUM('Repository Resilience Scorecard'!I25,'Repository Resilience Scorecard'!I27)</f>
        <v>6</v>
      </c>
      <c r="N17" s="153">
        <f>3*SUM('Repository Resilience Scorecard'!I25,'Repository Resilience Scorecard'!I27)</f>
        <v>6</v>
      </c>
    </row>
    <row r="18" spans="1:14" ht="15.75" customHeight="1" x14ac:dyDescent="0.15">
      <c r="A18" s="210" t="s">
        <v>352</v>
      </c>
      <c r="B18" s="211"/>
      <c r="C18" s="165">
        <v>12</v>
      </c>
      <c r="D18" s="165">
        <v>51</v>
      </c>
      <c r="E18" s="166">
        <f t="shared" si="3"/>
        <v>13</v>
      </c>
      <c r="F18" s="167">
        <f>SUM('Repository Resilience Scorecard'!N14,'Repository Resilience Scorecard'!N20,'Repository Resilience Scorecard'!N31:N36,'Repository Resilience Scorecard'!N42,'Repository Resilience Scorecard'!N48:N49,'Repository Resilience Scorecard'!N55)</f>
        <v>0</v>
      </c>
      <c r="J18" s="152" t="s">
        <v>336</v>
      </c>
      <c r="K18" s="153">
        <f>3*SUM('Repository Resilience Scorecard'!I31:I36)</f>
        <v>21</v>
      </c>
      <c r="L18" s="153">
        <f>3*SUM('Repository Resilience Scorecard'!I31:I36)</f>
        <v>21</v>
      </c>
      <c r="M18" s="153">
        <f>3*SUM('Repository Resilience Scorecard'!I31:I36)</f>
        <v>21</v>
      </c>
      <c r="N18" s="153">
        <f>3*SUM('Repository Resilience Scorecard'!I31)</f>
        <v>3</v>
      </c>
    </row>
    <row r="19" spans="1:14" ht="15.75" customHeight="1" x14ac:dyDescent="0.15">
      <c r="A19" s="208" t="s">
        <v>353</v>
      </c>
      <c r="B19" s="209"/>
      <c r="C19" s="162">
        <v>7</v>
      </c>
      <c r="D19" s="162">
        <v>33</v>
      </c>
      <c r="E19" s="163">
        <f t="shared" si="3"/>
        <v>8.6666666666666661</v>
      </c>
      <c r="F19" s="164">
        <v>0</v>
      </c>
      <c r="J19" s="152" t="s">
        <v>338</v>
      </c>
      <c r="K19" s="153">
        <f>3*SUM('Repository Resilience Scorecard'!I40:I41)</f>
        <v>6</v>
      </c>
      <c r="L19" s="153">
        <f>3*SUM('Repository Resilience Scorecard'!I40:I42)</f>
        <v>9</v>
      </c>
      <c r="M19" s="153">
        <f>3*SUM('Repository Resilience Scorecard'!I42)</f>
        <v>3</v>
      </c>
      <c r="N19" s="153">
        <v>0</v>
      </c>
    </row>
    <row r="20" spans="1:14" ht="15.75" customHeight="1" x14ac:dyDescent="0.15">
      <c r="A20" s="210" t="s">
        <v>354</v>
      </c>
      <c r="B20" s="211"/>
      <c r="C20" s="165">
        <v>15</v>
      </c>
      <c r="D20" s="165">
        <v>69</v>
      </c>
      <c r="E20" s="166">
        <f t="shared" si="3"/>
        <v>18</v>
      </c>
      <c r="F20" s="167">
        <v>0</v>
      </c>
      <c r="J20" s="152" t="s">
        <v>340</v>
      </c>
      <c r="K20" s="153">
        <f>3*SUM('Repository Resilience Scorecard'!I46:I51)</f>
        <v>30</v>
      </c>
      <c r="L20" s="153">
        <f>3*SUM('Repository Resilience Scorecard'!I47:I50)</f>
        <v>18</v>
      </c>
      <c r="M20" s="153">
        <f>3*SUM('Repository Resilience Scorecard'!I46,'Repository Resilience Scorecard'!I48:I49,'Repository Resilience Scorecard'!I51)</f>
        <v>24</v>
      </c>
      <c r="N20" s="153">
        <f>3*SUM('Repository Resilience Scorecard'!I48:I49,'Repository Resilience Scorecard'!I51)</f>
        <v>18</v>
      </c>
    </row>
    <row r="21" spans="1:14" ht="15.75" customHeight="1" x14ac:dyDescent="0.15">
      <c r="A21" s="208" t="s">
        <v>355</v>
      </c>
      <c r="B21" s="209"/>
      <c r="C21" s="162">
        <v>10</v>
      </c>
      <c r="D21" s="162">
        <v>45</v>
      </c>
      <c r="E21" s="163">
        <f t="shared" si="3"/>
        <v>11.666666666666666</v>
      </c>
      <c r="F21" s="164">
        <v>0</v>
      </c>
      <c r="J21" s="152" t="s">
        <v>342</v>
      </c>
      <c r="K21" s="153">
        <f>3*SUM('Repository Resilience Scorecard'!I55:I58)</f>
        <v>18</v>
      </c>
      <c r="L21" s="153">
        <f>3*SUM('Repository Resilience Scorecard'!I55,'Repository Resilience Scorecard'!I57:I58)</f>
        <v>15</v>
      </c>
      <c r="M21" s="153">
        <f>3*SUM('Repository Resilience Scorecard'!I55:I56)</f>
        <v>9</v>
      </c>
      <c r="N21" s="153">
        <f>3*SUM('Repository Resilience Scorecard'!I55:I56,'Repository Resilience Scorecard'!I58)</f>
        <v>15</v>
      </c>
    </row>
    <row r="22" spans="1:14" ht="15.75" customHeight="1" x14ac:dyDescent="0.15">
      <c r="A22" s="210" t="s">
        <v>356</v>
      </c>
      <c r="B22" s="211"/>
      <c r="C22" s="165">
        <v>5</v>
      </c>
      <c r="D22" s="165">
        <v>24</v>
      </c>
      <c r="E22" s="166">
        <f t="shared" si="3"/>
        <v>6.333333333333333</v>
      </c>
      <c r="F22" s="167">
        <v>0</v>
      </c>
      <c r="J22" s="157" t="s">
        <v>344</v>
      </c>
      <c r="K22" s="159">
        <f t="shared" ref="K22:N22" si="4">SUM(K15:K21)</f>
        <v>114</v>
      </c>
      <c r="L22" s="159">
        <f t="shared" si="4"/>
        <v>81</v>
      </c>
      <c r="M22" s="159">
        <f t="shared" si="4"/>
        <v>102</v>
      </c>
      <c r="N22" s="159">
        <f t="shared" si="4"/>
        <v>78</v>
      </c>
    </row>
    <row r="23" spans="1:14" ht="15.75" customHeight="1" x14ac:dyDescent="0.15">
      <c r="A23" s="208" t="s">
        <v>357</v>
      </c>
      <c r="B23" s="209"/>
      <c r="C23" s="162">
        <v>11</v>
      </c>
      <c r="D23" s="162">
        <v>57</v>
      </c>
      <c r="E23" s="163">
        <f t="shared" si="3"/>
        <v>15.333333333333334</v>
      </c>
      <c r="F23" s="164">
        <v>0</v>
      </c>
    </row>
    <row r="24" spans="1:14" ht="15.75" customHeight="1" x14ac:dyDescent="0.15">
      <c r="A24" s="210" t="s">
        <v>358</v>
      </c>
      <c r="B24" s="211"/>
      <c r="C24" s="165">
        <v>5</v>
      </c>
      <c r="D24" s="165">
        <v>24</v>
      </c>
      <c r="E24" s="166">
        <f t="shared" si="3"/>
        <v>6.333333333333333</v>
      </c>
      <c r="F24" s="167">
        <v>0</v>
      </c>
    </row>
    <row r="25" spans="1:14" ht="15.75" customHeight="1" x14ac:dyDescent="0.15">
      <c r="A25" s="208" t="s">
        <v>359</v>
      </c>
      <c r="B25" s="209"/>
      <c r="C25" s="162">
        <v>4</v>
      </c>
      <c r="D25" s="162">
        <v>18</v>
      </c>
      <c r="E25" s="163">
        <f t="shared" si="3"/>
        <v>4.666666666666667</v>
      </c>
      <c r="F25" s="164">
        <v>0</v>
      </c>
    </row>
    <row r="27" spans="1:14" ht="15.75" customHeight="1" x14ac:dyDescent="0.15">
      <c r="A27" s="1" t="s">
        <v>360</v>
      </c>
    </row>
    <row r="28" spans="1:14" ht="15.75" customHeight="1" x14ac:dyDescent="0.15">
      <c r="A28" s="4" t="s">
        <v>361</v>
      </c>
      <c r="G28" s="212" t="s">
        <v>362</v>
      </c>
      <c r="H28" s="191"/>
    </row>
    <row r="29" spans="1:14" ht="15.75" customHeight="1" x14ac:dyDescent="0.15">
      <c r="A29" s="168"/>
      <c r="B29" s="169" t="s">
        <v>324</v>
      </c>
      <c r="C29" s="169" t="s">
        <v>325</v>
      </c>
      <c r="D29" s="169" t="s">
        <v>326</v>
      </c>
      <c r="E29" s="169" t="s">
        <v>327</v>
      </c>
      <c r="G29" s="157" t="s">
        <v>324</v>
      </c>
      <c r="H29" s="157">
        <f>SUM(B30,B31)</f>
        <v>10</v>
      </c>
    </row>
    <row r="30" spans="1:14" ht="15.75" customHeight="1" x14ac:dyDescent="0.15">
      <c r="A30" s="170" t="s">
        <v>333</v>
      </c>
      <c r="B30" s="171">
        <f>ROWS('Data Impact and Recovery Scorec'!I10:I15)</f>
        <v>6</v>
      </c>
      <c r="C30" s="171">
        <f>ROWS('Data Impact and Recovery Scorec'!I10:I15)*3</f>
        <v>18</v>
      </c>
      <c r="D30" s="171">
        <f>SUM('Data Impact and Recovery Scorec'!I10:I15)*3</f>
        <v>24</v>
      </c>
      <c r="E30" s="172">
        <f t="shared" ref="E30:E31" si="5">(D30-B30)/3</f>
        <v>6</v>
      </c>
      <c r="G30" s="157" t="s">
        <v>325</v>
      </c>
      <c r="H30" s="157">
        <f>SUM(C30,C31)</f>
        <v>30</v>
      </c>
    </row>
    <row r="31" spans="1:14" ht="15.75" customHeight="1" x14ac:dyDescent="0.15">
      <c r="A31" s="152" t="s">
        <v>334</v>
      </c>
      <c r="B31" s="153">
        <f>ROWS('Data Impact and Recovery Scorec'!I19:I22)</f>
        <v>4</v>
      </c>
      <c r="C31" s="153">
        <f>ROWS('Data Impact and Recovery Scorec'!I19:I22)*3</f>
        <v>12</v>
      </c>
      <c r="D31" s="153">
        <f>SUM('Data Impact and Recovery Scorec'!I19:I22)*3</f>
        <v>18</v>
      </c>
      <c r="E31" s="158">
        <f t="shared" si="5"/>
        <v>4.666666666666667</v>
      </c>
      <c r="G31" s="157" t="s">
        <v>326</v>
      </c>
      <c r="H31" s="157">
        <f>SUM(D30,D31)</f>
        <v>42</v>
      </c>
    </row>
    <row r="34" spans="1:14" ht="15.75" customHeight="1" x14ac:dyDescent="0.15">
      <c r="A34" s="213" t="s">
        <v>363</v>
      </c>
      <c r="B34" s="174"/>
      <c r="C34" s="174"/>
      <c r="D34" s="174"/>
      <c r="E34" s="174"/>
      <c r="F34" s="174"/>
      <c r="G34" s="174"/>
      <c r="H34" s="174"/>
      <c r="I34" s="174"/>
      <c r="J34" s="174"/>
      <c r="K34" s="174"/>
      <c r="L34" s="174"/>
      <c r="M34" s="112" t="s">
        <v>255</v>
      </c>
      <c r="N34" s="16"/>
    </row>
    <row r="35" spans="1:14" ht="15.75" customHeight="1" x14ac:dyDescent="0.15">
      <c r="A35" s="2" t="str">
        <f>"Scenario "&amp;Formulas!A15 &amp;": Min="&amp;Formulas!C15&amp;", Max="&amp;Formulas!D15&amp;", Total="&amp;Formulas!F15</f>
        <v>Scenario 1&amp;2: Nat Disaster &amp; Defunding: Min=18, Max=75, Total=0</v>
      </c>
      <c r="B35" s="2" t="str">
        <f>"Scenario "&amp;Formulas!A16 &amp;": Min="&amp;Formulas!C16&amp;", Max="&amp;Formulas!D16&amp;", Total="&amp;Formulas!F16</f>
        <v>Scenario 1&amp;3: Nat Disaster &amp; Cyberattack: Min=17, Max=81, Total=0</v>
      </c>
      <c r="C35" s="2" t="str">
        <f>"Scenario "&amp;Formulas!A17 &amp;": Min="&amp;Formulas!C17&amp;", Max="&amp;Formulas!D17&amp;", Total="&amp;Formulas!F17</f>
        <v>Scenario 1&amp;4: Nat Disaster &amp; Tech Exp Loss: Min=13, Max=66, Total=0</v>
      </c>
      <c r="D35" s="2" t="str">
        <f>"Scenario "&amp;Formulas!A18 &amp;": Min="&amp;Formulas!C18&amp;", Max="&amp;Formulas!D18&amp;", Total="&amp;Formulas!F18</f>
        <v>Scenario 2&amp;3: Defunding &amp; Cyberattack: Min=12, Max=51, Total=0</v>
      </c>
      <c r="E35" s="2" t="str">
        <f>"Scenario "&amp;Formulas!A19 &amp;": Min="&amp;Formulas!C19&amp;", Max="&amp;Formulas!D19&amp;", Total="&amp;Formulas!F19</f>
        <v>Scenario 2&amp;4: Defunding &amp; Tech Exp Loss: Min=7, Max=33, Total=0</v>
      </c>
      <c r="F35" s="2" t="str">
        <f>"Scenario "&amp;Formulas!A20 &amp;": Min="&amp;Formulas!C20&amp;", Max="&amp;Formulas!D20&amp;", Total="&amp;Formulas!F20</f>
        <v>Scenario 3&amp;4: Cyberattack &amp; Tech Exp Loss: Min=15, Max=69, Total=0</v>
      </c>
      <c r="G35" s="2" t="str">
        <f>"Scenario "&amp;Formulas!A21 &amp;": Min="&amp;Formulas!C21&amp;", Max="&amp;Formulas!D21&amp;", Total="&amp;Formulas!F21</f>
        <v>Scenario 1&amp;2&amp;3: Nat Disaster &amp; Defunding &amp; Cyberattack: Min=10, Max=45, Total=0</v>
      </c>
      <c r="H35" s="2" t="str">
        <f>"Scenario "&amp;Formulas!A22 &amp;": Min="&amp;Formulas!C22&amp;", Max="&amp;Formulas!D22&amp;", Total="&amp;Formulas!F22</f>
        <v>Scenario 1&amp;2&amp;4: Nat Disaster &amp; Defunding &amp; Tech Exp Loss: Min=5, Max=24, Total=0</v>
      </c>
      <c r="I35" s="2" t="str">
        <f>"Scenario "&amp;Formulas!A23 &amp;": Min="&amp;Formulas!C23&amp;", Max="&amp;Formulas!D23&amp;", Total="&amp;Formulas!F23</f>
        <v>Scenario 1&amp;3&amp;4: Nat Disaster &amp; Cyberattack &amp; Tech Exp Loss: Min=11, Max=57, Total=0</v>
      </c>
      <c r="J35" s="2" t="str">
        <f>"Scenario "&amp;Formulas!A24 &amp;": Min="&amp;Formulas!C24&amp;", Max="&amp;Formulas!D24&amp;", Total="&amp;Formulas!F24</f>
        <v>Scenario 2&amp;3&amp;4: Defunding &amp; Cyberattack &amp; Tech Exp Loss: Min=5, Max=24, Total=0</v>
      </c>
      <c r="K35" s="2" t="str">
        <f>"Scenario "&amp;Formulas!A25 &amp;": Min="&amp;Formulas!C25&amp;", Max="&amp;Formulas!D25&amp;", Total="&amp;Formulas!F25</f>
        <v>Scenario 1&amp;2&amp;3&amp;4: Nat Disaster &amp; Defunding &amp; Cyberattack &amp; Tech Exp Loss: Min=4, Max=18, Total=0</v>
      </c>
      <c r="M35" s="113" t="str">
        <f>"Data and Metadata (Min="&amp;Formulas!B30&amp;", Max="&amp;Formulas!D30&amp;")"</f>
        <v>Data and Metadata (Min=6, Max=24)</v>
      </c>
      <c r="N35" s="113" t="str">
        <f>"Impact (Min="&amp;Formulas!B31&amp;", Max="&amp;Formulas!D31&amp;")"</f>
        <v>Impact (Min=4, Max=18)</v>
      </c>
    </row>
    <row r="36" spans="1:14" ht="15.75" customHeight="1" x14ac:dyDescent="0.15">
      <c r="M36" s="112">
        <f>'Data Impact and Recovery Scorec'!J16</f>
        <v>0</v>
      </c>
      <c r="N36" s="112">
        <f>'Data Impact and Recovery Scorec'!J23</f>
        <v>0</v>
      </c>
    </row>
  </sheetData>
  <mergeCells count="17">
    <mergeCell ref="A16:B16"/>
    <mergeCell ref="A17:B17"/>
    <mergeCell ref="A25:B25"/>
    <mergeCell ref="G28:H28"/>
    <mergeCell ref="A34:L34"/>
    <mergeCell ref="A18:B18"/>
    <mergeCell ref="A19:B19"/>
    <mergeCell ref="A20:B20"/>
    <mergeCell ref="A21:B21"/>
    <mergeCell ref="A22:B22"/>
    <mergeCell ref="A23:B23"/>
    <mergeCell ref="A24:B24"/>
    <mergeCell ref="J2:N2"/>
    <mergeCell ref="G3:H3"/>
    <mergeCell ref="J13:N13"/>
    <mergeCell ref="A14:B14"/>
    <mergeCell ref="A15:B15"/>
  </mergeCells>
  <conditionalFormatting sqref="M36">
    <cfRule type="cellIs" dxfId="5" priority="4" operator="greaterThan">
      <formula>19</formula>
    </cfRule>
    <cfRule type="cellIs" dxfId="4" priority="5" operator="greaterThan">
      <formula>12</formula>
    </cfRule>
    <cfRule type="cellIs" dxfId="3" priority="6" operator="lessThanOrEqual">
      <formula>12</formula>
    </cfRule>
  </conditionalFormatting>
  <conditionalFormatting sqref="N36">
    <cfRule type="cellIs" dxfId="2" priority="1" operator="greaterThan">
      <formula>13</formula>
    </cfRule>
    <cfRule type="cellIs" dxfId="1" priority="2" operator="lessThanOrEqual">
      <formula>9</formula>
    </cfRule>
    <cfRule type="cellIs" dxfId="0" priority="3" operator="greaterThan">
      <formula>9</formula>
    </cfRule>
  </conditionalFormatting>
  <printOptions horizontalCentered="1" gridLines="1"/>
  <pageMargins left="0.7" right="0.7" top="0.75" bottom="0.75" header="0" footer="0"/>
  <pageSetup fitToHeight="0" pageOrder="overThenDown" orientation="landscape" cellComments="atEnd"/>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Pre-Scorecards Worksheet</vt:lpstr>
      <vt:lpstr>Repository Resilience Scorecard</vt:lpstr>
      <vt:lpstr>Sheet1</vt:lpstr>
      <vt:lpstr>Data Impact and Recovery Scorec</vt:lpstr>
      <vt:lpstr>Formulas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Joseph Gum</cp:lastModifiedBy>
  <dcterms:created xsi:type="dcterms:W3CDTF">2025-04-16T01:03:11Z</dcterms:created>
  <dcterms:modified xsi:type="dcterms:W3CDTF">2025-04-16T01:03:11Z</dcterms:modified>
</cp:coreProperties>
</file>