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lbull\Desktop\CalibrationPAper\"/>
    </mc:Choice>
  </mc:AlternateContent>
  <xr:revisionPtr revIDLastSave="0" documentId="13_ncr:1_{D45D63BD-D274-47F8-9396-09C64066644D}" xr6:coauthVersionLast="47" xr6:coauthVersionMax="47" xr10:uidLastSave="{00000000-0000-0000-0000-000000000000}"/>
  <bookViews>
    <workbookView xWindow="6830" yWindow="3020" windowWidth="28800" windowHeight="15370" activeTab="1" xr2:uid="{5D6AB704-C719-4949-B6B9-15951F96AA88}"/>
  </bookViews>
  <sheets>
    <sheet name="ConstituentMaterials" sheetId="3" r:id="rId1"/>
    <sheet name="UCS Mechanical Properties" sheetId="2" r:id="rId2"/>
    <sheet name="Tensile Yield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3" l="1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</calcChain>
</file>

<file path=xl/sharedStrings.xml><?xml version="1.0" encoding="utf-8"?>
<sst xmlns="http://schemas.openxmlformats.org/spreadsheetml/2006/main" count="282" uniqueCount="96">
  <si>
    <t>Core</t>
  </si>
  <si>
    <t>Start_Depth (cm)</t>
  </si>
  <si>
    <t>Stop_Depth (cm)</t>
  </si>
  <si>
    <t>Depth (cm)</t>
  </si>
  <si>
    <t>Bluff Height (m)</t>
  </si>
  <si>
    <t>Avg_Elevation (m)</t>
  </si>
  <si>
    <t>Chamber Temp C</t>
  </si>
  <si>
    <t>Test Type</t>
  </si>
  <si>
    <t>Failure strength</t>
  </si>
  <si>
    <t>STND Dev of Failure Strength</t>
  </si>
  <si>
    <t xml:space="preserve">Porosity </t>
  </si>
  <si>
    <t>DP1-1</t>
  </si>
  <si>
    <t>BTS</t>
  </si>
  <si>
    <t>DP1-2</t>
  </si>
  <si>
    <t>PM1-1</t>
  </si>
  <si>
    <t>PM1-3</t>
  </si>
  <si>
    <t>DT</t>
  </si>
  <si>
    <t xml:space="preserve">Yield Strength </t>
  </si>
  <si>
    <t>Elastic Modulus</t>
  </si>
  <si>
    <t xml:space="preserve">Bounding Values for the fits </t>
  </si>
  <si>
    <t xml:space="preserve">Ice Sat </t>
  </si>
  <si>
    <t xml:space="preserve">pure water </t>
  </si>
  <si>
    <t>pure ice</t>
  </si>
  <si>
    <t xml:space="preserve">a= From https://link.springer.com/article/10.1023/A:1021134128038  we can see that “The tensile strength of ice varies from 0.7–3.1 MPa and the compressive strength varies from 5–25 MPa over the temperature range −10°C to −20°C.”  </t>
  </si>
  <si>
    <t>*NOTE: ice sat not directly measured, calculated from freezing width curve</t>
  </si>
  <si>
    <t>Sand fraction</t>
  </si>
  <si>
    <t>Silt fraction</t>
  </si>
  <si>
    <t>Clay fraction</t>
  </si>
  <si>
    <t>Peat fraction</t>
  </si>
  <si>
    <t>*NOTE: porosity, and sand/silt/clay/peat fractions are calculated from fits based on elevation, not directly measured</t>
  </si>
  <si>
    <t>Ice saturation</t>
  </si>
  <si>
    <t>Ice Sat</t>
  </si>
  <si>
    <t>Physical interpretation</t>
  </si>
  <si>
    <t>Average Depth (cm)</t>
  </si>
  <si>
    <t>Average Elevation (m)</t>
  </si>
  <si>
    <t>Stop Depth (cm)</t>
  </si>
  <si>
    <t>Start Depth (cm)</t>
  </si>
  <si>
    <t>NA</t>
  </si>
  <si>
    <t>Geomorphology</t>
  </si>
  <si>
    <t>Ancient DTLB</t>
  </si>
  <si>
    <t xml:space="preserve">"" </t>
  </si>
  <si>
    <t>Elevation (m)</t>
  </si>
  <si>
    <t>Salinity (psu)</t>
  </si>
  <si>
    <t>Mean Depth (cm)</t>
  </si>
  <si>
    <t>20-30</t>
  </si>
  <si>
    <t>42-52</t>
  </si>
  <si>
    <t>60-70</t>
  </si>
  <si>
    <t>80-92</t>
  </si>
  <si>
    <t>124-136</t>
  </si>
  <si>
    <t>182-189</t>
  </si>
  <si>
    <t>244-259</t>
  </si>
  <si>
    <t>301-308.5</t>
  </si>
  <si>
    <t>338-346</t>
  </si>
  <si>
    <t>456-468.4</t>
  </si>
  <si>
    <t>521-531</t>
  </si>
  <si>
    <t>647-657</t>
  </si>
  <si>
    <t>710-719</t>
  </si>
  <si>
    <t>740-750</t>
  </si>
  <si>
    <t>DP2-1</t>
  </si>
  <si>
    <t>0-12</t>
  </si>
  <si>
    <t>12-24</t>
  </si>
  <si>
    <t>24-37</t>
  </si>
  <si>
    <t>37-49</t>
  </si>
  <si>
    <t>89-101</t>
  </si>
  <si>
    <t>170-183</t>
  </si>
  <si>
    <t>235-245</t>
  </si>
  <si>
    <t>290-296</t>
  </si>
  <si>
    <t>343-353</t>
  </si>
  <si>
    <t>12-25</t>
  </si>
  <si>
    <t>25-34</t>
  </si>
  <si>
    <t>54-66</t>
  </si>
  <si>
    <t>80.5-92</t>
  </si>
  <si>
    <t>126-138</t>
  </si>
  <si>
    <t>154-167</t>
  </si>
  <si>
    <t>202-213</t>
  </si>
  <si>
    <t>257-268</t>
  </si>
  <si>
    <t>310.5-326</t>
  </si>
  <si>
    <t>363-372</t>
  </si>
  <si>
    <t>413-426</t>
  </si>
  <si>
    <t>456-468</t>
  </si>
  <si>
    <t>522-532</t>
  </si>
  <si>
    <t>633-643</t>
  </si>
  <si>
    <t>687-696</t>
  </si>
  <si>
    <t>726-738</t>
  </si>
  <si>
    <t>Young DTLB</t>
  </si>
  <si>
    <t xml:space="preserve">Primary Surface </t>
  </si>
  <si>
    <r>
      <t>5</t>
    </r>
    <r>
      <rPr>
        <vertAlign val="superscript"/>
        <sz val="12"/>
        <color theme="1"/>
        <rFont val="Calibri"/>
        <family val="2"/>
        <scheme val="minor"/>
      </rPr>
      <t>a</t>
    </r>
  </si>
  <si>
    <r>
      <t>1000</t>
    </r>
    <r>
      <rPr>
        <vertAlign val="superscript"/>
        <sz val="12"/>
        <color theme="1"/>
        <rFont val="Calibri"/>
        <family val="2"/>
        <scheme val="minor"/>
      </rPr>
      <t>b</t>
    </r>
  </si>
  <si>
    <t>Experimental Values (MPa)</t>
  </si>
  <si>
    <t xml:space="preserve">Constituent material measurements from multiple geomorphologies over a range of elevations.  These values are shown in Figures 5(a-b) and 9(a).   This is a subset of the data in paper https://doi.org/10.3389/feart.2020.598933 and corresponding data release  https://doi.org/10.6073/pasta/cc4d53a91ed873765224fcb6d09f5eb7 presented as a function of elevation. </t>
  </si>
  <si>
    <t xml:space="preserve">Salinity measurements in [psu] from multiple geomorphologies over a range of elevations.  These values are shown in Figure 5c.  This is a subset of the data in paper https://doi.org/10.3389/feart.2020.598933 and corresponding data release  https://doi.org/10.6073/pasta/cc4d53a91ed873765224fcb6d09f5eb7 presented as a function of elevation. </t>
  </si>
  <si>
    <t>b= selected by extending the elastic modulus linear fit presented in https://doi.org/10.1016/j.conbuildmat.2021.125893  to 100% ice content</t>
  </si>
  <si>
    <t>Porosity (%)</t>
  </si>
  <si>
    <r>
      <t>Frozen Density (kg m</t>
    </r>
    <r>
      <rPr>
        <b/>
        <vertAlign val="superscript"/>
        <sz val="12"/>
        <color theme="1"/>
        <rFont val="Calibri"/>
        <family val="2"/>
        <scheme val="minor"/>
      </rPr>
      <t>-3</t>
    </r>
    <r>
      <rPr>
        <b/>
        <sz val="12"/>
        <color theme="1"/>
        <rFont val="Calibri"/>
        <family val="2"/>
        <scheme val="minor"/>
      </rPr>
      <t>)</t>
    </r>
  </si>
  <si>
    <t xml:space="preserve">Direct Tensile (DT) and Brazilian Tensile Stength (BTS) tests as a function of ice saturation and porosity to determine tensile yield.  Experimental data first presented in https://doi.org/10.2172/1670531; the ice saturation and proosity has been updated to the newest represenation presented in the corresponding paper.  </t>
  </si>
  <si>
    <t xml:space="preserve">Unconfined compressive strength tests to determine mechanical properties as a function of ice saturation and porosity as well as bounding theoretical values for the mechanical properties.   Experimental data first presented in https://doi.org/10.2172/1670531; the ice saturation and porosity has been updated to the newest represenation presented in the corresponding paper.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</si>
</sst>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"/>
  </numFmts>
  <fonts count="1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C00000"/>
      <name val="Calibri"/>
      <family val="2"/>
    </font>
    <font>
      <b/>
      <sz val="12"/>
      <color theme="5"/>
      <name val="Calibri"/>
      <family val="2"/>
    </font>
    <font>
      <b/>
      <sz val="12"/>
      <color theme="5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C00000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vertAlign val="superscript"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7CAAC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rgb="FF9CC2E5"/>
      </patternFill>
    </fill>
    <fill>
      <patternFill patternType="solid">
        <fgColor rgb="FF9B9FE7"/>
        <bgColor indexed="64"/>
      </patternFill>
    </fill>
  </fills>
  <borders count="27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CCCCCC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/>
      <top/>
      <bottom/>
      <diagonal/>
    </border>
    <border>
      <left/>
      <right style="medium">
        <color theme="2" tint="-0.499984740745262"/>
      </right>
      <top/>
      <bottom/>
      <diagonal/>
    </border>
    <border>
      <left style="medium">
        <color theme="2" tint="-0.499984740745262"/>
      </left>
      <right/>
      <top/>
      <bottom style="medium">
        <color theme="2" tint="-0.499984740745262"/>
      </bottom>
      <diagonal/>
    </border>
    <border>
      <left/>
      <right/>
      <top/>
      <bottom style="medium">
        <color theme="2" tint="-0.499984740745262"/>
      </bottom>
      <diagonal/>
    </border>
    <border>
      <left/>
      <right style="medium">
        <color theme="2" tint="-0.499984740745262"/>
      </right>
      <top/>
      <bottom style="medium">
        <color theme="2" tint="-0.499984740745262"/>
      </bottom>
      <diagonal/>
    </border>
    <border>
      <left style="medium">
        <color theme="2" tint="-0.499984740745262"/>
      </left>
      <right/>
      <top style="medium">
        <color theme="2" tint="-0.499984740745262"/>
      </top>
      <bottom style="medium">
        <color theme="2" tint="-0.499984740745262"/>
      </bottom>
      <diagonal/>
    </border>
    <border>
      <left/>
      <right/>
      <top style="medium">
        <color theme="2" tint="-0.499984740745262"/>
      </top>
      <bottom style="medium">
        <color theme="2" tint="-0.499984740745262"/>
      </bottom>
      <diagonal/>
    </border>
    <border>
      <left/>
      <right style="medium">
        <color theme="2" tint="-0.499984740745262"/>
      </right>
      <top style="medium">
        <color theme="2" tint="-0.499984740745262"/>
      </top>
      <bottom style="medium">
        <color theme="2" tint="-0.499984740745262"/>
      </bottom>
      <diagonal/>
    </border>
    <border>
      <left style="medium">
        <color theme="2" tint="-0.499984740745262"/>
      </left>
      <right/>
      <top style="medium">
        <color theme="2" tint="-0.499984740745262"/>
      </top>
      <bottom/>
      <diagonal/>
    </border>
    <border>
      <left/>
      <right/>
      <top style="medium">
        <color theme="2" tint="-0.499984740745262"/>
      </top>
      <bottom/>
      <diagonal/>
    </border>
    <border>
      <left/>
      <right style="medium">
        <color theme="2" tint="-0.499984740745262"/>
      </right>
      <top style="medium">
        <color theme="2" tint="-0.499984740745262"/>
      </top>
      <bottom/>
      <diagonal/>
    </border>
    <border>
      <left style="medium">
        <color theme="2" tint="-0.499984740745262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theme="2" tint="-0.499984740745262"/>
      </left>
      <right style="medium">
        <color rgb="FFCCCCCC"/>
      </right>
      <top style="medium">
        <color rgb="FFCCCCCC"/>
      </top>
      <bottom style="medium">
        <color theme="2" tint="-0.499984740745262"/>
      </bottom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wrapText="1"/>
    </xf>
    <xf numFmtId="0" fontId="1" fillId="0" borderId="0" xfId="0" applyFont="1" applyBorder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4" fillId="0" borderId="0" xfId="0" applyFont="1" applyAlignment="1">
      <alignment wrapText="1"/>
    </xf>
    <xf numFmtId="0" fontId="5" fillId="0" borderId="11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4" fillId="0" borderId="11" xfId="0" applyFont="1" applyBorder="1"/>
    <xf numFmtId="0" fontId="7" fillId="0" borderId="11" xfId="0" applyFont="1" applyBorder="1"/>
    <xf numFmtId="11" fontId="7" fillId="0" borderId="11" xfId="0" applyNumberFormat="1" applyFont="1" applyBorder="1"/>
    <xf numFmtId="0" fontId="8" fillId="6" borderId="0" xfId="0" applyFont="1" applyFill="1"/>
    <xf numFmtId="0" fontId="8" fillId="0" borderId="0" xfId="0" applyFont="1" applyFill="1" applyAlignment="1">
      <alignment horizontal="right"/>
    </xf>
    <xf numFmtId="0" fontId="8" fillId="0" borderId="0" xfId="0" applyFont="1" applyFill="1"/>
    <xf numFmtId="164" fontId="8" fillId="0" borderId="8" xfId="0" applyNumberFormat="1" applyFont="1" applyFill="1" applyBorder="1" applyAlignment="1">
      <alignment horizontal="right"/>
    </xf>
    <xf numFmtId="164" fontId="8" fillId="0" borderId="0" xfId="0" applyNumberFormat="1" applyFont="1" applyFill="1"/>
    <xf numFmtId="0" fontId="3" fillId="0" borderId="11" xfId="0" applyFont="1" applyBorder="1"/>
    <xf numFmtId="166" fontId="3" fillId="0" borderId="11" xfId="0" applyNumberFormat="1" applyFont="1" applyFill="1" applyBorder="1"/>
    <xf numFmtId="0" fontId="3" fillId="0" borderId="11" xfId="0" applyFont="1" applyFill="1" applyBorder="1"/>
    <xf numFmtId="0" fontId="8" fillId="0" borderId="8" xfId="0" applyFont="1" applyFill="1" applyBorder="1"/>
    <xf numFmtId="166" fontId="8" fillId="0" borderId="11" xfId="0" applyNumberFormat="1" applyFont="1" applyFill="1" applyBorder="1"/>
    <xf numFmtId="0" fontId="8" fillId="0" borderId="0" xfId="0" applyFont="1"/>
    <xf numFmtId="0" fontId="9" fillId="0" borderId="0" xfId="0" applyFont="1" applyAlignment="1"/>
    <xf numFmtId="0" fontId="7" fillId="0" borderId="0" xfId="0" applyFont="1"/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3" fillId="0" borderId="11" xfId="0" applyFont="1" applyBorder="1" applyAlignment="1">
      <alignment horizontal="right"/>
    </xf>
    <xf numFmtId="0" fontId="11" fillId="0" borderId="0" xfId="0" applyFont="1"/>
    <xf numFmtId="0" fontId="3" fillId="0" borderId="0" xfId="0" applyFont="1" applyAlignment="1"/>
    <xf numFmtId="0" fontId="4" fillId="0" borderId="9" xfId="0" applyFont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0" borderId="0" xfId="0" applyFont="1" applyBorder="1" applyAlignment="1">
      <alignment horizontal="right" wrapText="1"/>
    </xf>
    <xf numFmtId="0" fontId="3" fillId="2" borderId="5" xfId="0" applyFont="1" applyFill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3" fillId="4" borderId="5" xfId="0" applyFont="1" applyFill="1" applyBorder="1" applyAlignment="1">
      <alignment wrapText="1"/>
    </xf>
    <xf numFmtId="0" fontId="3" fillId="0" borderId="0" xfId="0" applyFont="1" applyBorder="1" applyAlignment="1">
      <alignment wrapText="1"/>
    </xf>
    <xf numFmtId="0" fontId="3" fillId="7" borderId="5" xfId="0" applyFont="1" applyFill="1" applyBorder="1" applyAlignment="1">
      <alignment wrapText="1"/>
    </xf>
    <xf numFmtId="0" fontId="3" fillId="0" borderId="3" xfId="0" applyFont="1" applyFill="1" applyBorder="1" applyAlignment="1">
      <alignment horizontal="right" wrapText="1"/>
    </xf>
    <xf numFmtId="0" fontId="3" fillId="0" borderId="4" xfId="0" applyFont="1" applyFill="1" applyBorder="1" applyAlignment="1">
      <alignment horizontal="right" wrapText="1"/>
    </xf>
    <xf numFmtId="0" fontId="3" fillId="0" borderId="4" xfId="0" applyFont="1" applyFill="1" applyBorder="1" applyAlignment="1">
      <alignment wrapText="1"/>
    </xf>
    <xf numFmtId="0" fontId="3" fillId="0" borderId="10" xfId="0" applyFont="1" applyFill="1" applyBorder="1" applyAlignment="1">
      <alignment horizontal="right" wrapText="1"/>
    </xf>
    <xf numFmtId="0" fontId="3" fillId="0" borderId="5" xfId="0" applyFont="1" applyFill="1" applyBorder="1" applyAlignment="1">
      <alignment horizontal="right" wrapText="1"/>
    </xf>
    <xf numFmtId="0" fontId="3" fillId="0" borderId="6" xfId="0" applyFont="1" applyFill="1" applyBorder="1" applyAlignment="1">
      <alignment horizontal="right" wrapText="1"/>
    </xf>
    <xf numFmtId="0" fontId="3" fillId="0" borderId="6" xfId="0" applyFont="1" applyFill="1" applyBorder="1" applyAlignment="1">
      <alignment wrapText="1"/>
    </xf>
    <xf numFmtId="0" fontId="3" fillId="0" borderId="7" xfId="0" applyFont="1" applyFill="1" applyBorder="1" applyAlignment="1">
      <alignment horizontal="right" wrapText="1"/>
    </xf>
    <xf numFmtId="0" fontId="3" fillId="0" borderId="7" xfId="0" applyFont="1" applyFill="1" applyBorder="1" applyAlignment="1">
      <alignment wrapText="1"/>
    </xf>
    <xf numFmtId="166" fontId="3" fillId="0" borderId="11" xfId="0" applyNumberFormat="1" applyFont="1" applyBorder="1"/>
    <xf numFmtId="166" fontId="3" fillId="0" borderId="11" xfId="0" applyNumberFormat="1" applyFont="1" applyBorder="1" applyAlignment="1">
      <alignment horizontal="right" wrapText="1"/>
    </xf>
    <xf numFmtId="0" fontId="3" fillId="0" borderId="0" xfId="0" applyFont="1" applyFill="1" applyBorder="1" applyAlignment="1"/>
    <xf numFmtId="0" fontId="4" fillId="0" borderId="17" xfId="0" applyFont="1" applyBorder="1" applyAlignment="1">
      <alignment wrapText="1"/>
    </xf>
    <xf numFmtId="0" fontId="4" fillId="0" borderId="18" xfId="0" applyFont="1" applyBorder="1"/>
    <xf numFmtId="0" fontId="4" fillId="0" borderId="19" xfId="0" applyFont="1" applyBorder="1"/>
    <xf numFmtId="0" fontId="3" fillId="2" borderId="20" xfId="0" applyFont="1" applyFill="1" applyBorder="1" applyAlignment="1">
      <alignment wrapText="1"/>
    </xf>
    <xf numFmtId="0" fontId="3" fillId="0" borderId="21" xfId="0" applyFont="1" applyBorder="1"/>
    <xf numFmtId="164" fontId="3" fillId="0" borderId="21" xfId="0" applyNumberFormat="1" applyFont="1" applyBorder="1"/>
    <xf numFmtId="2" fontId="3" fillId="0" borderId="21" xfId="0" applyNumberFormat="1" applyFont="1" applyBorder="1"/>
    <xf numFmtId="165" fontId="3" fillId="0" borderId="21" xfId="0" applyNumberFormat="1" applyFont="1" applyBorder="1"/>
    <xf numFmtId="0" fontId="3" fillId="0" borderId="22" xfId="0" applyFont="1" applyBorder="1"/>
    <xf numFmtId="0" fontId="3" fillId="2" borderId="12" xfId="0" applyFont="1" applyFill="1" applyBorder="1" applyAlignment="1">
      <alignment wrapText="1"/>
    </xf>
    <xf numFmtId="49" fontId="3" fillId="0" borderId="0" xfId="0" applyNumberFormat="1" applyFont="1" applyBorder="1"/>
    <xf numFmtId="164" fontId="3" fillId="0" borderId="0" xfId="0" applyNumberFormat="1" applyFont="1" applyBorder="1"/>
    <xf numFmtId="2" fontId="3" fillId="0" borderId="0" xfId="0" applyNumberFormat="1" applyFont="1" applyBorder="1"/>
    <xf numFmtId="165" fontId="3" fillId="0" borderId="0" xfId="0" applyNumberFormat="1" applyFont="1" applyBorder="1"/>
    <xf numFmtId="0" fontId="3" fillId="0" borderId="13" xfId="0" applyFont="1" applyBorder="1"/>
    <xf numFmtId="0" fontId="3" fillId="5" borderId="12" xfId="0" applyFont="1" applyFill="1" applyBorder="1"/>
    <xf numFmtId="0" fontId="3" fillId="7" borderId="23" xfId="0" applyFont="1" applyFill="1" applyBorder="1" applyAlignment="1">
      <alignment wrapText="1"/>
    </xf>
    <xf numFmtId="0" fontId="3" fillId="7" borderId="24" xfId="0" applyFont="1" applyFill="1" applyBorder="1" applyAlignment="1">
      <alignment wrapText="1"/>
    </xf>
    <xf numFmtId="49" fontId="3" fillId="0" borderId="15" xfId="0" applyNumberFormat="1" applyFont="1" applyBorder="1"/>
    <xf numFmtId="164" fontId="3" fillId="0" borderId="15" xfId="0" applyNumberFormat="1" applyFont="1" applyBorder="1"/>
    <xf numFmtId="2" fontId="3" fillId="0" borderId="15" xfId="0" applyNumberFormat="1" applyFont="1" applyBorder="1"/>
    <xf numFmtId="165" fontId="3" fillId="0" borderId="15" xfId="0" applyNumberFormat="1" applyFont="1" applyBorder="1"/>
    <xf numFmtId="0" fontId="3" fillId="0" borderId="16" xfId="0" applyFont="1" applyBorder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3" fillId="0" borderId="0" xfId="0" applyFont="1" applyBorder="1"/>
    <xf numFmtId="0" fontId="4" fillId="0" borderId="18" xfId="0" applyFont="1" applyBorder="1" applyAlignment="1">
      <alignment wrapText="1"/>
    </xf>
    <xf numFmtId="11" fontId="4" fillId="0" borderId="18" xfId="0" applyNumberFormat="1" applyFont="1" applyBorder="1"/>
    <xf numFmtId="0" fontId="4" fillId="0" borderId="18" xfId="0" applyFont="1" applyFill="1" applyBorder="1"/>
    <xf numFmtId="0" fontId="3" fillId="0" borderId="0" xfId="0" applyFont="1" applyFill="1" applyBorder="1" applyAlignment="1">
      <alignment wrapText="1"/>
    </xf>
    <xf numFmtId="165" fontId="3" fillId="0" borderId="0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 indent="1"/>
    </xf>
    <xf numFmtId="0" fontId="3" fillId="3" borderId="12" xfId="0" applyFont="1" applyFill="1" applyBorder="1" applyAlignment="1">
      <alignment wrapText="1"/>
    </xf>
    <xf numFmtId="0" fontId="3" fillId="3" borderId="14" xfId="0" applyFont="1" applyFill="1" applyBorder="1" applyAlignment="1">
      <alignment wrapText="1"/>
    </xf>
    <xf numFmtId="0" fontId="3" fillId="0" borderId="15" xfId="0" applyFont="1" applyBorder="1"/>
    <xf numFmtId="0" fontId="12" fillId="0" borderId="0" xfId="0" applyFont="1"/>
    <xf numFmtId="166" fontId="3" fillId="0" borderId="0" xfId="0" applyNumberFormat="1" applyFont="1" applyBorder="1"/>
    <xf numFmtId="166" fontId="3" fillId="0" borderId="1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B9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F0A1D-E833-4DE3-8751-C9E0BC5B0F5A}">
  <dimension ref="A2:M71"/>
  <sheetViews>
    <sheetView zoomScaleNormal="100" workbookViewId="0">
      <selection activeCell="E26" sqref="E26"/>
    </sheetView>
  </sheetViews>
  <sheetFormatPr defaultColWidth="9.08984375" defaultRowHeight="18.5" x14ac:dyDescent="0.45"/>
  <cols>
    <col min="1" max="1" width="9.08984375" style="1"/>
    <col min="2" max="2" width="16.453125" style="1" customWidth="1"/>
    <col min="3" max="4" width="20.453125" style="1" customWidth="1"/>
    <col min="5" max="5" width="23.54296875" style="1" customWidth="1"/>
    <col min="6" max="6" width="25.81640625" style="1" customWidth="1"/>
    <col min="7" max="7" width="18.6328125" style="1" customWidth="1"/>
    <col min="8" max="11" width="16.1796875" style="1" customWidth="1"/>
    <col min="12" max="12" width="22" style="1" customWidth="1"/>
    <col min="13" max="13" width="18.81640625" style="1" customWidth="1"/>
    <col min="14" max="16384" width="9.08984375" style="1"/>
  </cols>
  <sheetData>
    <row r="2" spans="1:13" ht="38" customHeight="1" x14ac:dyDescent="0.45">
      <c r="B2" s="77" t="s">
        <v>89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</row>
    <row r="3" spans="1:13" s="4" customFormat="1" ht="16" thickBot="1" x14ac:dyDescent="0.4"/>
    <row r="4" spans="1:13" s="4" customFormat="1" ht="18" thickBot="1" x14ac:dyDescent="0.4">
      <c r="A4" s="79"/>
      <c r="B4" s="54" t="s">
        <v>0</v>
      </c>
      <c r="C4" s="80" t="s">
        <v>36</v>
      </c>
      <c r="D4" s="80" t="s">
        <v>35</v>
      </c>
      <c r="E4" s="80" t="s">
        <v>33</v>
      </c>
      <c r="F4" s="80" t="s">
        <v>34</v>
      </c>
      <c r="G4" s="55" t="s">
        <v>25</v>
      </c>
      <c r="H4" s="81" t="s">
        <v>26</v>
      </c>
      <c r="I4" s="55" t="s">
        <v>27</v>
      </c>
      <c r="J4" s="55" t="s">
        <v>28</v>
      </c>
      <c r="K4" s="82" t="s">
        <v>92</v>
      </c>
      <c r="L4" s="82" t="s">
        <v>93</v>
      </c>
      <c r="M4" s="56" t="s">
        <v>38</v>
      </c>
    </row>
    <row r="5" spans="1:13" s="4" customFormat="1" ht="15.5" x14ac:dyDescent="0.35">
      <c r="A5" s="83"/>
      <c r="B5" s="63" t="s">
        <v>11</v>
      </c>
      <c r="C5" s="79">
        <v>729</v>
      </c>
      <c r="D5" s="79">
        <v>731.2</v>
      </c>
      <c r="E5" s="79">
        <v>730.1</v>
      </c>
      <c r="F5" s="79">
        <v>-2.101</v>
      </c>
      <c r="G5" s="67">
        <v>0.35171999999999998</v>
      </c>
      <c r="H5" s="67">
        <v>0.41033999999999998</v>
      </c>
      <c r="I5" s="67">
        <v>0.21493999999999999</v>
      </c>
      <c r="J5" s="67">
        <v>2.3E-2</v>
      </c>
      <c r="K5" s="90">
        <v>30.352699999999999</v>
      </c>
      <c r="L5" s="59">
        <f>1000*1.7515</f>
        <v>1751.5</v>
      </c>
      <c r="M5" s="68" t="s">
        <v>39</v>
      </c>
    </row>
    <row r="6" spans="1:13" s="4" customFormat="1" ht="15.5" x14ac:dyDescent="0.35">
      <c r="A6" s="83"/>
      <c r="B6" s="63" t="s">
        <v>11</v>
      </c>
      <c r="C6" s="79">
        <v>699</v>
      </c>
      <c r="D6" s="79">
        <v>701.2</v>
      </c>
      <c r="E6" s="79">
        <v>700.1</v>
      </c>
      <c r="F6" s="79">
        <v>-1.8009999999999999</v>
      </c>
      <c r="G6" s="67">
        <v>0.33218000000000003</v>
      </c>
      <c r="H6" s="67">
        <v>0.42987999999999998</v>
      </c>
      <c r="I6" s="67">
        <v>0.21493999999999999</v>
      </c>
      <c r="J6" s="67">
        <v>2.3E-2</v>
      </c>
      <c r="K6" s="90">
        <v>21.4883667</v>
      </c>
      <c r="L6" s="65">
        <f>1000*2.184166667</f>
        <v>2184.166667</v>
      </c>
      <c r="M6" s="68" t="s">
        <v>40</v>
      </c>
    </row>
    <row r="7" spans="1:13" s="4" customFormat="1" ht="15.5" x14ac:dyDescent="0.35">
      <c r="A7" s="83"/>
      <c r="B7" s="63" t="s">
        <v>11</v>
      </c>
      <c r="C7" s="79">
        <v>657</v>
      </c>
      <c r="D7" s="79">
        <v>660</v>
      </c>
      <c r="E7" s="79">
        <v>658.5</v>
      </c>
      <c r="F7" s="79">
        <v>-1.385</v>
      </c>
      <c r="G7" s="67">
        <v>7.8159999999999993E-2</v>
      </c>
      <c r="H7" s="67">
        <v>0.54712000000000005</v>
      </c>
      <c r="I7" s="67">
        <v>0.35171999999999998</v>
      </c>
      <c r="J7" s="67">
        <v>2.3E-2</v>
      </c>
      <c r="K7" s="90">
        <v>33.096646200000002</v>
      </c>
      <c r="L7" s="65">
        <f>1000*1.837538462</f>
        <v>1837.538462</v>
      </c>
      <c r="M7" s="68" t="s">
        <v>40</v>
      </c>
    </row>
    <row r="8" spans="1:13" s="4" customFormat="1" ht="15.5" x14ac:dyDescent="0.35">
      <c r="A8" s="83"/>
      <c r="B8" s="63" t="s">
        <v>11</v>
      </c>
      <c r="C8" s="79">
        <v>599</v>
      </c>
      <c r="D8" s="79">
        <v>604</v>
      </c>
      <c r="E8" s="79">
        <v>601.5</v>
      </c>
      <c r="F8" s="79">
        <v>-0.81499999999999995</v>
      </c>
      <c r="G8" s="67">
        <v>0.35171999999999998</v>
      </c>
      <c r="H8" s="67">
        <v>0.39080000000000004</v>
      </c>
      <c r="I8" s="67">
        <v>0.23447999999999999</v>
      </c>
      <c r="J8" s="67">
        <v>2.3E-2</v>
      </c>
      <c r="K8" s="90">
        <v>30.4575</v>
      </c>
      <c r="L8" s="65">
        <f>1000*1.978142857</f>
        <v>1978.1428569999998</v>
      </c>
      <c r="M8" s="68" t="s">
        <v>40</v>
      </c>
    </row>
    <row r="9" spans="1:13" s="4" customFormat="1" ht="15.5" x14ac:dyDescent="0.35">
      <c r="A9" s="83"/>
      <c r="B9" s="63" t="s">
        <v>11</v>
      </c>
      <c r="C9" s="79">
        <v>521.70000000000005</v>
      </c>
      <c r="D9" s="79">
        <v>527.70000000000005</v>
      </c>
      <c r="E9" s="79">
        <v>524.70000000000005</v>
      </c>
      <c r="F9" s="79">
        <v>-4.7E-2</v>
      </c>
      <c r="G9" s="67">
        <v>0.29309999999999997</v>
      </c>
      <c r="H9" s="67">
        <v>0.42010999999999998</v>
      </c>
      <c r="I9" s="67">
        <v>0.26379000000000002</v>
      </c>
      <c r="J9" s="67">
        <v>2.3E-2</v>
      </c>
      <c r="K9" s="90">
        <v>28.048737500000001</v>
      </c>
      <c r="L9" s="65">
        <f>1000*1.93675</f>
        <v>1936.75</v>
      </c>
      <c r="M9" s="68" t="s">
        <v>40</v>
      </c>
    </row>
    <row r="10" spans="1:13" s="4" customFormat="1" ht="15.5" x14ac:dyDescent="0.35">
      <c r="A10" s="83"/>
      <c r="B10" s="63" t="s">
        <v>11</v>
      </c>
      <c r="C10" s="79">
        <v>490</v>
      </c>
      <c r="D10" s="79">
        <v>493</v>
      </c>
      <c r="E10" s="79">
        <v>491.5</v>
      </c>
      <c r="F10" s="79">
        <v>0.28499999999999998</v>
      </c>
      <c r="G10" s="67">
        <v>0.11724</v>
      </c>
      <c r="H10" s="67">
        <v>0.54712000000000005</v>
      </c>
      <c r="I10" s="67">
        <v>0.31263999999999997</v>
      </c>
      <c r="J10" s="67">
        <v>2.3E-2</v>
      </c>
      <c r="K10" s="90">
        <v>36.915799999999997</v>
      </c>
      <c r="L10" s="65">
        <f>1000*1.732857143</f>
        <v>1732.857143</v>
      </c>
      <c r="M10" s="68" t="s">
        <v>40</v>
      </c>
    </row>
    <row r="11" spans="1:13" s="4" customFormat="1" ht="15.5" x14ac:dyDescent="0.35">
      <c r="A11" s="79"/>
      <c r="B11" s="63" t="s">
        <v>11</v>
      </c>
      <c r="C11" s="79">
        <v>437</v>
      </c>
      <c r="D11" s="79">
        <v>440</v>
      </c>
      <c r="E11" s="79">
        <v>438.5</v>
      </c>
      <c r="F11" s="79">
        <v>0.81499999999999995</v>
      </c>
      <c r="G11" s="67">
        <v>7.8159999999999993E-2</v>
      </c>
      <c r="H11" s="67">
        <v>0.48849999999999999</v>
      </c>
      <c r="I11" s="67">
        <v>0.41033999999999998</v>
      </c>
      <c r="J11" s="67">
        <v>2.3E-2</v>
      </c>
      <c r="K11" s="90">
        <v>39.139227300000002</v>
      </c>
      <c r="L11" s="65">
        <f>1000*1.702181818</f>
        <v>1702.1818179999998</v>
      </c>
      <c r="M11" s="68" t="s">
        <v>40</v>
      </c>
    </row>
    <row r="12" spans="1:13" s="4" customFormat="1" ht="15.5" x14ac:dyDescent="0.35">
      <c r="A12" s="79"/>
      <c r="B12" s="63" t="s">
        <v>11</v>
      </c>
      <c r="C12" s="79">
        <v>415</v>
      </c>
      <c r="D12" s="79">
        <v>419</v>
      </c>
      <c r="E12" s="79">
        <v>417</v>
      </c>
      <c r="F12" s="79">
        <v>1.03</v>
      </c>
      <c r="G12" s="67">
        <v>5.8619999998799993E-2</v>
      </c>
      <c r="H12" s="67">
        <v>0.54711999998880001</v>
      </c>
      <c r="I12" s="67">
        <v>0.3712599999924</v>
      </c>
      <c r="J12" s="67">
        <v>2.3000000020000001E-2</v>
      </c>
      <c r="K12" s="90">
        <v>40.32835</v>
      </c>
      <c r="L12" s="65">
        <f>1000*1.777071429</f>
        <v>1777.0714290000001</v>
      </c>
      <c r="M12" s="68" t="s">
        <v>40</v>
      </c>
    </row>
    <row r="13" spans="1:13" s="4" customFormat="1" ht="15.5" x14ac:dyDescent="0.35">
      <c r="B13" s="63" t="s">
        <v>11</v>
      </c>
      <c r="C13" s="79">
        <v>371</v>
      </c>
      <c r="D13" s="79">
        <v>383</v>
      </c>
      <c r="E13" s="79">
        <v>377</v>
      </c>
      <c r="F13" s="79">
        <v>1.43</v>
      </c>
      <c r="G13" s="67">
        <v>2.93099999784E-2</v>
      </c>
      <c r="H13" s="67">
        <v>0.40056999970480001</v>
      </c>
      <c r="I13" s="67">
        <v>0.54711999959680002</v>
      </c>
      <c r="J13" s="67">
        <v>2.300000072E-2</v>
      </c>
      <c r="K13" s="90">
        <v>48.916855599999998</v>
      </c>
      <c r="L13" s="65">
        <f>1000*1.677555556</f>
        <v>1677.555556</v>
      </c>
      <c r="M13" s="68" t="s">
        <v>40</v>
      </c>
    </row>
    <row r="14" spans="1:13" s="4" customFormat="1" ht="15.5" x14ac:dyDescent="0.35">
      <c r="B14" s="63" t="s">
        <v>11</v>
      </c>
      <c r="C14" s="79">
        <v>356</v>
      </c>
      <c r="D14" s="79">
        <v>371</v>
      </c>
      <c r="E14" s="79">
        <v>363.5</v>
      </c>
      <c r="F14" s="79">
        <v>1.5649999999999999</v>
      </c>
      <c r="G14" s="67">
        <v>1.95399999512E-2</v>
      </c>
      <c r="H14" s="67">
        <v>0.41033999897519996</v>
      </c>
      <c r="I14" s="67">
        <v>0.54711999863360006</v>
      </c>
      <c r="J14" s="67">
        <v>2.300000244E-2</v>
      </c>
      <c r="K14" s="90">
        <v>45.090200000000003</v>
      </c>
      <c r="L14" s="65">
        <f>1000*1.533285714</f>
        <v>1533.2857140000001</v>
      </c>
      <c r="M14" s="68" t="s">
        <v>40</v>
      </c>
    </row>
    <row r="15" spans="1:13" s="4" customFormat="1" ht="15.5" x14ac:dyDescent="0.35">
      <c r="B15" s="63" t="s">
        <v>11</v>
      </c>
      <c r="C15" s="79">
        <v>346</v>
      </c>
      <c r="D15" s="79">
        <v>356</v>
      </c>
      <c r="E15" s="79">
        <v>351</v>
      </c>
      <c r="F15" s="79">
        <v>1.69</v>
      </c>
      <c r="G15" s="67">
        <v>3.9079999699200001E-2</v>
      </c>
      <c r="H15" s="67">
        <v>0.52757999593920002</v>
      </c>
      <c r="I15" s="67">
        <v>0.4103399968416</v>
      </c>
      <c r="J15" s="67">
        <v>2.3000007519999997E-2</v>
      </c>
      <c r="K15" s="90">
        <v>36.276519999999998</v>
      </c>
      <c r="L15" s="65">
        <f>1000*1.7624</f>
        <v>1762.3999999999999</v>
      </c>
      <c r="M15" s="68" t="s">
        <v>40</v>
      </c>
    </row>
    <row r="16" spans="1:13" s="4" customFormat="1" ht="15.5" x14ac:dyDescent="0.35">
      <c r="B16" s="63" t="s">
        <v>11</v>
      </c>
      <c r="C16" s="79">
        <v>277.7</v>
      </c>
      <c r="D16" s="79">
        <v>284.2</v>
      </c>
      <c r="E16" s="79">
        <v>280.95</v>
      </c>
      <c r="F16" s="79">
        <v>2.3904999999999998</v>
      </c>
      <c r="G16" s="84" t="s">
        <v>37</v>
      </c>
      <c r="H16" s="85" t="s">
        <v>37</v>
      </c>
      <c r="I16" s="85" t="s">
        <v>37</v>
      </c>
      <c r="J16" s="67">
        <v>2.3004111009999998E-2</v>
      </c>
      <c r="K16" s="90">
        <v>47.030637499999997</v>
      </c>
      <c r="L16" s="65">
        <f>1000*1.29625</f>
        <v>1296.25</v>
      </c>
      <c r="M16" s="68" t="s">
        <v>40</v>
      </c>
    </row>
    <row r="17" spans="2:13" s="4" customFormat="1" ht="15.5" x14ac:dyDescent="0.35">
      <c r="B17" s="63" t="s">
        <v>11</v>
      </c>
      <c r="C17" s="79">
        <v>232</v>
      </c>
      <c r="D17" s="79">
        <v>241</v>
      </c>
      <c r="E17" s="79">
        <v>236.5</v>
      </c>
      <c r="F17" s="79">
        <v>2.835</v>
      </c>
      <c r="G17" s="67">
        <v>0.22465842949890003</v>
      </c>
      <c r="H17" s="67">
        <v>0.35163928095480002</v>
      </c>
      <c r="I17" s="67">
        <v>0.40047806997629998</v>
      </c>
      <c r="J17" s="67">
        <v>2.3224219569999999E-2</v>
      </c>
      <c r="K17" s="90">
        <v>54.011299999999999</v>
      </c>
      <c r="L17" s="65">
        <f>1000*1.435375</f>
        <v>1435.375</v>
      </c>
      <c r="M17" s="68" t="s">
        <v>40</v>
      </c>
    </row>
    <row r="18" spans="2:13" s="4" customFormat="1" ht="15.5" x14ac:dyDescent="0.35">
      <c r="B18" s="63" t="s">
        <v>11</v>
      </c>
      <c r="C18" s="79">
        <v>167.9</v>
      </c>
      <c r="D18" s="79">
        <v>175.4</v>
      </c>
      <c r="E18" s="79">
        <v>171.65</v>
      </c>
      <c r="F18" s="79">
        <v>3.4834999999999998</v>
      </c>
      <c r="G18" s="84" t="s">
        <v>37</v>
      </c>
      <c r="H18" s="84" t="s">
        <v>37</v>
      </c>
      <c r="I18" s="84" t="s">
        <v>37</v>
      </c>
      <c r="J18" s="67">
        <v>7.4385963829999999E-2</v>
      </c>
      <c r="K18" s="90">
        <v>73.351663599999995</v>
      </c>
      <c r="L18" s="65">
        <f>1000*0.924272727</f>
        <v>924.27272699999992</v>
      </c>
      <c r="M18" s="68" t="s">
        <v>40</v>
      </c>
    </row>
    <row r="19" spans="2:13" s="4" customFormat="1" ht="15.5" x14ac:dyDescent="0.35">
      <c r="B19" s="63" t="s">
        <v>11</v>
      </c>
      <c r="C19" s="79">
        <v>92</v>
      </c>
      <c r="D19" s="79">
        <v>96</v>
      </c>
      <c r="E19" s="79">
        <v>94</v>
      </c>
      <c r="F19" s="79">
        <v>4.26</v>
      </c>
      <c r="G19" s="67">
        <v>0.19852002942399999</v>
      </c>
      <c r="H19" s="67">
        <v>0.28066624849600003</v>
      </c>
      <c r="I19" s="67">
        <v>0.20536554768000001</v>
      </c>
      <c r="J19" s="67">
        <v>0.3154481744</v>
      </c>
      <c r="K19" s="90">
        <v>65.041499999999999</v>
      </c>
      <c r="L19" s="65">
        <f>1000*1.122428571</f>
        <v>1122.4285709999999</v>
      </c>
      <c r="M19" s="68" t="s">
        <v>40</v>
      </c>
    </row>
    <row r="20" spans="2:13" s="4" customFormat="1" ht="15.5" x14ac:dyDescent="0.35">
      <c r="B20" s="63" t="s">
        <v>11</v>
      </c>
      <c r="C20" s="79">
        <v>42</v>
      </c>
      <c r="D20" s="79">
        <v>58</v>
      </c>
      <c r="E20" s="79">
        <v>50</v>
      </c>
      <c r="F20" s="79">
        <v>4.7</v>
      </c>
      <c r="G20" s="67">
        <v>0.28335658810800002</v>
      </c>
      <c r="H20" s="67">
        <v>0.18031782879600003</v>
      </c>
      <c r="I20" s="67">
        <v>0.18031782879600003</v>
      </c>
      <c r="J20" s="67">
        <v>0.35600775429999998</v>
      </c>
      <c r="K20" s="90">
        <v>77.688239999999993</v>
      </c>
      <c r="L20" s="65">
        <f>1000*1.0044</f>
        <v>1004.4</v>
      </c>
      <c r="M20" s="68" t="s">
        <v>40</v>
      </c>
    </row>
    <row r="21" spans="2:13" s="4" customFormat="1" ht="15.5" x14ac:dyDescent="0.35">
      <c r="B21" s="63" t="s">
        <v>11</v>
      </c>
      <c r="C21" s="79">
        <v>10</v>
      </c>
      <c r="D21" s="79">
        <v>12</v>
      </c>
      <c r="E21" s="79">
        <v>11</v>
      </c>
      <c r="F21" s="79">
        <v>5.09</v>
      </c>
      <c r="G21" s="67">
        <v>0.20159249052799999</v>
      </c>
      <c r="H21" s="67">
        <v>0.30238873579199999</v>
      </c>
      <c r="I21" s="67">
        <v>0.12599530657999999</v>
      </c>
      <c r="J21" s="67">
        <v>0.3700234671</v>
      </c>
      <c r="K21" s="90">
        <v>38.157388900000001</v>
      </c>
      <c r="L21" s="65">
        <f>1000*1.081777778</f>
        <v>1081.7777779999999</v>
      </c>
      <c r="M21" s="68" t="s">
        <v>40</v>
      </c>
    </row>
    <row r="22" spans="2:13" s="4" customFormat="1" ht="15.5" x14ac:dyDescent="0.35">
      <c r="B22" s="86" t="s">
        <v>13</v>
      </c>
      <c r="C22" s="79">
        <v>267</v>
      </c>
      <c r="D22" s="79">
        <v>279</v>
      </c>
      <c r="E22" s="79">
        <v>273</v>
      </c>
      <c r="F22" s="79">
        <v>2.4700000000000002</v>
      </c>
      <c r="G22" s="67">
        <v>-9.7699159239000005E-3</v>
      </c>
      <c r="H22" s="67">
        <v>0.3810267210321</v>
      </c>
      <c r="I22" s="67">
        <v>0.61550470320570005</v>
      </c>
      <c r="J22" s="67">
        <v>2.300840761E-2</v>
      </c>
      <c r="K22" s="90">
        <v>67.766300000000001</v>
      </c>
      <c r="L22" s="65">
        <f>1000*1.1594</f>
        <v>1159.4000000000001</v>
      </c>
      <c r="M22" s="68" t="s">
        <v>40</v>
      </c>
    </row>
    <row r="23" spans="2:13" s="4" customFormat="1" ht="15.5" x14ac:dyDescent="0.35">
      <c r="B23" s="86" t="s">
        <v>13</v>
      </c>
      <c r="C23" s="79">
        <v>203</v>
      </c>
      <c r="D23" s="79">
        <v>208.5</v>
      </c>
      <c r="E23" s="79">
        <v>205.75</v>
      </c>
      <c r="F23" s="79">
        <v>3.1425000000000001</v>
      </c>
      <c r="G23" s="67">
        <v>0.17523215584019999</v>
      </c>
      <c r="H23" s="67">
        <v>0.41861015006270003</v>
      </c>
      <c r="I23" s="67">
        <v>0.37966967098710003</v>
      </c>
      <c r="J23" s="67">
        <v>2.6488023109999998E-2</v>
      </c>
      <c r="K23" s="90">
        <v>39.774875000000002</v>
      </c>
      <c r="L23" s="65">
        <f>1000*1.5595</f>
        <v>1559.5</v>
      </c>
      <c r="M23" s="68" t="s">
        <v>40</v>
      </c>
    </row>
    <row r="24" spans="2:13" s="4" customFormat="1" ht="15.5" x14ac:dyDescent="0.35">
      <c r="B24" s="86" t="s">
        <v>13</v>
      </c>
      <c r="C24" s="79">
        <v>72</v>
      </c>
      <c r="D24" s="79">
        <v>76</v>
      </c>
      <c r="E24" s="79">
        <v>74</v>
      </c>
      <c r="F24" s="79">
        <v>4.46</v>
      </c>
      <c r="G24" s="67">
        <v>0.27107939159799999</v>
      </c>
      <c r="H24" s="67">
        <v>0.27769108407599996</v>
      </c>
      <c r="I24" s="67">
        <v>0.11239877212600001</v>
      </c>
      <c r="J24" s="67">
        <v>0.33883075220000003</v>
      </c>
      <c r="K24" s="90">
        <v>74.067400000000006</v>
      </c>
      <c r="L24" s="65">
        <f>1000*1.023785714</f>
        <v>1023.785714</v>
      </c>
      <c r="M24" s="68" t="s">
        <v>40</v>
      </c>
    </row>
    <row r="25" spans="2:13" s="4" customFormat="1" ht="15.5" x14ac:dyDescent="0.35">
      <c r="B25" s="86" t="s">
        <v>13</v>
      </c>
      <c r="C25" s="79">
        <v>18.5</v>
      </c>
      <c r="D25" s="79">
        <v>22.5</v>
      </c>
      <c r="E25" s="79">
        <v>20.5</v>
      </c>
      <c r="F25" s="79">
        <v>4.9950000000000001</v>
      </c>
      <c r="G25" s="67">
        <v>0.21500038322199999</v>
      </c>
      <c r="H25" s="67">
        <v>0.29088287141800001</v>
      </c>
      <c r="I25" s="67">
        <v>0.12647081365999999</v>
      </c>
      <c r="J25" s="67">
        <v>0.36764593169999998</v>
      </c>
      <c r="K25" s="90">
        <v>36.263181799999998</v>
      </c>
      <c r="L25" s="65">
        <f>1000*0.911636364</f>
        <v>911.63636400000007</v>
      </c>
      <c r="M25" s="68" t="s">
        <v>40</v>
      </c>
    </row>
    <row r="26" spans="2:13" s="4" customFormat="1" ht="16" thickBot="1" x14ac:dyDescent="0.4">
      <c r="B26" s="87" t="s">
        <v>13</v>
      </c>
      <c r="C26" s="88">
        <v>8</v>
      </c>
      <c r="D26" s="88">
        <v>10</v>
      </c>
      <c r="E26" s="88">
        <v>9</v>
      </c>
      <c r="F26" s="88">
        <v>5.1100000000000003</v>
      </c>
      <c r="G26" s="75">
        <v>0.13220288352599999</v>
      </c>
      <c r="H26" s="75">
        <v>0.321064145706</v>
      </c>
      <c r="I26" s="75">
        <v>0.17627051136800001</v>
      </c>
      <c r="J26" s="75">
        <v>0.3704624594</v>
      </c>
      <c r="K26" s="91">
        <v>50.679533300000003</v>
      </c>
      <c r="L26" s="73">
        <f>1000*1.2325</f>
        <v>1232.5</v>
      </c>
      <c r="M26" s="76" t="s">
        <v>40</v>
      </c>
    </row>
    <row r="27" spans="2:13" s="4" customFormat="1" ht="15.5" x14ac:dyDescent="0.35">
      <c r="B27" s="83"/>
      <c r="C27" s="79"/>
      <c r="D27" s="79"/>
      <c r="E27" s="79"/>
      <c r="F27" s="79"/>
      <c r="G27" s="67"/>
      <c r="H27" s="67"/>
      <c r="I27" s="67"/>
      <c r="J27" s="67"/>
      <c r="K27" s="67"/>
      <c r="L27" s="67"/>
      <c r="M27" s="79"/>
    </row>
    <row r="29" spans="2:13" ht="56" customHeight="1" x14ac:dyDescent="0.45">
      <c r="B29" s="77" t="s">
        <v>90</v>
      </c>
      <c r="C29" s="77"/>
      <c r="D29" s="77"/>
      <c r="E29" s="77"/>
      <c r="F29" s="77"/>
      <c r="G29" s="77"/>
      <c r="H29" s="78"/>
      <c r="I29" s="78"/>
      <c r="J29" s="78"/>
      <c r="K29" s="78"/>
      <c r="L29" s="78"/>
      <c r="M29" s="78"/>
    </row>
    <row r="30" spans="2:13" ht="19" thickBot="1" x14ac:dyDescent="0.5">
      <c r="B30" s="53"/>
      <c r="C30" s="4"/>
      <c r="D30" s="4"/>
      <c r="E30" s="4"/>
      <c r="F30" s="4"/>
      <c r="G30" s="4"/>
    </row>
    <row r="31" spans="2:13" ht="19" thickBot="1" x14ac:dyDescent="0.5">
      <c r="B31" s="54" t="s">
        <v>0</v>
      </c>
      <c r="C31" s="54" t="s">
        <v>3</v>
      </c>
      <c r="D31" s="55" t="s">
        <v>43</v>
      </c>
      <c r="E31" s="55" t="s">
        <v>41</v>
      </c>
      <c r="F31" s="55" t="s">
        <v>42</v>
      </c>
      <c r="G31" s="56" t="s">
        <v>38</v>
      </c>
    </row>
    <row r="32" spans="2:13" x14ac:dyDescent="0.45">
      <c r="B32" s="57" t="s">
        <v>11</v>
      </c>
      <c r="C32" s="58" t="s">
        <v>44</v>
      </c>
      <c r="D32" s="59">
        <v>25</v>
      </c>
      <c r="E32" s="60">
        <v>5</v>
      </c>
      <c r="F32" s="61">
        <v>7.9673520967192393E-2</v>
      </c>
      <c r="G32" s="62" t="s">
        <v>39</v>
      </c>
    </row>
    <row r="33" spans="2:7" x14ac:dyDescent="0.45">
      <c r="B33" s="63" t="s">
        <v>11</v>
      </c>
      <c r="C33" s="64" t="s">
        <v>45</v>
      </c>
      <c r="D33" s="65">
        <v>47</v>
      </c>
      <c r="E33" s="66">
        <v>4.78</v>
      </c>
      <c r="F33" s="67">
        <v>5.75478448752334E-2</v>
      </c>
      <c r="G33" s="68" t="s">
        <v>40</v>
      </c>
    </row>
    <row r="34" spans="2:7" x14ac:dyDescent="0.45">
      <c r="B34" s="63" t="s">
        <v>11</v>
      </c>
      <c r="C34" s="64" t="s">
        <v>46</v>
      </c>
      <c r="D34" s="65">
        <v>65</v>
      </c>
      <c r="E34" s="66">
        <v>4.5999999999999996</v>
      </c>
      <c r="F34" s="67">
        <v>8.3485244098290501E-2</v>
      </c>
      <c r="G34" s="68" t="s">
        <v>40</v>
      </c>
    </row>
    <row r="35" spans="2:7" x14ac:dyDescent="0.45">
      <c r="B35" s="63" t="s">
        <v>11</v>
      </c>
      <c r="C35" s="64" t="s">
        <v>47</v>
      </c>
      <c r="D35" s="65">
        <v>86</v>
      </c>
      <c r="E35" s="66">
        <v>4.3899999999999997</v>
      </c>
      <c r="F35" s="67">
        <v>0.203243668903199</v>
      </c>
      <c r="G35" s="68" t="s">
        <v>40</v>
      </c>
    </row>
    <row r="36" spans="2:7" x14ac:dyDescent="0.45">
      <c r="B36" s="63" t="s">
        <v>11</v>
      </c>
      <c r="C36" s="64" t="s">
        <v>48</v>
      </c>
      <c r="D36" s="65">
        <v>130</v>
      </c>
      <c r="E36" s="66">
        <v>3.95</v>
      </c>
      <c r="F36" s="67">
        <v>0.24648465039895401</v>
      </c>
      <c r="G36" s="68" t="s">
        <v>40</v>
      </c>
    </row>
    <row r="37" spans="2:7" x14ac:dyDescent="0.45">
      <c r="B37" s="63" t="s">
        <v>11</v>
      </c>
      <c r="C37" s="64" t="s">
        <v>49</v>
      </c>
      <c r="D37" s="65">
        <v>185.5</v>
      </c>
      <c r="E37" s="66">
        <v>3.395</v>
      </c>
      <c r="F37" s="67">
        <v>0.29537548214604697</v>
      </c>
      <c r="G37" s="68" t="s">
        <v>40</v>
      </c>
    </row>
    <row r="38" spans="2:7" x14ac:dyDescent="0.45">
      <c r="B38" s="63" t="s">
        <v>11</v>
      </c>
      <c r="C38" s="64" t="s">
        <v>50</v>
      </c>
      <c r="D38" s="65">
        <v>251.5</v>
      </c>
      <c r="E38" s="66">
        <v>2.7349999999999999</v>
      </c>
      <c r="F38" s="67">
        <v>1.0821100419802701</v>
      </c>
      <c r="G38" s="68" t="s">
        <v>40</v>
      </c>
    </row>
    <row r="39" spans="2:7" x14ac:dyDescent="0.45">
      <c r="B39" s="63" t="s">
        <v>11</v>
      </c>
      <c r="C39" s="64" t="s">
        <v>51</v>
      </c>
      <c r="D39" s="65">
        <v>304.75</v>
      </c>
      <c r="E39" s="66">
        <v>2.2025000000000001</v>
      </c>
      <c r="F39" s="67">
        <v>1.66988798574613</v>
      </c>
      <c r="G39" s="68" t="s">
        <v>40</v>
      </c>
    </row>
    <row r="40" spans="2:7" x14ac:dyDescent="0.45">
      <c r="B40" s="63" t="s">
        <v>11</v>
      </c>
      <c r="C40" s="64" t="s">
        <v>52</v>
      </c>
      <c r="D40" s="65">
        <v>342</v>
      </c>
      <c r="E40" s="66">
        <v>1.83</v>
      </c>
      <c r="F40" s="67">
        <v>6.3597881416968001</v>
      </c>
      <c r="G40" s="68" t="s">
        <v>40</v>
      </c>
    </row>
    <row r="41" spans="2:7" x14ac:dyDescent="0.45">
      <c r="B41" s="63" t="s">
        <v>11</v>
      </c>
      <c r="C41" s="64" t="s">
        <v>53</v>
      </c>
      <c r="D41" s="65">
        <v>471.2</v>
      </c>
      <c r="E41" s="66">
        <v>0.53800000000000014</v>
      </c>
      <c r="F41" s="67">
        <v>17.4409300443502</v>
      </c>
      <c r="G41" s="68" t="s">
        <v>40</v>
      </c>
    </row>
    <row r="42" spans="2:7" x14ac:dyDescent="0.45">
      <c r="B42" s="63" t="s">
        <v>11</v>
      </c>
      <c r="C42" s="64" t="s">
        <v>54</v>
      </c>
      <c r="D42" s="65">
        <v>526</v>
      </c>
      <c r="E42" s="66">
        <v>-0.01</v>
      </c>
      <c r="F42" s="67">
        <v>23.8697553499658</v>
      </c>
      <c r="G42" s="68" t="s">
        <v>40</v>
      </c>
    </row>
    <row r="43" spans="2:7" x14ac:dyDescent="0.45">
      <c r="B43" s="63" t="s">
        <v>11</v>
      </c>
      <c r="C43" s="64" t="s">
        <v>55</v>
      </c>
      <c r="D43" s="65">
        <v>652</v>
      </c>
      <c r="E43" s="66">
        <v>-1.27</v>
      </c>
      <c r="F43" s="67">
        <v>32.452128297784398</v>
      </c>
      <c r="G43" s="68" t="s">
        <v>40</v>
      </c>
    </row>
    <row r="44" spans="2:7" x14ac:dyDescent="0.45">
      <c r="B44" s="63" t="s">
        <v>11</v>
      </c>
      <c r="C44" s="64" t="s">
        <v>56</v>
      </c>
      <c r="D44" s="65">
        <v>714.5</v>
      </c>
      <c r="E44" s="66">
        <v>-1.895</v>
      </c>
      <c r="F44" s="67">
        <v>29.738800971052001</v>
      </c>
      <c r="G44" s="68" t="s">
        <v>40</v>
      </c>
    </row>
    <row r="45" spans="2:7" x14ac:dyDescent="0.45">
      <c r="B45" s="63" t="s">
        <v>11</v>
      </c>
      <c r="C45" s="64" t="s">
        <v>57</v>
      </c>
      <c r="D45" s="65">
        <v>745</v>
      </c>
      <c r="E45" s="66">
        <v>-2.2000000000000002</v>
      </c>
      <c r="F45" s="67">
        <v>36.906543885273599</v>
      </c>
      <c r="G45" s="68" t="s">
        <v>40</v>
      </c>
    </row>
    <row r="46" spans="2:7" x14ac:dyDescent="0.45">
      <c r="B46" s="69" t="s">
        <v>58</v>
      </c>
      <c r="C46" s="64" t="s">
        <v>59</v>
      </c>
      <c r="D46" s="65">
        <v>6</v>
      </c>
      <c r="E46" s="66">
        <v>3.94</v>
      </c>
      <c r="F46" s="67">
        <v>1.59181298720468</v>
      </c>
      <c r="G46" s="68" t="s">
        <v>84</v>
      </c>
    </row>
    <row r="47" spans="2:7" x14ac:dyDescent="0.45">
      <c r="B47" s="69" t="s">
        <v>58</v>
      </c>
      <c r="C47" s="64" t="s">
        <v>60</v>
      </c>
      <c r="D47" s="65">
        <v>18</v>
      </c>
      <c r="E47" s="66">
        <v>3.82</v>
      </c>
      <c r="F47" s="67">
        <v>2.7999690942263999</v>
      </c>
      <c r="G47" s="68" t="s">
        <v>40</v>
      </c>
    </row>
    <row r="48" spans="2:7" x14ac:dyDescent="0.45">
      <c r="B48" s="69" t="s">
        <v>58</v>
      </c>
      <c r="C48" s="64" t="s">
        <v>61</v>
      </c>
      <c r="D48" s="65">
        <v>30.5</v>
      </c>
      <c r="E48" s="66">
        <v>3.6949999999999998</v>
      </c>
      <c r="F48" s="67">
        <v>0.56982930220304995</v>
      </c>
      <c r="G48" s="68" t="s">
        <v>40</v>
      </c>
    </row>
    <row r="49" spans="2:7" x14ac:dyDescent="0.45">
      <c r="B49" s="69" t="s">
        <v>58</v>
      </c>
      <c r="C49" s="64" t="s">
        <v>62</v>
      </c>
      <c r="D49" s="65">
        <v>43</v>
      </c>
      <c r="E49" s="66">
        <v>3.57</v>
      </c>
      <c r="F49" s="67">
        <v>0.29273067854337598</v>
      </c>
      <c r="G49" s="68" t="s">
        <v>40</v>
      </c>
    </row>
    <row r="50" spans="2:7" x14ac:dyDescent="0.45">
      <c r="B50" s="69" t="s">
        <v>58</v>
      </c>
      <c r="C50" s="64" t="s">
        <v>63</v>
      </c>
      <c r="D50" s="65">
        <v>95</v>
      </c>
      <c r="E50" s="66">
        <v>3.05</v>
      </c>
      <c r="F50" s="67">
        <v>1.04582039658273</v>
      </c>
      <c r="G50" s="68" t="s">
        <v>40</v>
      </c>
    </row>
    <row r="51" spans="2:7" x14ac:dyDescent="0.45">
      <c r="B51" s="69" t="s">
        <v>58</v>
      </c>
      <c r="C51" s="64" t="s">
        <v>64</v>
      </c>
      <c r="D51" s="65">
        <v>176.5</v>
      </c>
      <c r="E51" s="66">
        <v>2.2349999999999999</v>
      </c>
      <c r="F51" s="67">
        <v>9.6306765617240195</v>
      </c>
      <c r="G51" s="68" t="s">
        <v>40</v>
      </c>
    </row>
    <row r="52" spans="2:7" x14ac:dyDescent="0.45">
      <c r="B52" s="69" t="s">
        <v>58</v>
      </c>
      <c r="C52" s="64" t="s">
        <v>65</v>
      </c>
      <c r="D52" s="65">
        <v>240</v>
      </c>
      <c r="E52" s="66">
        <v>1.6</v>
      </c>
      <c r="F52" s="67">
        <v>13.500620887920601</v>
      </c>
      <c r="G52" s="68" t="s">
        <v>40</v>
      </c>
    </row>
    <row r="53" spans="2:7" x14ac:dyDescent="0.45">
      <c r="B53" s="69" t="s">
        <v>58</v>
      </c>
      <c r="C53" s="64" t="s">
        <v>66</v>
      </c>
      <c r="D53" s="65">
        <v>293</v>
      </c>
      <c r="E53" s="66">
        <v>1.07</v>
      </c>
      <c r="F53" s="67">
        <v>13.1417339369406</v>
      </c>
      <c r="G53" s="68" t="s">
        <v>40</v>
      </c>
    </row>
    <row r="54" spans="2:7" ht="19" thickBot="1" x14ac:dyDescent="0.5">
      <c r="B54" s="69" t="s">
        <v>58</v>
      </c>
      <c r="C54" s="64" t="s">
        <v>67</v>
      </c>
      <c r="D54" s="65">
        <v>348</v>
      </c>
      <c r="E54" s="66">
        <v>0.52</v>
      </c>
      <c r="F54" s="67">
        <v>15.233401434600101</v>
      </c>
      <c r="G54" s="68" t="s">
        <v>40</v>
      </c>
    </row>
    <row r="55" spans="2:7" ht="19" thickBot="1" x14ac:dyDescent="0.5">
      <c r="B55" s="70" t="s">
        <v>14</v>
      </c>
      <c r="C55" s="64" t="s">
        <v>59</v>
      </c>
      <c r="D55" s="65">
        <v>6</v>
      </c>
      <c r="E55" s="66">
        <v>6.74</v>
      </c>
      <c r="F55" s="67">
        <v>0.150026352637053</v>
      </c>
      <c r="G55" s="68" t="s">
        <v>85</v>
      </c>
    </row>
    <row r="56" spans="2:7" ht="19" thickBot="1" x14ac:dyDescent="0.5">
      <c r="B56" s="70" t="s">
        <v>14</v>
      </c>
      <c r="C56" s="64" t="s">
        <v>68</v>
      </c>
      <c r="D56" s="65">
        <v>18.5</v>
      </c>
      <c r="E56" s="66">
        <v>6.6150000000000002</v>
      </c>
      <c r="F56" s="67">
        <v>0.19826471508100499</v>
      </c>
      <c r="G56" s="68" t="s">
        <v>40</v>
      </c>
    </row>
    <row r="57" spans="2:7" ht="19" thickBot="1" x14ac:dyDescent="0.5">
      <c r="B57" s="70" t="s">
        <v>14</v>
      </c>
      <c r="C57" s="64" t="s">
        <v>69</v>
      </c>
      <c r="D57" s="65">
        <v>29.5</v>
      </c>
      <c r="E57" s="66">
        <v>6.5049999999999999</v>
      </c>
      <c r="F57" s="67">
        <v>0.238375520417167</v>
      </c>
      <c r="G57" s="68" t="s">
        <v>40</v>
      </c>
    </row>
    <row r="58" spans="2:7" ht="19" thickBot="1" x14ac:dyDescent="0.5">
      <c r="B58" s="70" t="s">
        <v>14</v>
      </c>
      <c r="C58" s="64" t="s">
        <v>70</v>
      </c>
      <c r="D58" s="65">
        <v>60</v>
      </c>
      <c r="E58" s="66">
        <v>6.2</v>
      </c>
      <c r="F58" s="67">
        <v>0.16295755487302899</v>
      </c>
      <c r="G58" s="68" t="s">
        <v>40</v>
      </c>
    </row>
    <row r="59" spans="2:7" ht="19" thickBot="1" x14ac:dyDescent="0.5">
      <c r="B59" s="70" t="s">
        <v>14</v>
      </c>
      <c r="C59" s="64" t="s">
        <v>71</v>
      </c>
      <c r="D59" s="65">
        <v>86.25</v>
      </c>
      <c r="E59" s="66">
        <v>5.9375</v>
      </c>
      <c r="F59" s="67">
        <v>0.27663077043874501</v>
      </c>
      <c r="G59" s="68" t="s">
        <v>40</v>
      </c>
    </row>
    <row r="60" spans="2:7" ht="19" thickBot="1" x14ac:dyDescent="0.5">
      <c r="B60" s="70" t="s">
        <v>14</v>
      </c>
      <c r="C60" s="64" t="s">
        <v>72</v>
      </c>
      <c r="D60" s="65">
        <v>132</v>
      </c>
      <c r="E60" s="66">
        <v>5.48</v>
      </c>
      <c r="F60" s="67">
        <v>0.31090665151835301</v>
      </c>
      <c r="G60" s="68" t="s">
        <v>40</v>
      </c>
    </row>
    <row r="61" spans="2:7" ht="19" thickBot="1" x14ac:dyDescent="0.5">
      <c r="B61" s="70" t="s">
        <v>14</v>
      </c>
      <c r="C61" s="64" t="s">
        <v>73</v>
      </c>
      <c r="D61" s="65">
        <v>160.5</v>
      </c>
      <c r="E61" s="66">
        <v>5.1950000000000003</v>
      </c>
      <c r="F61" s="67">
        <v>0.33456883496684903</v>
      </c>
      <c r="G61" s="68" t="s">
        <v>40</v>
      </c>
    </row>
    <row r="62" spans="2:7" ht="19" thickBot="1" x14ac:dyDescent="0.5">
      <c r="B62" s="70" t="s">
        <v>14</v>
      </c>
      <c r="C62" s="64" t="s">
        <v>74</v>
      </c>
      <c r="D62" s="65">
        <v>207.5</v>
      </c>
      <c r="E62" s="66">
        <v>4.7249999999999996</v>
      </c>
      <c r="F62" s="67">
        <v>0.40666289354090002</v>
      </c>
      <c r="G62" s="68" t="s">
        <v>40</v>
      </c>
    </row>
    <row r="63" spans="2:7" ht="19" thickBot="1" x14ac:dyDescent="0.5">
      <c r="B63" s="70" t="s">
        <v>14</v>
      </c>
      <c r="C63" s="64" t="s">
        <v>75</v>
      </c>
      <c r="D63" s="65">
        <v>262.5</v>
      </c>
      <c r="E63" s="66">
        <v>4.1749999999999998</v>
      </c>
      <c r="F63" s="67">
        <v>1.5374276794104</v>
      </c>
      <c r="G63" s="68" t="s">
        <v>40</v>
      </c>
    </row>
    <row r="64" spans="2:7" ht="19" thickBot="1" x14ac:dyDescent="0.5">
      <c r="B64" s="70" t="s">
        <v>14</v>
      </c>
      <c r="C64" s="64" t="s">
        <v>76</v>
      </c>
      <c r="D64" s="65">
        <v>318.25</v>
      </c>
      <c r="E64" s="66">
        <v>3.6175000000000002</v>
      </c>
      <c r="F64" s="67">
        <v>3.47994626599829</v>
      </c>
      <c r="G64" s="68" t="s">
        <v>40</v>
      </c>
    </row>
    <row r="65" spans="2:7" ht="19" thickBot="1" x14ac:dyDescent="0.5">
      <c r="B65" s="70" t="s">
        <v>14</v>
      </c>
      <c r="C65" s="64" t="s">
        <v>77</v>
      </c>
      <c r="D65" s="65">
        <v>367.5</v>
      </c>
      <c r="E65" s="66">
        <v>3.125</v>
      </c>
      <c r="F65" s="67">
        <v>1.5878013215137601</v>
      </c>
      <c r="G65" s="68" t="s">
        <v>40</v>
      </c>
    </row>
    <row r="66" spans="2:7" ht="19" thickBot="1" x14ac:dyDescent="0.5">
      <c r="B66" s="70" t="s">
        <v>14</v>
      </c>
      <c r="C66" s="64" t="s">
        <v>78</v>
      </c>
      <c r="D66" s="65">
        <v>419.5</v>
      </c>
      <c r="E66" s="66">
        <v>2.605</v>
      </c>
      <c r="F66" s="67">
        <v>5.6001478212830902</v>
      </c>
      <c r="G66" s="68" t="s">
        <v>40</v>
      </c>
    </row>
    <row r="67" spans="2:7" ht="19" thickBot="1" x14ac:dyDescent="0.5">
      <c r="B67" s="70" t="s">
        <v>14</v>
      </c>
      <c r="C67" s="64" t="s">
        <v>79</v>
      </c>
      <c r="D67" s="65">
        <v>462</v>
      </c>
      <c r="E67" s="66">
        <v>2.1800000000000002</v>
      </c>
      <c r="F67" s="67">
        <v>9.5644972743273602</v>
      </c>
      <c r="G67" s="68" t="s">
        <v>40</v>
      </c>
    </row>
    <row r="68" spans="2:7" ht="19" thickBot="1" x14ac:dyDescent="0.5">
      <c r="B68" s="70" t="s">
        <v>14</v>
      </c>
      <c r="C68" s="64" t="s">
        <v>80</v>
      </c>
      <c r="D68" s="65">
        <v>527</v>
      </c>
      <c r="E68" s="66">
        <v>1.53</v>
      </c>
      <c r="F68" s="67">
        <v>9.0432209608195304</v>
      </c>
      <c r="G68" s="68" t="s">
        <v>40</v>
      </c>
    </row>
    <row r="69" spans="2:7" ht="19" thickBot="1" x14ac:dyDescent="0.5">
      <c r="B69" s="70" t="s">
        <v>14</v>
      </c>
      <c r="C69" s="64" t="s">
        <v>81</v>
      </c>
      <c r="D69" s="65">
        <v>638</v>
      </c>
      <c r="E69" s="66">
        <v>0.42</v>
      </c>
      <c r="F69" s="67">
        <v>26.452412368881099</v>
      </c>
      <c r="G69" s="68" t="s">
        <v>40</v>
      </c>
    </row>
    <row r="70" spans="2:7" ht="19" thickBot="1" x14ac:dyDescent="0.5">
      <c r="B70" s="70" t="s">
        <v>14</v>
      </c>
      <c r="C70" s="64" t="s">
        <v>82</v>
      </c>
      <c r="D70" s="65">
        <v>691.5</v>
      </c>
      <c r="E70" s="66">
        <v>-0.115</v>
      </c>
      <c r="F70" s="67">
        <v>31.3109883519083</v>
      </c>
      <c r="G70" s="68" t="s">
        <v>40</v>
      </c>
    </row>
    <row r="71" spans="2:7" ht="19" thickBot="1" x14ac:dyDescent="0.5">
      <c r="B71" s="71" t="s">
        <v>14</v>
      </c>
      <c r="C71" s="72" t="s">
        <v>83</v>
      </c>
      <c r="D71" s="73">
        <v>732</v>
      </c>
      <c r="E71" s="74">
        <v>-0.52</v>
      </c>
      <c r="F71" s="75">
        <v>28.440237968116101</v>
      </c>
      <c r="G71" s="76" t="s">
        <v>40</v>
      </c>
    </row>
  </sheetData>
  <mergeCells count="2">
    <mergeCell ref="B2:M2"/>
    <mergeCell ref="B29:G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23359-E0E5-48BB-8243-C0243AE45BCD}">
  <dimension ref="B1:R26"/>
  <sheetViews>
    <sheetView tabSelected="1" zoomScaleNormal="100" workbookViewId="0">
      <selection activeCell="L13" sqref="L13"/>
    </sheetView>
  </sheetViews>
  <sheetFormatPr defaultColWidth="9.08984375" defaultRowHeight="18.5" x14ac:dyDescent="0.45"/>
  <cols>
    <col min="1" max="2" width="9.08984375" style="1"/>
    <col min="3" max="3" width="12" style="1" customWidth="1"/>
    <col min="4" max="4" width="11.453125" style="1" customWidth="1"/>
    <col min="5" max="5" width="9.08984375" style="1"/>
    <col min="6" max="6" width="12" style="1" customWidth="1"/>
    <col min="7" max="7" width="15.54296875" style="1" customWidth="1"/>
    <col min="8" max="8" width="11.7265625" style="1" customWidth="1"/>
    <col min="9" max="10" width="14.81640625" style="1" customWidth="1"/>
    <col min="11" max="12" width="9.08984375" style="1"/>
    <col min="13" max="13" width="10.81640625" style="1" customWidth="1"/>
    <col min="14" max="14" width="9.08984375" style="1"/>
    <col min="15" max="15" width="16.7265625" style="1" customWidth="1"/>
    <col min="16" max="18" width="15.453125" style="1" customWidth="1"/>
    <col min="19" max="16384" width="9.08984375" style="1"/>
  </cols>
  <sheetData>
    <row r="1" spans="2:18" ht="37" customHeight="1" x14ac:dyDescent="0.45">
      <c r="B1" s="77" t="s">
        <v>95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</row>
    <row r="3" spans="2:18" s="4" customFormat="1" ht="27.4" customHeight="1" thickBot="1" x14ac:dyDescent="0.4">
      <c r="I3" s="5" t="s">
        <v>88</v>
      </c>
      <c r="J3" s="5"/>
    </row>
    <row r="4" spans="2:18" s="4" customFormat="1" ht="31.5" thickBot="1" x14ac:dyDescent="0.4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7" t="s">
        <v>5</v>
      </c>
      <c r="H4" s="6" t="s">
        <v>6</v>
      </c>
      <c r="I4" s="9" t="s">
        <v>17</v>
      </c>
      <c r="J4" s="9" t="s">
        <v>18</v>
      </c>
      <c r="K4" s="10"/>
      <c r="L4" s="11" t="s">
        <v>31</v>
      </c>
      <c r="M4" s="12" t="s">
        <v>10</v>
      </c>
      <c r="N4" s="13"/>
      <c r="O4" s="14" t="s">
        <v>25</v>
      </c>
      <c r="P4" s="15" t="s">
        <v>26</v>
      </c>
      <c r="Q4" s="14" t="s">
        <v>27</v>
      </c>
      <c r="R4" s="14" t="s">
        <v>28</v>
      </c>
    </row>
    <row r="5" spans="2:18" s="4" customFormat="1" ht="15.5" x14ac:dyDescent="0.35">
      <c r="B5" s="16" t="s">
        <v>15</v>
      </c>
      <c r="C5" s="17">
        <v>227</v>
      </c>
      <c r="D5" s="17">
        <v>233</v>
      </c>
      <c r="E5" s="18">
        <v>230</v>
      </c>
      <c r="F5" s="18">
        <v>6.8</v>
      </c>
      <c r="G5" s="19">
        <v>4.5</v>
      </c>
      <c r="H5" s="20">
        <v>-6.36</v>
      </c>
      <c r="I5" s="21">
        <v>2.91</v>
      </c>
      <c r="J5" s="21">
        <v>150</v>
      </c>
      <c r="L5" s="22">
        <v>0.97309999999999997</v>
      </c>
      <c r="M5" s="22">
        <v>0.68462800000000001</v>
      </c>
      <c r="N5" s="23"/>
      <c r="O5" s="22">
        <v>0.217</v>
      </c>
      <c r="P5" s="22">
        <v>0.372</v>
      </c>
      <c r="Q5" s="22">
        <v>0.22900000000000001</v>
      </c>
      <c r="R5" s="22">
        <v>0.18099999999999999</v>
      </c>
    </row>
    <row r="6" spans="2:18" s="4" customFormat="1" ht="15.5" x14ac:dyDescent="0.35">
      <c r="B6" s="16" t="s">
        <v>15</v>
      </c>
      <c r="C6" s="17">
        <v>303</v>
      </c>
      <c r="D6" s="17">
        <v>310.5</v>
      </c>
      <c r="E6" s="18">
        <v>306.75</v>
      </c>
      <c r="F6" s="18">
        <v>6.8</v>
      </c>
      <c r="G6" s="19">
        <v>3.7324999999999999</v>
      </c>
      <c r="H6" s="20">
        <v>-2.33</v>
      </c>
      <c r="I6" s="21">
        <v>2.0699999999999998</v>
      </c>
      <c r="J6" s="21">
        <v>107</v>
      </c>
      <c r="L6" s="22">
        <v>0.67300000000000004</v>
      </c>
      <c r="M6" s="22">
        <v>0.67437999999999998</v>
      </c>
      <c r="N6" s="23"/>
      <c r="O6" s="22">
        <v>0.23</v>
      </c>
      <c r="P6" s="22">
        <v>0.41599999999999998</v>
      </c>
      <c r="Q6" s="22">
        <v>0.26400000000000001</v>
      </c>
      <c r="R6" s="22">
        <v>9.0999999999999998E-2</v>
      </c>
    </row>
    <row r="7" spans="2:18" s="4" customFormat="1" ht="15.5" x14ac:dyDescent="0.35">
      <c r="B7" s="16" t="s">
        <v>15</v>
      </c>
      <c r="C7" s="18">
        <v>344</v>
      </c>
      <c r="D7" s="18">
        <v>354</v>
      </c>
      <c r="E7" s="18">
        <v>344</v>
      </c>
      <c r="F7" s="18">
        <v>6.8</v>
      </c>
      <c r="G7" s="24">
        <v>3.36</v>
      </c>
      <c r="H7" s="20">
        <v>-6.22</v>
      </c>
      <c r="I7" s="21">
        <v>1.9</v>
      </c>
      <c r="J7" s="21">
        <v>68</v>
      </c>
      <c r="L7" s="25">
        <v>0.94569999999999999</v>
      </c>
      <c r="M7" s="22">
        <v>0.67002459999999997</v>
      </c>
      <c r="N7" s="23"/>
      <c r="O7" s="22">
        <v>0.23799999999999999</v>
      </c>
      <c r="P7" s="22">
        <v>0.443</v>
      </c>
      <c r="Q7" s="22">
        <v>0.28299999999999997</v>
      </c>
      <c r="R7" s="22">
        <v>3.5000000000000003E-2</v>
      </c>
    </row>
    <row r="8" spans="2:18" s="4" customFormat="1" ht="15.5" x14ac:dyDescent="0.35">
      <c r="B8" s="16" t="s">
        <v>15</v>
      </c>
      <c r="C8" s="18">
        <v>344</v>
      </c>
      <c r="D8" s="18">
        <v>354.4</v>
      </c>
      <c r="E8" s="18">
        <v>349.2</v>
      </c>
      <c r="F8" s="18">
        <v>6.8</v>
      </c>
      <c r="G8" s="24">
        <v>3.3079999999999998</v>
      </c>
      <c r="H8" s="20">
        <v>-3.38</v>
      </c>
      <c r="I8" s="21">
        <v>1.43</v>
      </c>
      <c r="J8" s="21">
        <v>114</v>
      </c>
      <c r="L8" s="25">
        <v>0.79310000000000003</v>
      </c>
      <c r="M8" s="22">
        <v>0.66938410000000004</v>
      </c>
      <c r="N8" s="23"/>
      <c r="O8" s="22">
        <v>0.23799999999999999</v>
      </c>
      <c r="P8" s="22">
        <v>0.44500000000000001</v>
      </c>
      <c r="Q8" s="22">
        <v>0.28499999999999998</v>
      </c>
      <c r="R8" s="22">
        <v>3.2000000000000001E-2</v>
      </c>
    </row>
    <row r="9" spans="2:18" s="4" customFormat="1" ht="15.5" x14ac:dyDescent="0.35">
      <c r="B9" s="26"/>
    </row>
    <row r="10" spans="2:18" s="4" customFormat="1" ht="25.5" customHeight="1" x14ac:dyDescent="0.35">
      <c r="B10" s="27" t="s">
        <v>24</v>
      </c>
      <c r="K10" s="28"/>
    </row>
    <row r="11" spans="2:18" s="4" customFormat="1" ht="25.5" customHeight="1" x14ac:dyDescent="0.35">
      <c r="B11" s="28" t="s">
        <v>29</v>
      </c>
    </row>
    <row r="12" spans="2:18" s="4" customFormat="1" ht="15.5" x14ac:dyDescent="0.35">
      <c r="B12" s="28"/>
    </row>
    <row r="13" spans="2:18" s="4" customFormat="1" ht="15.5" x14ac:dyDescent="0.35">
      <c r="B13" s="28"/>
      <c r="I13" s="29" t="s">
        <v>19</v>
      </c>
      <c r="J13" s="30"/>
    </row>
    <row r="14" spans="2:18" s="4" customFormat="1" ht="31" x14ac:dyDescent="0.35">
      <c r="I14" s="9" t="s">
        <v>17</v>
      </c>
      <c r="J14" s="9" t="s">
        <v>18</v>
      </c>
      <c r="L14" s="13" t="s">
        <v>20</v>
      </c>
      <c r="M14" s="13" t="s">
        <v>10</v>
      </c>
      <c r="N14" s="13"/>
      <c r="O14" s="9" t="s">
        <v>32</v>
      </c>
    </row>
    <row r="15" spans="2:18" s="4" customFormat="1" ht="15.5" x14ac:dyDescent="0.35">
      <c r="I15" s="21">
        <v>0</v>
      </c>
      <c r="J15" s="21">
        <v>0</v>
      </c>
      <c r="L15" s="21">
        <v>1</v>
      </c>
      <c r="M15" s="21">
        <v>0</v>
      </c>
      <c r="N15" s="21"/>
      <c r="O15" s="21"/>
    </row>
    <row r="16" spans="2:18" s="4" customFormat="1" ht="15.5" x14ac:dyDescent="0.35">
      <c r="I16" s="21">
        <v>0</v>
      </c>
      <c r="J16" s="21">
        <v>0</v>
      </c>
      <c r="L16" s="21">
        <v>0</v>
      </c>
      <c r="M16" s="21">
        <v>0</v>
      </c>
      <c r="N16" s="21"/>
      <c r="O16" s="21"/>
    </row>
    <row r="17" spans="2:15" s="4" customFormat="1" ht="15.5" x14ac:dyDescent="0.35">
      <c r="I17" s="21">
        <v>0</v>
      </c>
      <c r="J17" s="21">
        <v>0</v>
      </c>
      <c r="L17" s="21">
        <v>0</v>
      </c>
      <c r="M17" s="21">
        <v>1</v>
      </c>
      <c r="N17" s="21"/>
      <c r="O17" s="21" t="s">
        <v>21</v>
      </c>
    </row>
    <row r="18" spans="2:15" s="4" customFormat="1" ht="17.5" x14ac:dyDescent="0.35">
      <c r="I18" s="31" t="s">
        <v>86</v>
      </c>
      <c r="J18" s="31" t="s">
        <v>87</v>
      </c>
      <c r="L18" s="21">
        <v>1</v>
      </c>
      <c r="M18" s="21">
        <v>1</v>
      </c>
      <c r="N18" s="21"/>
      <c r="O18" s="21" t="s">
        <v>22</v>
      </c>
    </row>
    <row r="19" spans="2:15" s="4" customFormat="1" ht="15.5" x14ac:dyDescent="0.35"/>
    <row r="20" spans="2:15" s="4" customFormat="1" ht="15.5" x14ac:dyDescent="0.35">
      <c r="B20" s="4" t="s">
        <v>23</v>
      </c>
    </row>
    <row r="21" spans="2:15" s="4" customFormat="1" ht="15.5" x14ac:dyDescent="0.35">
      <c r="B21" s="89" t="s">
        <v>91</v>
      </c>
    </row>
    <row r="22" spans="2:15" s="4" customFormat="1" ht="15.5" x14ac:dyDescent="0.35"/>
    <row r="25" spans="2:15" x14ac:dyDescent="0.45">
      <c r="D25" s="3"/>
      <c r="E25" s="3"/>
      <c r="F25" s="3"/>
      <c r="G25" s="3"/>
      <c r="H25" s="3"/>
      <c r="I25" s="2"/>
      <c r="J25" s="2"/>
      <c r="K25" s="3"/>
    </row>
    <row r="26" spans="2:15" x14ac:dyDescent="0.45">
      <c r="D26" s="3"/>
      <c r="E26" s="3"/>
      <c r="F26" s="3"/>
      <c r="G26" s="3"/>
      <c r="H26" s="3"/>
      <c r="I26" s="3"/>
      <c r="J26" s="3"/>
      <c r="K26" s="3"/>
    </row>
  </sheetData>
  <mergeCells count="3">
    <mergeCell ref="I3:J3"/>
    <mergeCell ref="I13:J13"/>
    <mergeCell ref="B1:R1"/>
  </mergeCell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71F99-B692-4D06-A945-67B6B0EE4DC5}">
  <dimension ref="B1:S26"/>
  <sheetViews>
    <sheetView zoomScaleNormal="100" workbookViewId="0">
      <selection activeCell="B1" sqref="B1:S1"/>
    </sheetView>
  </sheetViews>
  <sheetFormatPr defaultColWidth="9.08984375" defaultRowHeight="18.5" x14ac:dyDescent="0.45"/>
  <cols>
    <col min="1" max="2" width="9.08984375" style="1"/>
    <col min="3" max="3" width="12.6328125" style="1" customWidth="1"/>
    <col min="4" max="4" width="11.453125" style="1" customWidth="1"/>
    <col min="5" max="5" width="9.08984375" style="1"/>
    <col min="6" max="6" width="12" style="1" customWidth="1"/>
    <col min="7" max="7" width="15.54296875" style="1" customWidth="1"/>
    <col min="8" max="8" width="11.7265625" style="1" customWidth="1"/>
    <col min="9" max="9" width="9.08984375" style="1"/>
    <col min="10" max="10" width="11.81640625" style="1" customWidth="1"/>
    <col min="11" max="11" width="13.26953125" style="1" customWidth="1"/>
    <col min="12" max="12" width="9.08984375" style="1"/>
    <col min="13" max="13" width="11.6328125" style="1" customWidth="1"/>
    <col min="14" max="14" width="12.1796875" style="1" customWidth="1"/>
    <col min="15" max="15" width="9.08984375" style="1"/>
    <col min="16" max="16" width="16.453125" style="1" customWidth="1"/>
    <col min="17" max="17" width="14.36328125" style="1" customWidth="1"/>
    <col min="18" max="18" width="16.08984375" style="1" customWidth="1"/>
    <col min="19" max="19" width="13.36328125" style="1" customWidth="1"/>
    <col min="20" max="16384" width="9.08984375" style="1"/>
  </cols>
  <sheetData>
    <row r="1" spans="2:19" ht="37.5" customHeight="1" x14ac:dyDescent="0.45">
      <c r="B1" s="77" t="s">
        <v>94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</row>
    <row r="3" spans="2:19" s="4" customFormat="1" ht="18" customHeight="1" thickBot="1" x14ac:dyDescent="0.4">
      <c r="B3" s="32"/>
      <c r="M3" s="33"/>
    </row>
    <row r="4" spans="2:19" s="4" customFormat="1" ht="47" thickBot="1" x14ac:dyDescent="0.4">
      <c r="B4" s="6" t="s">
        <v>0</v>
      </c>
      <c r="C4" s="6" t="s">
        <v>1</v>
      </c>
      <c r="D4" s="6" t="s">
        <v>2</v>
      </c>
      <c r="E4" s="6" t="s">
        <v>3</v>
      </c>
      <c r="F4" s="6" t="s">
        <v>4</v>
      </c>
      <c r="G4" s="7" t="s">
        <v>5</v>
      </c>
      <c r="H4" s="6" t="s">
        <v>6</v>
      </c>
      <c r="I4" s="6" t="s">
        <v>7</v>
      </c>
      <c r="J4" s="6" t="s">
        <v>8</v>
      </c>
      <c r="K4" s="34" t="s">
        <v>9</v>
      </c>
      <c r="L4" s="8"/>
      <c r="M4" s="11" t="s">
        <v>30</v>
      </c>
      <c r="N4" s="12" t="s">
        <v>10</v>
      </c>
      <c r="O4" s="13"/>
      <c r="P4" s="14" t="s">
        <v>25</v>
      </c>
      <c r="Q4" s="15" t="s">
        <v>26</v>
      </c>
      <c r="R4" s="14" t="s">
        <v>27</v>
      </c>
      <c r="S4" s="14" t="s">
        <v>28</v>
      </c>
    </row>
    <row r="5" spans="2:19" s="4" customFormat="1" ht="19.5" customHeight="1" thickBot="1" x14ac:dyDescent="0.4">
      <c r="B5" s="35" t="s">
        <v>11</v>
      </c>
      <c r="C5" s="42">
        <v>232</v>
      </c>
      <c r="D5" s="42">
        <v>241</v>
      </c>
      <c r="E5" s="42">
        <v>236.5</v>
      </c>
      <c r="F5" s="42">
        <v>5.2</v>
      </c>
      <c r="G5" s="43">
        <v>2.6349999999999998</v>
      </c>
      <c r="H5" s="42">
        <v>-6.5</v>
      </c>
      <c r="I5" s="44" t="s">
        <v>12</v>
      </c>
      <c r="J5" s="42">
        <v>-0.82</v>
      </c>
      <c r="K5" s="45">
        <v>8.4000000000000005E-2</v>
      </c>
      <c r="L5" s="36"/>
      <c r="M5" s="51">
        <v>0.94702282413626004</v>
      </c>
      <c r="N5" s="51">
        <v>57.417870864268799</v>
      </c>
      <c r="O5" s="51"/>
      <c r="P5" s="51">
        <v>0.12464010125012701</v>
      </c>
      <c r="Q5" s="51">
        <v>0.39726313053840501</v>
      </c>
      <c r="R5" s="51">
        <v>0.45680973183409201</v>
      </c>
      <c r="S5" s="51">
        <v>2.3008380257780299E-2</v>
      </c>
    </row>
    <row r="6" spans="2:19" s="4" customFormat="1" ht="19.5" customHeight="1" thickBot="1" x14ac:dyDescent="0.4">
      <c r="B6" s="37" t="s">
        <v>11</v>
      </c>
      <c r="C6" s="46">
        <v>346</v>
      </c>
      <c r="D6" s="46">
        <v>356</v>
      </c>
      <c r="E6" s="46">
        <v>351</v>
      </c>
      <c r="F6" s="46">
        <v>5.2</v>
      </c>
      <c r="G6" s="47">
        <v>1.49</v>
      </c>
      <c r="H6" s="46">
        <v>-1.1000000000000001</v>
      </c>
      <c r="I6" s="48" t="s">
        <v>12</v>
      </c>
      <c r="J6" s="46">
        <v>-0.31</v>
      </c>
      <c r="K6" s="49">
        <v>3.5000000000000003E-2</v>
      </c>
      <c r="L6" s="36"/>
      <c r="M6" s="51">
        <v>2.05349764871388E-3</v>
      </c>
      <c r="N6" s="51">
        <v>45.582452755926496</v>
      </c>
      <c r="O6" s="51"/>
      <c r="P6" s="51">
        <v>8.9439101984138097E-2</v>
      </c>
      <c r="Q6" s="51">
        <v>0.44707608420842199</v>
      </c>
      <c r="R6" s="51">
        <v>0.44157768554881499</v>
      </c>
      <c r="S6" s="51">
        <v>2.2926451273496198E-2</v>
      </c>
    </row>
    <row r="7" spans="2:19" s="4" customFormat="1" ht="19.5" customHeight="1" thickBot="1" x14ac:dyDescent="0.4">
      <c r="B7" s="37" t="s">
        <v>11</v>
      </c>
      <c r="C7" s="46">
        <v>356</v>
      </c>
      <c r="D7" s="46">
        <v>371</v>
      </c>
      <c r="E7" s="46">
        <v>363.5</v>
      </c>
      <c r="F7" s="46">
        <v>5.2</v>
      </c>
      <c r="G7" s="47">
        <v>1.365</v>
      </c>
      <c r="H7" s="46">
        <v>-2.9</v>
      </c>
      <c r="I7" s="48" t="s">
        <v>12</v>
      </c>
      <c r="J7" s="46">
        <v>-0.52</v>
      </c>
      <c r="K7" s="49">
        <v>3.7999999999999999E-2</v>
      </c>
      <c r="L7" s="36"/>
      <c r="M7" s="51">
        <v>0.52061189176549705</v>
      </c>
      <c r="N7" s="51">
        <v>44.126651781955502</v>
      </c>
      <c r="O7" s="51"/>
      <c r="P7" s="51">
        <v>8.8759450696831194E-2</v>
      </c>
      <c r="Q7" s="51">
        <v>0.45286961958490402</v>
      </c>
      <c r="R7" s="51">
        <v>0.43636186250078801</v>
      </c>
      <c r="S7" s="51">
        <v>2.2926445891980202E-2</v>
      </c>
    </row>
    <row r="8" spans="2:19" s="4" customFormat="1" ht="19.5" customHeight="1" thickBot="1" x14ac:dyDescent="0.4">
      <c r="B8" s="37" t="s">
        <v>11</v>
      </c>
      <c r="C8" s="46">
        <v>371</v>
      </c>
      <c r="D8" s="46">
        <v>383</v>
      </c>
      <c r="E8" s="46">
        <v>377</v>
      </c>
      <c r="F8" s="46">
        <v>5.2</v>
      </c>
      <c r="G8" s="47">
        <v>1.23</v>
      </c>
      <c r="H8" s="46">
        <v>-6.5</v>
      </c>
      <c r="I8" s="48" t="s">
        <v>12</v>
      </c>
      <c r="J8" s="46">
        <v>-0.94</v>
      </c>
      <c r="K8" s="49">
        <v>0.06</v>
      </c>
      <c r="L8" s="36"/>
      <c r="M8" s="51">
        <v>0.92277056347073905</v>
      </c>
      <c r="N8" s="51">
        <v>42.5524659607891</v>
      </c>
      <c r="O8" s="51"/>
      <c r="P8" s="51">
        <v>8.8759928755144393E-2</v>
      </c>
      <c r="Q8" s="51">
        <v>0.45900720712237902</v>
      </c>
      <c r="R8" s="51">
        <v>0.43011160136022097</v>
      </c>
      <c r="S8" s="51">
        <v>2.29264438267586E-2</v>
      </c>
    </row>
    <row r="9" spans="2:19" s="4" customFormat="1" ht="19.5" customHeight="1" thickBot="1" x14ac:dyDescent="0.4">
      <c r="B9" s="38" t="s">
        <v>13</v>
      </c>
      <c r="C9" s="46">
        <v>203</v>
      </c>
      <c r="D9" s="46">
        <v>208.5</v>
      </c>
      <c r="E9" s="46">
        <v>205.75</v>
      </c>
      <c r="F9" s="46">
        <v>5.2</v>
      </c>
      <c r="G9" s="47">
        <v>2.9</v>
      </c>
      <c r="H9" s="46">
        <v>-1.2</v>
      </c>
      <c r="I9" s="48" t="s">
        <v>12</v>
      </c>
      <c r="J9" s="46">
        <v>-0.63</v>
      </c>
      <c r="K9" s="49">
        <v>4.9000000000000002E-2</v>
      </c>
      <c r="L9" s="36"/>
      <c r="M9" s="51">
        <v>9.8959762433138906E-2</v>
      </c>
      <c r="N9" s="51">
        <v>59.373037305990003</v>
      </c>
      <c r="O9" s="51"/>
      <c r="P9" s="51">
        <v>0.13974504487841399</v>
      </c>
      <c r="Q9" s="51">
        <v>0.38866133742110998</v>
      </c>
      <c r="R9" s="51">
        <v>0.44976757078423102</v>
      </c>
      <c r="S9" s="51">
        <v>2.3608644842025801E-2</v>
      </c>
    </row>
    <row r="10" spans="2:19" s="4" customFormat="1" ht="19.5" customHeight="1" thickBot="1" x14ac:dyDescent="0.4">
      <c r="B10" s="38" t="s">
        <v>13</v>
      </c>
      <c r="C10" s="46">
        <v>267</v>
      </c>
      <c r="D10" s="46">
        <v>279</v>
      </c>
      <c r="E10" s="46">
        <v>273</v>
      </c>
      <c r="F10" s="46">
        <v>5.2</v>
      </c>
      <c r="G10" s="47">
        <v>2.2999999999999998</v>
      </c>
      <c r="H10" s="46">
        <v>-3.1</v>
      </c>
      <c r="I10" s="48" t="s">
        <v>12</v>
      </c>
      <c r="J10" s="46">
        <v>-0.52</v>
      </c>
      <c r="K10" s="49">
        <v>5.3999999999999999E-2</v>
      </c>
      <c r="L10" s="36"/>
      <c r="M10" s="51">
        <v>0.65289300273047901</v>
      </c>
      <c r="N10" s="51">
        <v>54.4113151002012</v>
      </c>
      <c r="O10" s="52"/>
      <c r="P10" s="51">
        <v>0.109118295412131</v>
      </c>
      <c r="Q10" s="51">
        <v>0.41022181300961102</v>
      </c>
      <c r="R10" s="51">
        <v>0.45930509223671201</v>
      </c>
      <c r="S10" s="51">
        <v>2.2932041289319999E-2</v>
      </c>
    </row>
    <row r="11" spans="2:19" s="4" customFormat="1" ht="19.5" customHeight="1" thickBot="1" x14ac:dyDescent="0.4">
      <c r="B11" s="41" t="s">
        <v>14</v>
      </c>
      <c r="C11" s="46">
        <v>43</v>
      </c>
      <c r="D11" s="46">
        <v>54</v>
      </c>
      <c r="E11" s="46">
        <v>48.5</v>
      </c>
      <c r="F11" s="46">
        <v>6.8</v>
      </c>
      <c r="G11" s="47">
        <v>6.3</v>
      </c>
      <c r="H11" s="46">
        <v>-0.8</v>
      </c>
      <c r="I11" s="48" t="s">
        <v>12</v>
      </c>
      <c r="J11" s="46">
        <v>-0.78</v>
      </c>
      <c r="K11" s="49">
        <v>3.9E-2</v>
      </c>
      <c r="L11" s="36"/>
      <c r="M11" s="51">
        <v>1.0164759423276401E-2</v>
      </c>
      <c r="N11" s="51">
        <v>50.944008875566503</v>
      </c>
      <c r="O11" s="52"/>
      <c r="P11" s="51">
        <v>0.264972058601606</v>
      </c>
      <c r="Q11" s="51">
        <v>0.33101173677162399</v>
      </c>
      <c r="R11" s="51">
        <v>0.204028222021894</v>
      </c>
      <c r="S11" s="51">
        <v>0.19967497362770301</v>
      </c>
    </row>
    <row r="12" spans="2:19" s="4" customFormat="1" ht="19.5" customHeight="1" thickBot="1" x14ac:dyDescent="0.4">
      <c r="B12" s="41" t="s">
        <v>14</v>
      </c>
      <c r="C12" s="46">
        <v>568</v>
      </c>
      <c r="D12" s="46">
        <v>578</v>
      </c>
      <c r="E12" s="46">
        <v>573</v>
      </c>
      <c r="F12" s="46">
        <v>6.8</v>
      </c>
      <c r="G12" s="47">
        <v>1.1000000000000001</v>
      </c>
      <c r="H12" s="46">
        <v>-2.9</v>
      </c>
      <c r="I12" s="48" t="s">
        <v>12</v>
      </c>
      <c r="J12" s="46">
        <v>-0.4</v>
      </c>
      <c r="K12" s="49">
        <v>2.9000000000000001E-2</v>
      </c>
      <c r="L12" s="36"/>
      <c r="M12" s="51">
        <v>0.46086302039071397</v>
      </c>
      <c r="N12" s="51">
        <v>48.833964916378697</v>
      </c>
      <c r="O12" s="52"/>
      <c r="P12" s="51">
        <v>0.22559983419488</v>
      </c>
      <c r="Q12" s="51">
        <v>0.45291840718533499</v>
      </c>
      <c r="R12" s="51">
        <v>0.29734385629640397</v>
      </c>
      <c r="S12" s="51">
        <v>2.29999999200803E-2</v>
      </c>
    </row>
    <row r="13" spans="2:19" s="4" customFormat="1" ht="19.5" customHeight="1" thickBot="1" x14ac:dyDescent="0.4">
      <c r="B13" s="41" t="s">
        <v>14</v>
      </c>
      <c r="C13" s="46">
        <v>578</v>
      </c>
      <c r="D13" s="46">
        <v>588</v>
      </c>
      <c r="E13" s="46">
        <v>583</v>
      </c>
      <c r="F13" s="46">
        <v>6.8</v>
      </c>
      <c r="G13" s="47">
        <v>0.97</v>
      </c>
      <c r="H13" s="46">
        <v>-5.8</v>
      </c>
      <c r="I13" s="48" t="s">
        <v>12</v>
      </c>
      <c r="J13" s="46">
        <v>-0.73</v>
      </c>
      <c r="K13" s="49">
        <v>2.1000000000000001E-2</v>
      </c>
      <c r="L13" s="36"/>
      <c r="M13" s="51">
        <v>0.893715394676596</v>
      </c>
      <c r="N13" s="51">
        <v>47.830315615638</v>
      </c>
      <c r="O13" s="52"/>
      <c r="P13" s="51">
        <v>0.23872810070696299</v>
      </c>
      <c r="Q13" s="51">
        <v>0.44377029162423798</v>
      </c>
      <c r="R13" s="51">
        <v>0.29344967869920402</v>
      </c>
      <c r="S13" s="51">
        <v>2.2999999907381101E-2</v>
      </c>
    </row>
    <row r="14" spans="2:19" s="4" customFormat="1" ht="19.5" customHeight="1" thickBot="1" x14ac:dyDescent="0.4">
      <c r="B14" s="39" t="s">
        <v>15</v>
      </c>
      <c r="C14" s="46">
        <v>113</v>
      </c>
      <c r="D14" s="46">
        <v>120.5</v>
      </c>
      <c r="E14" s="46">
        <v>113</v>
      </c>
      <c r="F14" s="46">
        <v>6.8</v>
      </c>
      <c r="G14" s="47">
        <v>5.7</v>
      </c>
      <c r="H14" s="46">
        <v>-0.8</v>
      </c>
      <c r="I14" s="48" t="s">
        <v>12</v>
      </c>
      <c r="J14" s="46">
        <v>-0.62</v>
      </c>
      <c r="K14" s="49">
        <v>0.03</v>
      </c>
      <c r="L14" s="36"/>
      <c r="M14" s="51">
        <v>9.6741547204955997E-3</v>
      </c>
      <c r="N14" s="51">
        <v>59.790461844653798</v>
      </c>
      <c r="O14" s="52"/>
      <c r="P14" s="51">
        <v>0.264270989590357</v>
      </c>
      <c r="Q14" s="51">
        <v>0.34862284455856102</v>
      </c>
      <c r="R14" s="51">
        <v>0.18758562629045</v>
      </c>
      <c r="S14" s="51">
        <v>0.19874623658503601</v>
      </c>
    </row>
    <row r="15" spans="2:19" s="4" customFormat="1" ht="19.5" customHeight="1" thickBot="1" x14ac:dyDescent="0.4">
      <c r="B15" s="39" t="s">
        <v>15</v>
      </c>
      <c r="C15" s="46">
        <v>131</v>
      </c>
      <c r="D15" s="46">
        <v>138.5</v>
      </c>
      <c r="E15" s="46">
        <v>131</v>
      </c>
      <c r="F15" s="46">
        <v>6.8</v>
      </c>
      <c r="G15" s="47">
        <v>5.5</v>
      </c>
      <c r="H15" s="46">
        <v>-2.9</v>
      </c>
      <c r="I15" s="48" t="s">
        <v>12</v>
      </c>
      <c r="J15" s="46">
        <v>-0.81</v>
      </c>
      <c r="K15" s="49">
        <v>6.0000000000000001E-3</v>
      </c>
      <c r="L15" s="36"/>
      <c r="M15" s="51">
        <v>0.73163861885194803</v>
      </c>
      <c r="N15" s="51">
        <v>61.926395940310101</v>
      </c>
      <c r="O15" s="52"/>
      <c r="P15" s="51">
        <v>0.26049909652863601</v>
      </c>
      <c r="Q15" s="51">
        <v>0.35509674422217802</v>
      </c>
      <c r="R15" s="51">
        <v>0.18546680212542399</v>
      </c>
      <c r="S15" s="51">
        <v>0.19803370781355201</v>
      </c>
    </row>
    <row r="16" spans="2:19" s="4" customFormat="1" ht="19.5" customHeight="1" thickBot="1" x14ac:dyDescent="0.4">
      <c r="B16" s="39" t="s">
        <v>15</v>
      </c>
      <c r="C16" s="46">
        <v>194</v>
      </c>
      <c r="D16" s="46">
        <v>204.5</v>
      </c>
      <c r="E16" s="46">
        <v>194</v>
      </c>
      <c r="F16" s="46">
        <v>6.8</v>
      </c>
      <c r="G16" s="47">
        <v>4.9000000000000004</v>
      </c>
      <c r="H16" s="46">
        <v>-5.8</v>
      </c>
      <c r="I16" s="48" t="s">
        <v>12</v>
      </c>
      <c r="J16" s="46">
        <v>-0.86</v>
      </c>
      <c r="K16" s="49">
        <v>5.5E-2</v>
      </c>
      <c r="L16" s="36"/>
      <c r="M16" s="51">
        <v>0.96037510689443295</v>
      </c>
      <c r="N16" s="51">
        <v>66.168482350669905</v>
      </c>
      <c r="O16" s="52"/>
      <c r="P16" s="51">
        <v>0.24219868946637399</v>
      </c>
      <c r="Q16" s="51">
        <v>0.37636044500445598</v>
      </c>
      <c r="R16" s="51">
        <v>0.18780049222735101</v>
      </c>
      <c r="S16" s="51">
        <v>0.192415181177751</v>
      </c>
    </row>
    <row r="17" spans="2:19" s="4" customFormat="1" ht="19.5" customHeight="1" thickBot="1" x14ac:dyDescent="0.4">
      <c r="B17" s="41" t="s">
        <v>14</v>
      </c>
      <c r="C17" s="46">
        <v>101</v>
      </c>
      <c r="D17" s="46">
        <v>113</v>
      </c>
      <c r="E17" s="46">
        <v>101</v>
      </c>
      <c r="F17" s="46">
        <v>6.8</v>
      </c>
      <c r="G17" s="47">
        <v>5.8</v>
      </c>
      <c r="H17" s="46">
        <v>-1.2</v>
      </c>
      <c r="I17" s="48" t="s">
        <v>16</v>
      </c>
      <c r="J17" s="46">
        <v>-0.45</v>
      </c>
      <c r="K17" s="50"/>
      <c r="L17" s="40"/>
      <c r="M17" s="51">
        <v>0.14326688546277799</v>
      </c>
      <c r="N17" s="51">
        <v>58.576171423959103</v>
      </c>
      <c r="O17" s="52"/>
      <c r="P17" s="51">
        <v>0.265569257553117</v>
      </c>
      <c r="Q17" s="51">
        <v>0.34548826380005998</v>
      </c>
      <c r="R17" s="51">
        <v>0.18923847277164299</v>
      </c>
      <c r="S17" s="51">
        <v>0.19899884947855001</v>
      </c>
    </row>
    <row r="18" spans="2:19" s="4" customFormat="1" ht="19.5" customHeight="1" thickBot="1" x14ac:dyDescent="0.4">
      <c r="B18" s="41" t="s">
        <v>14</v>
      </c>
      <c r="C18" s="46">
        <v>213</v>
      </c>
      <c r="D18" s="46">
        <v>232.5</v>
      </c>
      <c r="E18" s="46">
        <v>222.75</v>
      </c>
      <c r="F18" s="46">
        <v>6.8</v>
      </c>
      <c r="G18" s="47">
        <v>4.5999999999999996</v>
      </c>
      <c r="H18" s="46">
        <v>-3.2</v>
      </c>
      <c r="I18" s="48" t="s">
        <v>16</v>
      </c>
      <c r="J18" s="46">
        <v>-0.82</v>
      </c>
      <c r="K18" s="50"/>
      <c r="L18" s="40"/>
      <c r="M18" s="51">
        <v>0.762059422741727</v>
      </c>
      <c r="N18" s="51">
        <v>67.191937811620704</v>
      </c>
      <c r="O18" s="52"/>
      <c r="P18" s="51">
        <v>0.23105348272241399</v>
      </c>
      <c r="Q18" s="51">
        <v>0.38883670724170899</v>
      </c>
      <c r="R18" s="51">
        <v>0.193651767720636</v>
      </c>
      <c r="S18" s="51">
        <v>0.18510333931811301</v>
      </c>
    </row>
    <row r="19" spans="2:19" s="4" customFormat="1" ht="19.5" customHeight="1" thickBot="1" x14ac:dyDescent="0.4">
      <c r="B19" s="41" t="s">
        <v>14</v>
      </c>
      <c r="C19" s="46">
        <v>481</v>
      </c>
      <c r="D19" s="46">
        <v>500.5</v>
      </c>
      <c r="E19" s="46">
        <v>490.75</v>
      </c>
      <c r="F19" s="46">
        <v>6.8</v>
      </c>
      <c r="G19" s="47">
        <v>1.9</v>
      </c>
      <c r="H19" s="46">
        <v>-5.4</v>
      </c>
      <c r="I19" s="48" t="s">
        <v>16</v>
      </c>
      <c r="J19" s="46">
        <v>-0.87</v>
      </c>
      <c r="K19" s="50"/>
      <c r="L19" s="40"/>
      <c r="M19" s="51">
        <v>0.88564433270906195</v>
      </c>
      <c r="N19" s="51">
        <v>55.318825658081799</v>
      </c>
      <c r="O19" s="52"/>
      <c r="P19" s="51">
        <v>0.17961404580526</v>
      </c>
      <c r="Q19" s="51">
        <v>0.49157827206227001</v>
      </c>
      <c r="R19" s="51">
        <v>0.30423897062414701</v>
      </c>
      <c r="S19" s="51">
        <v>2.30000245663779E-2</v>
      </c>
    </row>
    <row r="20" spans="2:19" s="4" customFormat="1" ht="19.5" customHeight="1" thickBot="1" x14ac:dyDescent="0.4">
      <c r="B20" s="41" t="s">
        <v>14</v>
      </c>
      <c r="C20" s="46">
        <v>500</v>
      </c>
      <c r="D20" s="46">
        <v>512</v>
      </c>
      <c r="E20" s="46">
        <v>506</v>
      </c>
      <c r="F20" s="46">
        <v>6.8</v>
      </c>
      <c r="G20" s="47">
        <v>1.7</v>
      </c>
      <c r="H20" s="46">
        <v>-1</v>
      </c>
      <c r="I20" s="48" t="s">
        <v>16</v>
      </c>
      <c r="J20" s="46">
        <v>-0.43</v>
      </c>
      <c r="K20" s="50"/>
      <c r="L20" s="40"/>
      <c r="M20" s="51">
        <v>3.3337447086556599E-4</v>
      </c>
      <c r="N20" s="51">
        <v>53.683422159164401</v>
      </c>
      <c r="O20" s="52"/>
      <c r="P20" s="51">
        <v>0.185980832713283</v>
      </c>
      <c r="Q20" s="51">
        <v>0.48458385934427201</v>
      </c>
      <c r="R20" s="51">
        <v>0.30495807798125002</v>
      </c>
      <c r="S20" s="51">
        <v>2.3000003978720599E-2</v>
      </c>
    </row>
    <row r="21" spans="2:19" s="4" customFormat="1" ht="19.5" customHeight="1" thickBot="1" x14ac:dyDescent="0.4">
      <c r="B21" s="41" t="s">
        <v>14</v>
      </c>
      <c r="C21" s="46">
        <v>550</v>
      </c>
      <c r="D21" s="46">
        <v>568</v>
      </c>
      <c r="E21" s="46">
        <v>559</v>
      </c>
      <c r="F21" s="46">
        <v>6.8</v>
      </c>
      <c r="G21" s="47">
        <v>1.2</v>
      </c>
      <c r="H21" s="46">
        <v>-6.1</v>
      </c>
      <c r="I21" s="48" t="s">
        <v>16</v>
      </c>
      <c r="J21" s="46">
        <v>-0.11</v>
      </c>
      <c r="K21" s="50"/>
      <c r="L21" s="40"/>
      <c r="M21" s="51">
        <v>0.91376463118743101</v>
      </c>
      <c r="N21" s="51">
        <v>49.622080638434497</v>
      </c>
      <c r="O21" s="52"/>
      <c r="P21" s="51">
        <v>0.216666003716811</v>
      </c>
      <c r="Q21" s="51">
        <v>0.45937823306675102</v>
      </c>
      <c r="R21" s="51">
        <v>0.29975469539150801</v>
      </c>
      <c r="S21" s="51">
        <v>2.2999999946957998E-2</v>
      </c>
    </row>
    <row r="22" spans="2:19" s="4" customFormat="1" ht="19.5" customHeight="1" thickBot="1" x14ac:dyDescent="0.4">
      <c r="B22" s="39" t="s">
        <v>15</v>
      </c>
      <c r="C22" s="46">
        <v>168</v>
      </c>
      <c r="D22" s="46">
        <v>181</v>
      </c>
      <c r="E22" s="46">
        <v>168</v>
      </c>
      <c r="F22" s="46">
        <v>6.8</v>
      </c>
      <c r="G22" s="47">
        <v>5.0999999999999996</v>
      </c>
      <c r="H22" s="46">
        <v>-3.2</v>
      </c>
      <c r="I22" s="48" t="s">
        <v>16</v>
      </c>
      <c r="J22" s="46">
        <v>-1</v>
      </c>
      <c r="K22" s="50"/>
      <c r="L22" s="40"/>
      <c r="M22" s="51">
        <v>0.77595445428354504</v>
      </c>
      <c r="N22" s="51">
        <v>65.095910850067497</v>
      </c>
      <c r="O22" s="52"/>
      <c r="P22" s="51">
        <v>0.249173863415309</v>
      </c>
      <c r="Q22" s="51">
        <v>0.36889505284187601</v>
      </c>
      <c r="R22" s="51">
        <v>0.18563904220146901</v>
      </c>
      <c r="S22" s="51">
        <v>0.195163702643077</v>
      </c>
    </row>
    <row r="23" spans="2:19" s="4" customFormat="1" ht="19.5" customHeight="1" thickBot="1" x14ac:dyDescent="0.4">
      <c r="B23" s="39" t="s">
        <v>15</v>
      </c>
      <c r="C23" s="46">
        <v>326</v>
      </c>
      <c r="D23" s="46">
        <v>338</v>
      </c>
      <c r="E23" s="46">
        <v>332</v>
      </c>
      <c r="F23" s="46">
        <v>6.8</v>
      </c>
      <c r="G23" s="47">
        <v>3.5</v>
      </c>
      <c r="H23" s="46">
        <v>-6.1</v>
      </c>
      <c r="I23" s="48" t="s">
        <v>16</v>
      </c>
      <c r="J23" s="46">
        <v>-0.52</v>
      </c>
      <c r="K23" s="50"/>
      <c r="L23" s="40"/>
      <c r="M23" s="51">
        <v>0.943724161279901</v>
      </c>
      <c r="N23" s="51">
        <v>65.935243745124893</v>
      </c>
      <c r="O23" s="52"/>
      <c r="P23" s="51">
        <v>0.207459521779534</v>
      </c>
      <c r="Q23" s="51">
        <v>0.48283969780347402</v>
      </c>
      <c r="R23" s="51">
        <v>0.25671314917066401</v>
      </c>
      <c r="S23" s="51">
        <v>5.11613395263339E-2</v>
      </c>
    </row>
    <row r="24" spans="2:19" s="4" customFormat="1" ht="15.5" x14ac:dyDescent="0.35"/>
    <row r="25" spans="2:19" s="4" customFormat="1" ht="15.5" x14ac:dyDescent="0.35">
      <c r="M25" s="27" t="s">
        <v>24</v>
      </c>
    </row>
    <row r="26" spans="2:19" s="4" customFormat="1" ht="15.5" x14ac:dyDescent="0.35">
      <c r="M26" s="28" t="s">
        <v>29</v>
      </c>
    </row>
  </sheetData>
  <mergeCells count="1">
    <mergeCell ref="B1:S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ConstituentMaterials</vt:lpstr>
      <vt:lpstr>UCS Mechanical Properties</vt:lpstr>
      <vt:lpstr>Tensile Yield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Bull, Diana L</dc:creator>
  <cp:lastModifiedBy>Bull, Diana L</cp:lastModifiedBy>
  <dcterms:created xsi:type="dcterms:W3CDTF">2025-01-02T21:35:16Z</dcterms:created>
  <dcterms:modified xsi:type="dcterms:W3CDTF">2025-02-13T00:02:13Z</dcterms:modified>
</cp:coreProperties>
</file>