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ilde.tura2\Desktop\"/>
    </mc:Choice>
  </mc:AlternateContent>
  <xr:revisionPtr revIDLastSave="0" documentId="13_ncr:1_{64BE4C75-9DBD-46B5-B3A5-E72E9C2E7540}" xr6:coauthVersionLast="36" xr6:coauthVersionMax="36" xr10:uidLastSave="{00000000-0000-0000-0000-000000000000}"/>
  <bookViews>
    <workbookView xWindow="0" yWindow="0" windowWidth="19200" windowHeight="6930" activeTab="3" xr2:uid="{1D4C3F31-41D4-4C98-BC58-52E27FB0C6F2}"/>
  </bookViews>
  <sheets>
    <sheet name="Tocopherols" sheetId="1" r:id="rId1"/>
    <sheet name="TBARS" sheetId="2" r:id="rId2"/>
    <sheet name="Volatiles" sheetId="3" r:id="rId3"/>
    <sheet name="Cannabinoids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36" i="3" l="1"/>
  <c r="V136" i="3"/>
  <c r="O39" i="2" l="1"/>
  <c r="O29" i="2"/>
  <c r="P29" i="2" s="1"/>
  <c r="Q29" i="2" s="1"/>
  <c r="S29" i="2" s="1"/>
  <c r="T29" i="2" s="1"/>
  <c r="O28" i="2"/>
  <c r="P28" i="2" s="1"/>
  <c r="Q28" i="2" s="1"/>
  <c r="S28" i="2" s="1"/>
  <c r="T28" i="2" s="1"/>
  <c r="O27" i="2"/>
  <c r="P27" i="2" s="1"/>
  <c r="Q27" i="2" s="1"/>
  <c r="S27" i="2" s="1"/>
  <c r="T27" i="2" s="1"/>
  <c r="O26" i="2"/>
  <c r="P26" i="2" s="1"/>
  <c r="Q26" i="2" s="1"/>
  <c r="S26" i="2" s="1"/>
  <c r="T26" i="2" s="1"/>
  <c r="O25" i="2"/>
  <c r="P25" i="2" s="1"/>
  <c r="Q25" i="2" s="1"/>
  <c r="S25" i="2" s="1"/>
  <c r="T25" i="2" s="1"/>
  <c r="O24" i="2"/>
  <c r="P24" i="2" s="1"/>
  <c r="Q24" i="2" s="1"/>
  <c r="S24" i="2" s="1"/>
  <c r="T24" i="2" s="1"/>
  <c r="P23" i="2"/>
  <c r="Q23" i="2" s="1"/>
  <c r="S23" i="2" s="1"/>
  <c r="T23" i="2" s="1"/>
  <c r="O23" i="2"/>
  <c r="O22" i="2"/>
  <c r="P22" i="2" s="1"/>
  <c r="Q22" i="2" s="1"/>
  <c r="S22" i="2" s="1"/>
  <c r="T22" i="2" s="1"/>
  <c r="O21" i="2"/>
  <c r="P21" i="2" s="1"/>
  <c r="Q21" i="2" s="1"/>
  <c r="S21" i="2" s="1"/>
  <c r="T21" i="2" s="1"/>
  <c r="P20" i="2"/>
  <c r="Q20" i="2" s="1"/>
  <c r="S20" i="2" s="1"/>
  <c r="T20" i="2" s="1"/>
  <c r="O20" i="2"/>
  <c r="O19" i="2"/>
  <c r="P19" i="2" s="1"/>
  <c r="Q19" i="2" s="1"/>
  <c r="S19" i="2" s="1"/>
  <c r="T19" i="2" s="1"/>
  <c r="O18" i="2"/>
  <c r="P18" i="2" s="1"/>
  <c r="Q18" i="2" s="1"/>
  <c r="S18" i="2" s="1"/>
  <c r="T18" i="2" s="1"/>
  <c r="O17" i="2"/>
  <c r="P17" i="2" s="1"/>
  <c r="Q17" i="2" s="1"/>
  <c r="S17" i="2" s="1"/>
  <c r="T17" i="2" s="1"/>
  <c r="O16" i="2"/>
  <c r="P16" i="2" s="1"/>
  <c r="Q16" i="2" s="1"/>
  <c r="S16" i="2" s="1"/>
  <c r="T16" i="2" s="1"/>
  <c r="O15" i="2"/>
  <c r="P15" i="2" s="1"/>
  <c r="Q15" i="2" s="1"/>
  <c r="S15" i="2" s="1"/>
  <c r="T15" i="2" s="1"/>
  <c r="O14" i="2"/>
  <c r="P14" i="2" s="1"/>
  <c r="Q14" i="2" s="1"/>
  <c r="S14" i="2" s="1"/>
  <c r="T14" i="2" s="1"/>
  <c r="O13" i="2"/>
  <c r="P13" i="2" s="1"/>
  <c r="Q13" i="2" s="1"/>
  <c r="S13" i="2" s="1"/>
  <c r="T13" i="2" s="1"/>
  <c r="O12" i="2"/>
  <c r="P12" i="2" s="1"/>
  <c r="Q12" i="2" s="1"/>
  <c r="S12" i="2" s="1"/>
  <c r="T12" i="2" s="1"/>
  <c r="P11" i="2"/>
  <c r="Q11" i="2" s="1"/>
  <c r="S11" i="2" s="1"/>
  <c r="T11" i="2" s="1"/>
  <c r="O11" i="2"/>
  <c r="O10" i="2"/>
  <c r="P10" i="2" s="1"/>
  <c r="Q10" i="2" s="1"/>
  <c r="S10" i="2" s="1"/>
  <c r="T10" i="2" s="1"/>
  <c r="O9" i="2"/>
  <c r="P9" i="2" s="1"/>
  <c r="Q9" i="2" s="1"/>
  <c r="S9" i="2" s="1"/>
  <c r="T9" i="2" s="1"/>
  <c r="P8" i="2"/>
  <c r="Q8" i="2" s="1"/>
  <c r="S8" i="2" s="1"/>
  <c r="T8" i="2" s="1"/>
  <c r="O8" i="2"/>
  <c r="O7" i="2"/>
  <c r="P7" i="2" s="1"/>
  <c r="Q7" i="2" s="1"/>
  <c r="S7" i="2" s="1"/>
  <c r="T7" i="2" s="1"/>
  <c r="O6" i="2"/>
  <c r="P6" i="2" s="1"/>
  <c r="Q6" i="2" s="1"/>
  <c r="S6" i="2" s="1"/>
  <c r="T6" i="2" s="1"/>
  <c r="O5" i="2"/>
  <c r="P5" i="2" s="1"/>
  <c r="Q5" i="2" s="1"/>
  <c r="S5" i="2" s="1"/>
  <c r="T5" i="2" s="1"/>
  <c r="O4" i="2"/>
  <c r="P4" i="2" s="1"/>
  <c r="Q4" i="2" s="1"/>
  <c r="S4" i="2" s="1"/>
  <c r="T4" i="2" s="1"/>
  <c r="O3" i="2"/>
  <c r="P3" i="2" s="1"/>
  <c r="Q3" i="2" s="1"/>
  <c r="S3" i="2" s="1"/>
  <c r="T3" i="2" s="1"/>
  <c r="B29" i="2"/>
  <c r="C29" i="2" s="1"/>
  <c r="D29" i="2" s="1"/>
  <c r="F29" i="2" s="1"/>
  <c r="G29" i="2" s="1"/>
  <c r="B28" i="2"/>
  <c r="C28" i="2" s="1"/>
  <c r="D28" i="2" s="1"/>
  <c r="F28" i="2" s="1"/>
  <c r="G28" i="2" s="1"/>
  <c r="B27" i="2"/>
  <c r="C27" i="2" s="1"/>
  <c r="D27" i="2" s="1"/>
  <c r="F27" i="2" s="1"/>
  <c r="G27" i="2" s="1"/>
  <c r="B26" i="2"/>
  <c r="C26" i="2" s="1"/>
  <c r="D26" i="2" s="1"/>
  <c r="F26" i="2" s="1"/>
  <c r="G26" i="2" s="1"/>
  <c r="B25" i="2"/>
  <c r="C25" i="2" s="1"/>
  <c r="D25" i="2" s="1"/>
  <c r="F25" i="2" s="1"/>
  <c r="G25" i="2" s="1"/>
  <c r="B24" i="2"/>
  <c r="C24" i="2" s="1"/>
  <c r="D24" i="2" s="1"/>
  <c r="F24" i="2" s="1"/>
  <c r="G24" i="2" s="1"/>
  <c r="C23" i="2"/>
  <c r="D23" i="2" s="1"/>
  <c r="F23" i="2" s="1"/>
  <c r="G23" i="2" s="1"/>
  <c r="B23" i="2"/>
  <c r="C22" i="2"/>
  <c r="D22" i="2" s="1"/>
  <c r="F22" i="2" s="1"/>
  <c r="G22" i="2" s="1"/>
  <c r="B22" i="2"/>
  <c r="C21" i="2"/>
  <c r="D21" i="2" s="1"/>
  <c r="F21" i="2" s="1"/>
  <c r="G21" i="2" s="1"/>
  <c r="B21" i="2"/>
  <c r="B20" i="2"/>
  <c r="B19" i="2"/>
  <c r="C19" i="2" s="1"/>
  <c r="D19" i="2" s="1"/>
  <c r="F19" i="2" s="1"/>
  <c r="G19" i="2" s="1"/>
  <c r="B18" i="2"/>
  <c r="C18" i="2" s="1"/>
  <c r="D18" i="2" s="1"/>
  <c r="F18" i="2" s="1"/>
  <c r="G18" i="2" s="1"/>
  <c r="B17" i="2"/>
  <c r="C17" i="2" s="1"/>
  <c r="D17" i="2" s="1"/>
  <c r="F17" i="2" s="1"/>
  <c r="G17" i="2" s="1"/>
  <c r="B16" i="2"/>
  <c r="C16" i="2" s="1"/>
  <c r="D16" i="2" s="1"/>
  <c r="F16" i="2" s="1"/>
  <c r="G16" i="2" s="1"/>
  <c r="B15" i="2"/>
  <c r="C15" i="2" s="1"/>
  <c r="D15" i="2" s="1"/>
  <c r="F15" i="2" s="1"/>
  <c r="G15" i="2" s="1"/>
  <c r="B14" i="2"/>
  <c r="C14" i="2" s="1"/>
  <c r="D14" i="2" s="1"/>
  <c r="F14" i="2" s="1"/>
  <c r="G14" i="2" s="1"/>
  <c r="B13" i="2"/>
  <c r="C13" i="2" s="1"/>
  <c r="D13" i="2" s="1"/>
  <c r="F13" i="2" s="1"/>
  <c r="G13" i="2" s="1"/>
  <c r="B12" i="2"/>
  <c r="C12" i="2" s="1"/>
  <c r="D12" i="2" s="1"/>
  <c r="F12" i="2" s="1"/>
  <c r="G12" i="2" s="1"/>
  <c r="C11" i="2"/>
  <c r="D11" i="2" s="1"/>
  <c r="F11" i="2" s="1"/>
  <c r="G11" i="2" s="1"/>
  <c r="B11" i="2"/>
  <c r="C10" i="2"/>
  <c r="D10" i="2" s="1"/>
  <c r="F10" i="2" s="1"/>
  <c r="G10" i="2" s="1"/>
  <c r="B10" i="2"/>
  <c r="C9" i="2"/>
  <c r="D9" i="2" s="1"/>
  <c r="F9" i="2" s="1"/>
  <c r="G9" i="2" s="1"/>
  <c r="B9" i="2"/>
  <c r="B8" i="2"/>
  <c r="B7" i="2"/>
  <c r="C7" i="2" s="1"/>
  <c r="D7" i="2" s="1"/>
  <c r="F7" i="2" s="1"/>
  <c r="G7" i="2" s="1"/>
  <c r="B6" i="2"/>
  <c r="C6" i="2" s="1"/>
  <c r="D6" i="2" s="1"/>
  <c r="F6" i="2" s="1"/>
  <c r="G6" i="2" s="1"/>
  <c r="B5" i="2"/>
  <c r="C5" i="2" s="1"/>
  <c r="D5" i="2" s="1"/>
  <c r="F5" i="2" s="1"/>
  <c r="G5" i="2" s="1"/>
  <c r="B4" i="2"/>
  <c r="C4" i="2" s="1"/>
  <c r="D4" i="2" s="1"/>
  <c r="F4" i="2" s="1"/>
  <c r="G4" i="2" s="1"/>
  <c r="B3" i="2"/>
  <c r="C3" i="2" s="1"/>
  <c r="D3" i="2" s="1"/>
  <c r="F3" i="2" s="1"/>
  <c r="G3" i="2" s="1"/>
  <c r="L2" i="2"/>
  <c r="C20" i="2" s="1"/>
  <c r="D20" i="2" s="1"/>
  <c r="F20" i="2" s="1"/>
  <c r="G20" i="2" s="1"/>
  <c r="V3" i="2" l="1"/>
  <c r="U3" i="2"/>
  <c r="V18" i="2"/>
  <c r="W18" i="2" s="1"/>
  <c r="U18" i="2"/>
  <c r="V24" i="2"/>
  <c r="U24" i="2"/>
  <c r="U21" i="2"/>
  <c r="V21" i="2"/>
  <c r="W21" i="2" s="1"/>
  <c r="V12" i="2"/>
  <c r="U12" i="2"/>
  <c r="V15" i="2"/>
  <c r="W15" i="2" s="1"/>
  <c r="U15" i="2"/>
  <c r="U9" i="2"/>
  <c r="V9" i="2"/>
  <c r="W9" i="2" s="1"/>
  <c r="V6" i="2"/>
  <c r="U6" i="2"/>
  <c r="V27" i="2"/>
  <c r="U27" i="2"/>
  <c r="I15" i="2"/>
  <c r="H15" i="2"/>
  <c r="I18" i="2"/>
  <c r="J18" i="2" s="1"/>
  <c r="H18" i="2"/>
  <c r="I24" i="2"/>
  <c r="H24" i="2"/>
  <c r="I12" i="2"/>
  <c r="H12" i="2"/>
  <c r="H9" i="2"/>
  <c r="I9" i="2"/>
  <c r="J9" i="2" s="1"/>
  <c r="I3" i="2"/>
  <c r="J3" i="2" s="1"/>
  <c r="H3" i="2"/>
  <c r="H6" i="2"/>
  <c r="H21" i="2"/>
  <c r="I21" i="2"/>
  <c r="J21" i="2" s="1"/>
  <c r="I27" i="2"/>
  <c r="H27" i="2"/>
  <c r="C8" i="2"/>
  <c r="D8" i="2" s="1"/>
  <c r="F8" i="2" s="1"/>
  <c r="G8" i="2" s="1"/>
  <c r="I6" i="2" s="1"/>
  <c r="J6" i="2" s="1"/>
  <c r="W27" i="2" l="1"/>
  <c r="W6" i="2"/>
  <c r="W12" i="2"/>
  <c r="W24" i="2"/>
  <c r="W3" i="2"/>
  <c r="J15" i="2"/>
  <c r="J12" i="2"/>
  <c r="J24" i="2"/>
  <c r="J27" i="2"/>
  <c r="T232" i="1" l="1"/>
  <c r="S232" i="1"/>
  <c r="M232" i="1"/>
  <c r="L232" i="1"/>
  <c r="S231" i="1"/>
  <c r="T231" i="1" s="1"/>
  <c r="L231" i="1"/>
  <c r="M231" i="1" s="1"/>
  <c r="S230" i="1"/>
  <c r="T230" i="1" s="1"/>
  <c r="M230" i="1"/>
  <c r="N230" i="1" s="1"/>
  <c r="L230" i="1"/>
  <c r="T229" i="1"/>
  <c r="S229" i="1"/>
  <c r="L229" i="1"/>
  <c r="M229" i="1" s="1"/>
  <c r="O227" i="1" s="1"/>
  <c r="S228" i="1"/>
  <c r="T228" i="1" s="1"/>
  <c r="M228" i="1"/>
  <c r="L228" i="1"/>
  <c r="T227" i="1"/>
  <c r="V227" i="1" s="1"/>
  <c r="S227" i="1"/>
  <c r="M227" i="1"/>
  <c r="L227" i="1"/>
  <c r="S226" i="1"/>
  <c r="T226" i="1" s="1"/>
  <c r="L226" i="1"/>
  <c r="M226" i="1" s="1"/>
  <c r="T225" i="1"/>
  <c r="S225" i="1"/>
  <c r="M225" i="1"/>
  <c r="L225" i="1"/>
  <c r="S224" i="1"/>
  <c r="T224" i="1" s="1"/>
  <c r="L224" i="1"/>
  <c r="M224" i="1" s="1"/>
  <c r="S223" i="1"/>
  <c r="T223" i="1" s="1"/>
  <c r="M223" i="1"/>
  <c r="L223" i="1"/>
  <c r="T222" i="1"/>
  <c r="S222" i="1"/>
  <c r="L222" i="1"/>
  <c r="M222" i="1" s="1"/>
  <c r="S221" i="1"/>
  <c r="T221" i="1" s="1"/>
  <c r="L221" i="1"/>
  <c r="M221" i="1" s="1"/>
  <c r="T220" i="1"/>
  <c r="S220" i="1"/>
  <c r="M220" i="1"/>
  <c r="L220" i="1"/>
  <c r="S219" i="1"/>
  <c r="T219" i="1" s="1"/>
  <c r="L219" i="1"/>
  <c r="M219" i="1" s="1"/>
  <c r="S218" i="1"/>
  <c r="T218" i="1" s="1"/>
  <c r="M218" i="1"/>
  <c r="L218" i="1"/>
  <c r="T217" i="1"/>
  <c r="S217" i="1"/>
  <c r="L217" i="1"/>
  <c r="M217" i="1" s="1"/>
  <c r="O215" i="1" s="1"/>
  <c r="P215" i="1" s="1"/>
  <c r="S216" i="1"/>
  <c r="T216" i="1" s="1"/>
  <c r="M216" i="1"/>
  <c r="L216" i="1"/>
  <c r="T215" i="1"/>
  <c r="V215" i="1" s="1"/>
  <c r="S215" i="1"/>
  <c r="M215" i="1"/>
  <c r="N215" i="1" s="1"/>
  <c r="L215" i="1"/>
  <c r="Z214" i="1"/>
  <c r="AA214" i="1" s="1"/>
  <c r="S214" i="1"/>
  <c r="T214" i="1" s="1"/>
  <c r="M214" i="1"/>
  <c r="L214" i="1"/>
  <c r="F214" i="1"/>
  <c r="E214" i="1"/>
  <c r="Z213" i="1"/>
  <c r="AA213" i="1" s="1"/>
  <c r="S213" i="1"/>
  <c r="T213" i="1" s="1"/>
  <c r="M213" i="1"/>
  <c r="L213" i="1"/>
  <c r="F213" i="1"/>
  <c r="E213" i="1"/>
  <c r="Z212" i="1"/>
  <c r="AA212" i="1" s="1"/>
  <c r="S212" i="1"/>
  <c r="T212" i="1" s="1"/>
  <c r="L212" i="1"/>
  <c r="M212" i="1" s="1"/>
  <c r="E212" i="1"/>
  <c r="F212" i="1" s="1"/>
  <c r="T206" i="1"/>
  <c r="S206" i="1"/>
  <c r="M206" i="1"/>
  <c r="L206" i="1"/>
  <c r="S205" i="1"/>
  <c r="T205" i="1" s="1"/>
  <c r="L205" i="1"/>
  <c r="M205" i="1" s="1"/>
  <c r="T204" i="1"/>
  <c r="S204" i="1"/>
  <c r="M204" i="1"/>
  <c r="L204" i="1"/>
  <c r="T203" i="1"/>
  <c r="S203" i="1"/>
  <c r="L203" i="1"/>
  <c r="M203" i="1" s="1"/>
  <c r="O201" i="1" s="1"/>
  <c r="S202" i="1"/>
  <c r="T202" i="1" s="1"/>
  <c r="M202" i="1"/>
  <c r="L202" i="1"/>
  <c r="S201" i="1"/>
  <c r="T201" i="1" s="1"/>
  <c r="M201" i="1"/>
  <c r="L201" i="1"/>
  <c r="T200" i="1"/>
  <c r="S200" i="1"/>
  <c r="L200" i="1"/>
  <c r="M200" i="1" s="1"/>
  <c r="O198" i="1" s="1"/>
  <c r="T199" i="1"/>
  <c r="S199" i="1"/>
  <c r="M199" i="1"/>
  <c r="L199" i="1"/>
  <c r="S198" i="1"/>
  <c r="T198" i="1" s="1"/>
  <c r="M198" i="1"/>
  <c r="L198" i="1"/>
  <c r="S197" i="1"/>
  <c r="T197" i="1" s="1"/>
  <c r="M197" i="1"/>
  <c r="L197" i="1"/>
  <c r="T196" i="1"/>
  <c r="S196" i="1"/>
  <c r="M196" i="1"/>
  <c r="L196" i="1"/>
  <c r="S195" i="1"/>
  <c r="T195" i="1" s="1"/>
  <c r="L195" i="1"/>
  <c r="M195" i="1" s="1"/>
  <c r="T194" i="1"/>
  <c r="S194" i="1"/>
  <c r="M194" i="1"/>
  <c r="L194" i="1"/>
  <c r="T193" i="1"/>
  <c r="S193" i="1"/>
  <c r="L193" i="1"/>
  <c r="M193" i="1" s="1"/>
  <c r="S192" i="1"/>
  <c r="T192" i="1" s="1"/>
  <c r="M192" i="1"/>
  <c r="L192" i="1"/>
  <c r="T191" i="1"/>
  <c r="S191" i="1"/>
  <c r="M191" i="1"/>
  <c r="L191" i="1"/>
  <c r="S190" i="1"/>
  <c r="T190" i="1" s="1"/>
  <c r="M190" i="1"/>
  <c r="L190" i="1"/>
  <c r="S189" i="1"/>
  <c r="T189" i="1" s="1"/>
  <c r="O189" i="1"/>
  <c r="P189" i="1" s="1"/>
  <c r="M189" i="1"/>
  <c r="N189" i="1" s="1"/>
  <c r="L189" i="1"/>
  <c r="AA188" i="1"/>
  <c r="Z188" i="1"/>
  <c r="S188" i="1"/>
  <c r="T188" i="1" s="1"/>
  <c r="M188" i="1"/>
  <c r="L188" i="1"/>
  <c r="F188" i="1"/>
  <c r="E188" i="1"/>
  <c r="AA187" i="1"/>
  <c r="Z187" i="1"/>
  <c r="S187" i="1"/>
  <c r="T187" i="1" s="1"/>
  <c r="M187" i="1"/>
  <c r="L187" i="1"/>
  <c r="F187" i="1"/>
  <c r="E187" i="1"/>
  <c r="Z186" i="1"/>
  <c r="AA186" i="1" s="1"/>
  <c r="S186" i="1"/>
  <c r="T186" i="1" s="1"/>
  <c r="L186" i="1"/>
  <c r="M186" i="1" s="1"/>
  <c r="E186" i="1"/>
  <c r="F186" i="1" s="1"/>
  <c r="T180" i="1"/>
  <c r="S180" i="1"/>
  <c r="L180" i="1"/>
  <c r="M180" i="1" s="1"/>
  <c r="S179" i="1"/>
  <c r="T179" i="1" s="1"/>
  <c r="L179" i="1"/>
  <c r="M179" i="1" s="1"/>
  <c r="T178" i="1"/>
  <c r="S178" i="1"/>
  <c r="M178" i="1"/>
  <c r="L178" i="1"/>
  <c r="S177" i="1"/>
  <c r="T177" i="1" s="1"/>
  <c r="L177" i="1"/>
  <c r="M177" i="1" s="1"/>
  <c r="S176" i="1"/>
  <c r="T176" i="1" s="1"/>
  <c r="M176" i="1"/>
  <c r="L176" i="1"/>
  <c r="S175" i="1"/>
  <c r="T175" i="1" s="1"/>
  <c r="L175" i="1"/>
  <c r="M175" i="1" s="1"/>
  <c r="T174" i="1"/>
  <c r="S174" i="1"/>
  <c r="L174" i="1"/>
  <c r="M174" i="1" s="1"/>
  <c r="T173" i="1"/>
  <c r="S173" i="1"/>
  <c r="L173" i="1"/>
  <c r="M173" i="1" s="1"/>
  <c r="T172" i="1"/>
  <c r="V172" i="1" s="1"/>
  <c r="S172" i="1"/>
  <c r="M172" i="1"/>
  <c r="L172" i="1"/>
  <c r="S171" i="1"/>
  <c r="T171" i="1" s="1"/>
  <c r="M171" i="1"/>
  <c r="L171" i="1"/>
  <c r="S170" i="1"/>
  <c r="T170" i="1" s="1"/>
  <c r="M170" i="1"/>
  <c r="L170" i="1"/>
  <c r="S169" i="1"/>
  <c r="T169" i="1" s="1"/>
  <c r="L169" i="1"/>
  <c r="M169" i="1" s="1"/>
  <c r="T168" i="1"/>
  <c r="S168" i="1"/>
  <c r="L168" i="1"/>
  <c r="M168" i="1" s="1"/>
  <c r="T167" i="1"/>
  <c r="S167" i="1"/>
  <c r="L167" i="1"/>
  <c r="M167" i="1" s="1"/>
  <c r="T166" i="1"/>
  <c r="V166" i="1" s="1"/>
  <c r="S166" i="1"/>
  <c r="M166" i="1"/>
  <c r="L166" i="1"/>
  <c r="S165" i="1"/>
  <c r="T165" i="1" s="1"/>
  <c r="M165" i="1"/>
  <c r="L165" i="1"/>
  <c r="S164" i="1"/>
  <c r="T164" i="1" s="1"/>
  <c r="M164" i="1"/>
  <c r="L164" i="1"/>
  <c r="S163" i="1"/>
  <c r="T163" i="1" s="1"/>
  <c r="L163" i="1"/>
  <c r="M163" i="1" s="1"/>
  <c r="AA162" i="1"/>
  <c r="Z162" i="1"/>
  <c r="S162" i="1"/>
  <c r="T162" i="1" s="1"/>
  <c r="M162" i="1"/>
  <c r="L162" i="1"/>
  <c r="E162" i="1"/>
  <c r="F162" i="1" s="1"/>
  <c r="AA161" i="1"/>
  <c r="Z161" i="1"/>
  <c r="S161" i="1"/>
  <c r="T161" i="1" s="1"/>
  <c r="M161" i="1"/>
  <c r="L161" i="1"/>
  <c r="E161" i="1"/>
  <c r="F161" i="1" s="1"/>
  <c r="Z160" i="1"/>
  <c r="AA160" i="1" s="1"/>
  <c r="S160" i="1"/>
  <c r="T160" i="1" s="1"/>
  <c r="L160" i="1"/>
  <c r="M160" i="1" s="1"/>
  <c r="E160" i="1"/>
  <c r="F160" i="1" s="1"/>
  <c r="S154" i="1"/>
  <c r="T154" i="1" s="1"/>
  <c r="L154" i="1"/>
  <c r="M154" i="1" s="1"/>
  <c r="S153" i="1"/>
  <c r="T153" i="1" s="1"/>
  <c r="L153" i="1"/>
  <c r="M153" i="1" s="1"/>
  <c r="S152" i="1"/>
  <c r="T152" i="1" s="1"/>
  <c r="L152" i="1"/>
  <c r="M152" i="1" s="1"/>
  <c r="T151" i="1"/>
  <c r="S151" i="1"/>
  <c r="L151" i="1"/>
  <c r="M151" i="1" s="1"/>
  <c r="S150" i="1"/>
  <c r="T150" i="1" s="1"/>
  <c r="L150" i="1"/>
  <c r="M150" i="1" s="1"/>
  <c r="T149" i="1"/>
  <c r="V149" i="1" s="1"/>
  <c r="S149" i="1"/>
  <c r="M149" i="1"/>
  <c r="O149" i="1" s="1"/>
  <c r="L149" i="1"/>
  <c r="S148" i="1"/>
  <c r="T148" i="1" s="1"/>
  <c r="L148" i="1"/>
  <c r="M148" i="1" s="1"/>
  <c r="S147" i="1"/>
  <c r="T147" i="1" s="1"/>
  <c r="M147" i="1"/>
  <c r="L147" i="1"/>
  <c r="T146" i="1"/>
  <c r="V146" i="1" s="1"/>
  <c r="S146" i="1"/>
  <c r="L146" i="1"/>
  <c r="M146" i="1" s="1"/>
  <c r="S145" i="1"/>
  <c r="T145" i="1" s="1"/>
  <c r="L145" i="1"/>
  <c r="M145" i="1" s="1"/>
  <c r="T144" i="1"/>
  <c r="S144" i="1"/>
  <c r="L144" i="1"/>
  <c r="M144" i="1" s="1"/>
  <c r="S143" i="1"/>
  <c r="T143" i="1" s="1"/>
  <c r="L143" i="1"/>
  <c r="M143" i="1" s="1"/>
  <c r="S142" i="1"/>
  <c r="T142" i="1" s="1"/>
  <c r="M142" i="1"/>
  <c r="L142" i="1"/>
  <c r="S141" i="1"/>
  <c r="T141" i="1" s="1"/>
  <c r="L141" i="1"/>
  <c r="M141" i="1" s="1"/>
  <c r="S140" i="1"/>
  <c r="T140" i="1" s="1"/>
  <c r="L140" i="1"/>
  <c r="M140" i="1" s="1"/>
  <c r="T139" i="1"/>
  <c r="S139" i="1"/>
  <c r="L139" i="1"/>
  <c r="M139" i="1" s="1"/>
  <c r="S138" i="1"/>
  <c r="T138" i="1" s="1"/>
  <c r="L138" i="1"/>
  <c r="M138" i="1" s="1"/>
  <c r="T137" i="1"/>
  <c r="V137" i="1" s="1"/>
  <c r="S137" i="1"/>
  <c r="M137" i="1"/>
  <c r="O137" i="1" s="1"/>
  <c r="L137" i="1"/>
  <c r="Z136" i="1"/>
  <c r="AA136" i="1" s="1"/>
  <c r="S136" i="1"/>
  <c r="T136" i="1" s="1"/>
  <c r="L136" i="1"/>
  <c r="M136" i="1" s="1"/>
  <c r="E136" i="1"/>
  <c r="F136" i="1" s="1"/>
  <c r="Z135" i="1"/>
  <c r="AA135" i="1" s="1"/>
  <c r="S135" i="1"/>
  <c r="T135" i="1" s="1"/>
  <c r="L135" i="1"/>
  <c r="M135" i="1" s="1"/>
  <c r="E135" i="1"/>
  <c r="F135" i="1" s="1"/>
  <c r="AA134" i="1"/>
  <c r="Z134" i="1"/>
  <c r="S134" i="1"/>
  <c r="T134" i="1" s="1"/>
  <c r="L134" i="1"/>
  <c r="M134" i="1" s="1"/>
  <c r="E134" i="1"/>
  <c r="F134" i="1" s="1"/>
  <c r="T128" i="1"/>
  <c r="S128" i="1"/>
  <c r="L128" i="1"/>
  <c r="M128" i="1" s="1"/>
  <c r="S127" i="1"/>
  <c r="T127" i="1" s="1"/>
  <c r="L127" i="1"/>
  <c r="M127" i="1" s="1"/>
  <c r="S126" i="1"/>
  <c r="T126" i="1" s="1"/>
  <c r="M126" i="1"/>
  <c r="L126" i="1"/>
  <c r="T125" i="1"/>
  <c r="S125" i="1"/>
  <c r="L125" i="1"/>
  <c r="M125" i="1" s="1"/>
  <c r="S124" i="1"/>
  <c r="T124" i="1" s="1"/>
  <c r="M124" i="1"/>
  <c r="L124" i="1"/>
  <c r="S123" i="1"/>
  <c r="T123" i="1" s="1"/>
  <c r="M123" i="1"/>
  <c r="L123" i="1"/>
  <c r="T122" i="1"/>
  <c r="S122" i="1"/>
  <c r="L122" i="1"/>
  <c r="M122" i="1" s="1"/>
  <c r="O120" i="1" s="1"/>
  <c r="T121" i="1"/>
  <c r="S121" i="1"/>
  <c r="M121" i="1"/>
  <c r="L121" i="1"/>
  <c r="S120" i="1"/>
  <c r="T120" i="1" s="1"/>
  <c r="M120" i="1"/>
  <c r="N120" i="1" s="1"/>
  <c r="L120" i="1"/>
  <c r="S119" i="1"/>
  <c r="T119" i="1" s="1"/>
  <c r="M119" i="1"/>
  <c r="L119" i="1"/>
  <c r="T118" i="1"/>
  <c r="S118" i="1"/>
  <c r="M118" i="1"/>
  <c r="L118" i="1"/>
  <c r="T117" i="1"/>
  <c r="S117" i="1"/>
  <c r="L117" i="1"/>
  <c r="M117" i="1" s="1"/>
  <c r="T116" i="1"/>
  <c r="S116" i="1"/>
  <c r="M116" i="1"/>
  <c r="L116" i="1"/>
  <c r="T115" i="1"/>
  <c r="S115" i="1"/>
  <c r="L115" i="1"/>
  <c r="M115" i="1" s="1"/>
  <c r="S114" i="1"/>
  <c r="T114" i="1" s="1"/>
  <c r="M114" i="1"/>
  <c r="N114" i="1" s="1"/>
  <c r="L114" i="1"/>
  <c r="T113" i="1"/>
  <c r="S113" i="1"/>
  <c r="M113" i="1"/>
  <c r="L113" i="1"/>
  <c r="S112" i="1"/>
  <c r="T112" i="1" s="1"/>
  <c r="M112" i="1"/>
  <c r="N111" i="1" s="1"/>
  <c r="L112" i="1"/>
  <c r="S111" i="1"/>
  <c r="T111" i="1" s="1"/>
  <c r="O111" i="1"/>
  <c r="P111" i="1" s="1"/>
  <c r="M111" i="1"/>
  <c r="L111" i="1"/>
  <c r="AA110" i="1"/>
  <c r="Z110" i="1"/>
  <c r="S110" i="1"/>
  <c r="T110" i="1" s="1"/>
  <c r="M110" i="1"/>
  <c r="L110" i="1"/>
  <c r="F110" i="1"/>
  <c r="E110" i="1"/>
  <c r="AA109" i="1"/>
  <c r="Z109" i="1"/>
  <c r="S109" i="1"/>
  <c r="T109" i="1" s="1"/>
  <c r="M109" i="1"/>
  <c r="L109" i="1"/>
  <c r="F109" i="1"/>
  <c r="E109" i="1"/>
  <c r="Z108" i="1"/>
  <c r="AA108" i="1" s="1"/>
  <c r="S108" i="1"/>
  <c r="T108" i="1" s="1"/>
  <c r="N108" i="1"/>
  <c r="M108" i="1"/>
  <c r="O108" i="1" s="1"/>
  <c r="P108" i="1" s="1"/>
  <c r="L108" i="1"/>
  <c r="E108" i="1"/>
  <c r="F108" i="1" s="1"/>
  <c r="T102" i="1"/>
  <c r="S102" i="1"/>
  <c r="L102" i="1"/>
  <c r="M102" i="1" s="1"/>
  <c r="S101" i="1"/>
  <c r="T101" i="1" s="1"/>
  <c r="L101" i="1"/>
  <c r="M101" i="1" s="1"/>
  <c r="T100" i="1"/>
  <c r="S100" i="1"/>
  <c r="M100" i="1"/>
  <c r="L100" i="1"/>
  <c r="T99" i="1"/>
  <c r="S99" i="1"/>
  <c r="L99" i="1"/>
  <c r="M99" i="1" s="1"/>
  <c r="S98" i="1"/>
  <c r="T98" i="1" s="1"/>
  <c r="M98" i="1"/>
  <c r="L98" i="1"/>
  <c r="T97" i="1"/>
  <c r="V97" i="1" s="1"/>
  <c r="S97" i="1"/>
  <c r="M97" i="1"/>
  <c r="L97" i="1"/>
  <c r="S96" i="1"/>
  <c r="T96" i="1" s="1"/>
  <c r="L96" i="1"/>
  <c r="M96" i="1" s="1"/>
  <c r="T95" i="1"/>
  <c r="S95" i="1"/>
  <c r="M95" i="1"/>
  <c r="L95" i="1"/>
  <c r="S94" i="1"/>
  <c r="T94" i="1" s="1"/>
  <c r="L94" i="1"/>
  <c r="M94" i="1" s="1"/>
  <c r="S93" i="1"/>
  <c r="T93" i="1" s="1"/>
  <c r="M93" i="1"/>
  <c r="L93" i="1"/>
  <c r="T92" i="1"/>
  <c r="S92" i="1"/>
  <c r="L92" i="1"/>
  <c r="M92" i="1" s="1"/>
  <c r="T91" i="1"/>
  <c r="S91" i="1"/>
  <c r="L91" i="1"/>
  <c r="M91" i="1" s="1"/>
  <c r="T90" i="1"/>
  <c r="S90" i="1"/>
  <c r="M90" i="1"/>
  <c r="L90" i="1"/>
  <c r="S89" i="1"/>
  <c r="T89" i="1" s="1"/>
  <c r="L89" i="1"/>
  <c r="M89" i="1" s="1"/>
  <c r="T88" i="1"/>
  <c r="S88" i="1"/>
  <c r="M88" i="1"/>
  <c r="L88" i="1"/>
  <c r="T87" i="1"/>
  <c r="S87" i="1"/>
  <c r="L87" i="1"/>
  <c r="M87" i="1" s="1"/>
  <c r="S86" i="1"/>
  <c r="T86" i="1" s="1"/>
  <c r="M86" i="1"/>
  <c r="N85" i="1" s="1"/>
  <c r="L86" i="1"/>
  <c r="T85" i="1"/>
  <c r="S85" i="1"/>
  <c r="M85" i="1"/>
  <c r="L85" i="1"/>
  <c r="Z84" i="1"/>
  <c r="AA84" i="1" s="1"/>
  <c r="S84" i="1"/>
  <c r="T84" i="1" s="1"/>
  <c r="M84" i="1"/>
  <c r="L84" i="1"/>
  <c r="F84" i="1"/>
  <c r="E84" i="1"/>
  <c r="Z83" i="1"/>
  <c r="AA83" i="1" s="1"/>
  <c r="S83" i="1"/>
  <c r="T83" i="1" s="1"/>
  <c r="M83" i="1"/>
  <c r="O82" i="1" s="1"/>
  <c r="L83" i="1"/>
  <c r="F83" i="1"/>
  <c r="E83" i="1"/>
  <c r="Z82" i="1"/>
  <c r="AA82" i="1" s="1"/>
  <c r="S82" i="1"/>
  <c r="T82" i="1" s="1"/>
  <c r="M82" i="1"/>
  <c r="L82" i="1"/>
  <c r="E82" i="1"/>
  <c r="F82" i="1" s="1"/>
  <c r="S76" i="1"/>
  <c r="T76" i="1" s="1"/>
  <c r="L76" i="1"/>
  <c r="M76" i="1" s="1"/>
  <c r="S75" i="1"/>
  <c r="T75" i="1" s="1"/>
  <c r="L75" i="1"/>
  <c r="M75" i="1" s="1"/>
  <c r="T74" i="1"/>
  <c r="S74" i="1"/>
  <c r="L74" i="1"/>
  <c r="M74" i="1" s="1"/>
  <c r="T73" i="1"/>
  <c r="S73" i="1"/>
  <c r="L73" i="1"/>
  <c r="M73" i="1" s="1"/>
  <c r="S72" i="1"/>
  <c r="T72" i="1" s="1"/>
  <c r="L72" i="1"/>
  <c r="M72" i="1" s="1"/>
  <c r="T71" i="1"/>
  <c r="V71" i="1" s="1"/>
  <c r="S71" i="1"/>
  <c r="M71" i="1"/>
  <c r="O71" i="1" s="1"/>
  <c r="L71" i="1"/>
  <c r="S70" i="1"/>
  <c r="T70" i="1" s="1"/>
  <c r="L70" i="1"/>
  <c r="M70" i="1" s="1"/>
  <c r="S69" i="1"/>
  <c r="T69" i="1" s="1"/>
  <c r="M69" i="1"/>
  <c r="L69" i="1"/>
  <c r="T68" i="1"/>
  <c r="V68" i="1" s="1"/>
  <c r="S68" i="1"/>
  <c r="L68" i="1"/>
  <c r="M68" i="1" s="1"/>
  <c r="S67" i="1"/>
  <c r="T67" i="1" s="1"/>
  <c r="L67" i="1"/>
  <c r="M67" i="1" s="1"/>
  <c r="T66" i="1"/>
  <c r="S66" i="1"/>
  <c r="L66" i="1"/>
  <c r="M66" i="1" s="1"/>
  <c r="S65" i="1"/>
  <c r="T65" i="1" s="1"/>
  <c r="L65" i="1"/>
  <c r="M65" i="1" s="1"/>
  <c r="S64" i="1"/>
  <c r="T64" i="1" s="1"/>
  <c r="M64" i="1"/>
  <c r="L64" i="1"/>
  <c r="S63" i="1"/>
  <c r="T63" i="1" s="1"/>
  <c r="L63" i="1"/>
  <c r="M63" i="1" s="1"/>
  <c r="S62" i="1"/>
  <c r="T62" i="1" s="1"/>
  <c r="L62" i="1"/>
  <c r="M62" i="1" s="1"/>
  <c r="T61" i="1"/>
  <c r="S61" i="1"/>
  <c r="L61" i="1"/>
  <c r="M61" i="1" s="1"/>
  <c r="S60" i="1"/>
  <c r="T60" i="1" s="1"/>
  <c r="L60" i="1"/>
  <c r="M60" i="1" s="1"/>
  <c r="T59" i="1"/>
  <c r="V59" i="1" s="1"/>
  <c r="S59" i="1"/>
  <c r="M59" i="1"/>
  <c r="O59" i="1" s="1"/>
  <c r="L59" i="1"/>
  <c r="Z58" i="1"/>
  <c r="AA58" i="1" s="1"/>
  <c r="S58" i="1"/>
  <c r="T58" i="1" s="1"/>
  <c r="L58" i="1"/>
  <c r="M58" i="1" s="1"/>
  <c r="F58" i="1"/>
  <c r="E58" i="1"/>
  <c r="Z57" i="1"/>
  <c r="AA57" i="1" s="1"/>
  <c r="S57" i="1"/>
  <c r="T57" i="1" s="1"/>
  <c r="L57" i="1"/>
  <c r="M57" i="1" s="1"/>
  <c r="F57" i="1"/>
  <c r="E57" i="1"/>
  <c r="AA56" i="1"/>
  <c r="Z56" i="1"/>
  <c r="S56" i="1"/>
  <c r="T56" i="1" s="1"/>
  <c r="L56" i="1"/>
  <c r="M56" i="1" s="1"/>
  <c r="E56" i="1"/>
  <c r="F56" i="1" s="1"/>
  <c r="T50" i="1"/>
  <c r="S50" i="1"/>
  <c r="L50" i="1"/>
  <c r="M50" i="1" s="1"/>
  <c r="S49" i="1"/>
  <c r="T49" i="1" s="1"/>
  <c r="L49" i="1"/>
  <c r="M49" i="1" s="1"/>
  <c r="T48" i="1"/>
  <c r="V48" i="1" s="1"/>
  <c r="S48" i="1"/>
  <c r="M48" i="1"/>
  <c r="L48" i="1"/>
  <c r="S47" i="1"/>
  <c r="T47" i="1" s="1"/>
  <c r="L47" i="1"/>
  <c r="M47" i="1" s="1"/>
  <c r="S46" i="1"/>
  <c r="T46" i="1" s="1"/>
  <c r="M46" i="1"/>
  <c r="L46" i="1"/>
  <c r="S45" i="1"/>
  <c r="T45" i="1" s="1"/>
  <c r="L45" i="1"/>
  <c r="M45" i="1" s="1"/>
  <c r="T44" i="1"/>
  <c r="S44" i="1"/>
  <c r="L44" i="1"/>
  <c r="M44" i="1" s="1"/>
  <c r="T43" i="1"/>
  <c r="S43" i="1"/>
  <c r="L43" i="1"/>
  <c r="M43" i="1" s="1"/>
  <c r="S42" i="1"/>
  <c r="T42" i="1" s="1"/>
  <c r="L42" i="1"/>
  <c r="M42" i="1" s="1"/>
  <c r="S41" i="1"/>
  <c r="T41" i="1" s="1"/>
  <c r="M41" i="1"/>
  <c r="L41" i="1"/>
  <c r="S40" i="1"/>
  <c r="T40" i="1" s="1"/>
  <c r="L40" i="1"/>
  <c r="M40" i="1" s="1"/>
  <c r="T39" i="1"/>
  <c r="S39" i="1"/>
  <c r="L39" i="1"/>
  <c r="M39" i="1" s="1"/>
  <c r="T38" i="1"/>
  <c r="S38" i="1"/>
  <c r="L38" i="1"/>
  <c r="M38" i="1" s="1"/>
  <c r="S37" i="1"/>
  <c r="T37" i="1" s="1"/>
  <c r="L37" i="1"/>
  <c r="M37" i="1" s="1"/>
  <c r="T36" i="1"/>
  <c r="V36" i="1" s="1"/>
  <c r="S36" i="1"/>
  <c r="M36" i="1"/>
  <c r="L36" i="1"/>
  <c r="S35" i="1"/>
  <c r="T35" i="1" s="1"/>
  <c r="M35" i="1"/>
  <c r="L35" i="1"/>
  <c r="S34" i="1"/>
  <c r="T34" i="1" s="1"/>
  <c r="M34" i="1"/>
  <c r="L34" i="1"/>
  <c r="S33" i="1"/>
  <c r="T33" i="1" s="1"/>
  <c r="L33" i="1"/>
  <c r="M33" i="1" s="1"/>
  <c r="AA32" i="1"/>
  <c r="Z32" i="1"/>
  <c r="S32" i="1"/>
  <c r="T32" i="1" s="1"/>
  <c r="M32" i="1"/>
  <c r="L32" i="1"/>
  <c r="E32" i="1"/>
  <c r="F32" i="1" s="1"/>
  <c r="AA31" i="1"/>
  <c r="Z31" i="1"/>
  <c r="S31" i="1"/>
  <c r="T31" i="1" s="1"/>
  <c r="U30" i="1" s="1"/>
  <c r="M31" i="1"/>
  <c r="L31" i="1"/>
  <c r="E31" i="1"/>
  <c r="F31" i="1" s="1"/>
  <c r="Z30" i="1"/>
  <c r="AA30" i="1" s="1"/>
  <c r="T30" i="1"/>
  <c r="S30" i="1"/>
  <c r="L30" i="1"/>
  <c r="M30" i="1" s="1"/>
  <c r="E30" i="1"/>
  <c r="F30" i="1" s="1"/>
  <c r="S24" i="1"/>
  <c r="T24" i="1" s="1"/>
  <c r="L24" i="1"/>
  <c r="M24" i="1" s="1"/>
  <c r="S23" i="1"/>
  <c r="T23" i="1" s="1"/>
  <c r="L23" i="1"/>
  <c r="M23" i="1" s="1"/>
  <c r="S22" i="1"/>
  <c r="T22" i="1" s="1"/>
  <c r="L22" i="1"/>
  <c r="M22" i="1" s="1"/>
  <c r="T21" i="1"/>
  <c r="S21" i="1"/>
  <c r="L21" i="1"/>
  <c r="M21" i="1" s="1"/>
  <c r="T20" i="1"/>
  <c r="S20" i="1"/>
  <c r="L20" i="1"/>
  <c r="M20" i="1" s="1"/>
  <c r="S19" i="1"/>
  <c r="T19" i="1" s="1"/>
  <c r="M19" i="1"/>
  <c r="L19" i="1"/>
  <c r="S18" i="1"/>
  <c r="T18" i="1" s="1"/>
  <c r="L18" i="1"/>
  <c r="M18" i="1" s="1"/>
  <c r="S17" i="1"/>
  <c r="T17" i="1" s="1"/>
  <c r="M17" i="1"/>
  <c r="L17" i="1"/>
  <c r="T16" i="1"/>
  <c r="U16" i="1" s="1"/>
  <c r="S16" i="1"/>
  <c r="L16" i="1"/>
  <c r="M16" i="1" s="1"/>
  <c r="S15" i="1"/>
  <c r="T15" i="1" s="1"/>
  <c r="L15" i="1"/>
  <c r="M15" i="1" s="1"/>
  <c r="T14" i="1"/>
  <c r="S14" i="1"/>
  <c r="L14" i="1"/>
  <c r="M14" i="1" s="1"/>
  <c r="S13" i="1"/>
  <c r="T13" i="1" s="1"/>
  <c r="L13" i="1"/>
  <c r="M13" i="1" s="1"/>
  <c r="S12" i="1"/>
  <c r="T12" i="1" s="1"/>
  <c r="M12" i="1"/>
  <c r="L12" i="1"/>
  <c r="S11" i="1"/>
  <c r="T11" i="1" s="1"/>
  <c r="L11" i="1"/>
  <c r="M11" i="1" s="1"/>
  <c r="S10" i="1"/>
  <c r="T10" i="1" s="1"/>
  <c r="L10" i="1"/>
  <c r="M10" i="1" s="1"/>
  <c r="T9" i="1"/>
  <c r="S9" i="1"/>
  <c r="L9" i="1"/>
  <c r="M9" i="1" s="1"/>
  <c r="S8" i="1"/>
  <c r="T8" i="1" s="1"/>
  <c r="L8" i="1"/>
  <c r="M8" i="1" s="1"/>
  <c r="S7" i="1"/>
  <c r="T7" i="1" s="1"/>
  <c r="M7" i="1"/>
  <c r="O7" i="1" s="1"/>
  <c r="L7" i="1"/>
  <c r="Z6" i="1"/>
  <c r="AA6" i="1" s="1"/>
  <c r="S6" i="1"/>
  <c r="T6" i="1" s="1"/>
  <c r="L6" i="1"/>
  <c r="M6" i="1" s="1"/>
  <c r="F6" i="1"/>
  <c r="E6" i="1"/>
  <c r="Z5" i="1"/>
  <c r="AA5" i="1" s="1"/>
  <c r="S5" i="1"/>
  <c r="T5" i="1" s="1"/>
  <c r="L5" i="1"/>
  <c r="M5" i="1" s="1"/>
  <c r="F5" i="1"/>
  <c r="E5" i="1"/>
  <c r="AA4" i="1"/>
  <c r="AB4" i="1" s="1"/>
  <c r="Z4" i="1"/>
  <c r="S4" i="1"/>
  <c r="T4" i="1" s="1"/>
  <c r="L4" i="1"/>
  <c r="M4" i="1" s="1"/>
  <c r="E4" i="1"/>
  <c r="F4" i="1" s="1"/>
  <c r="W227" i="1" l="1"/>
  <c r="V230" i="1"/>
  <c r="U230" i="1"/>
  <c r="H212" i="1"/>
  <c r="G212" i="1"/>
  <c r="N212" i="1"/>
  <c r="O212" i="1"/>
  <c r="P212" i="1" s="1"/>
  <c r="V212" i="1"/>
  <c r="U212" i="1"/>
  <c r="P227" i="1"/>
  <c r="AC212" i="1"/>
  <c r="AD212" i="1" s="1"/>
  <c r="AB212" i="1"/>
  <c r="W215" i="1"/>
  <c r="O218" i="1"/>
  <c r="O221" i="1"/>
  <c r="N221" i="1"/>
  <c r="O224" i="1"/>
  <c r="N224" i="1"/>
  <c r="V218" i="1"/>
  <c r="W218" i="1" s="1"/>
  <c r="U218" i="1"/>
  <c r="V221" i="1"/>
  <c r="W221" i="1" s="1"/>
  <c r="U221" i="1"/>
  <c r="V224" i="1"/>
  <c r="U224" i="1"/>
  <c r="N227" i="1"/>
  <c r="N218" i="1"/>
  <c r="O230" i="1"/>
  <c r="P230" i="1" s="1"/>
  <c r="U215" i="1"/>
  <c r="U227" i="1"/>
  <c r="V201" i="1"/>
  <c r="W201" i="1" s="1"/>
  <c r="U201" i="1"/>
  <c r="N204" i="1"/>
  <c r="V189" i="1"/>
  <c r="U189" i="1"/>
  <c r="N192" i="1"/>
  <c r="O195" i="1"/>
  <c r="N195" i="1"/>
  <c r="H186" i="1"/>
  <c r="I186" i="1" s="1"/>
  <c r="G186" i="1"/>
  <c r="P201" i="1"/>
  <c r="V204" i="1"/>
  <c r="U204" i="1"/>
  <c r="O186" i="1"/>
  <c r="N186" i="1"/>
  <c r="N198" i="1"/>
  <c r="P198" i="1"/>
  <c r="V186" i="1"/>
  <c r="W186" i="1" s="1"/>
  <c r="U186" i="1"/>
  <c r="V198" i="1"/>
  <c r="U198" i="1"/>
  <c r="V192" i="1"/>
  <c r="U192" i="1"/>
  <c r="V195" i="1"/>
  <c r="U195" i="1"/>
  <c r="AC186" i="1"/>
  <c r="AD186" i="1" s="1"/>
  <c r="AB186" i="1"/>
  <c r="N201" i="1"/>
  <c r="O192" i="1"/>
  <c r="P192" i="1" s="1"/>
  <c r="O204" i="1"/>
  <c r="O163" i="1"/>
  <c r="N163" i="1"/>
  <c r="O160" i="1"/>
  <c r="N160" i="1"/>
  <c r="V160" i="1"/>
  <c r="W160" i="1" s="1"/>
  <c r="U160" i="1"/>
  <c r="O169" i="1"/>
  <c r="N169" i="1"/>
  <c r="AC160" i="1"/>
  <c r="AB160" i="1"/>
  <c r="U169" i="1"/>
  <c r="V169" i="1"/>
  <c r="W169" i="1" s="1"/>
  <c r="O166" i="1"/>
  <c r="P166" i="1" s="1"/>
  <c r="N166" i="1"/>
  <c r="V175" i="1"/>
  <c r="U175" i="1"/>
  <c r="H160" i="1"/>
  <c r="I160" i="1" s="1"/>
  <c r="G160" i="1"/>
  <c r="V163" i="1"/>
  <c r="W163" i="1" s="1"/>
  <c r="U163" i="1"/>
  <c r="O172" i="1"/>
  <c r="O175" i="1"/>
  <c r="N175" i="1"/>
  <c r="N172" i="1"/>
  <c r="V178" i="1"/>
  <c r="W178" i="1" s="1"/>
  <c r="N178" i="1"/>
  <c r="O178" i="1"/>
  <c r="U172" i="1"/>
  <c r="W172" i="1" s="1"/>
  <c r="U166" i="1"/>
  <c r="W166" i="1" s="1"/>
  <c r="U178" i="1"/>
  <c r="N140" i="1"/>
  <c r="O140" i="1"/>
  <c r="P140" i="1" s="1"/>
  <c r="N143" i="1"/>
  <c r="O143" i="1"/>
  <c r="P143" i="1" s="1"/>
  <c r="U143" i="1"/>
  <c r="V143" i="1"/>
  <c r="W143" i="1" s="1"/>
  <c r="AC134" i="1"/>
  <c r="O146" i="1"/>
  <c r="P146" i="1" s="1"/>
  <c r="N146" i="1"/>
  <c r="V140" i="1"/>
  <c r="U140" i="1"/>
  <c r="P149" i="1"/>
  <c r="G134" i="1"/>
  <c r="H134" i="1"/>
  <c r="I134" i="1" s="1"/>
  <c r="O152" i="1"/>
  <c r="P152" i="1" s="1"/>
  <c r="N152" i="1"/>
  <c r="V152" i="1"/>
  <c r="U152" i="1"/>
  <c r="N134" i="1"/>
  <c r="O134" i="1"/>
  <c r="W146" i="1"/>
  <c r="V134" i="1"/>
  <c r="U134" i="1"/>
  <c r="AB134" i="1"/>
  <c r="U146" i="1"/>
  <c r="U137" i="1"/>
  <c r="W137" i="1" s="1"/>
  <c r="U149" i="1"/>
  <c r="W149" i="1" s="1"/>
  <c r="N137" i="1"/>
  <c r="P137" i="1" s="1"/>
  <c r="N149" i="1"/>
  <c r="AB108" i="1"/>
  <c r="AC108" i="1"/>
  <c r="V120" i="1"/>
  <c r="W120" i="1" s="1"/>
  <c r="U120" i="1"/>
  <c r="V111" i="1"/>
  <c r="U111" i="1"/>
  <c r="V123" i="1"/>
  <c r="U123" i="1"/>
  <c r="N126" i="1"/>
  <c r="H108" i="1"/>
  <c r="I108" i="1" s="1"/>
  <c r="G108" i="1"/>
  <c r="V126" i="1"/>
  <c r="U126" i="1"/>
  <c r="V114" i="1"/>
  <c r="W114" i="1" s="1"/>
  <c r="U114" i="1"/>
  <c r="O117" i="1"/>
  <c r="N117" i="1"/>
  <c r="N123" i="1"/>
  <c r="V117" i="1"/>
  <c r="W117" i="1" s="1"/>
  <c r="U117" i="1"/>
  <c r="P120" i="1"/>
  <c r="V108" i="1"/>
  <c r="W108" i="1" s="1"/>
  <c r="U108" i="1"/>
  <c r="O114" i="1"/>
  <c r="P114" i="1" s="1"/>
  <c r="O126" i="1"/>
  <c r="P126" i="1" s="1"/>
  <c r="O123" i="1"/>
  <c r="P123" i="1" s="1"/>
  <c r="O100" i="1"/>
  <c r="P100" i="1" s="1"/>
  <c r="O94" i="1"/>
  <c r="N94" i="1"/>
  <c r="V82" i="1"/>
  <c r="W82" i="1" s="1"/>
  <c r="U82" i="1"/>
  <c r="N97" i="1"/>
  <c r="AC82" i="1"/>
  <c r="AB82" i="1"/>
  <c r="V85" i="1"/>
  <c r="N88" i="1"/>
  <c r="N91" i="1"/>
  <c r="O91" i="1"/>
  <c r="P91" i="1" s="1"/>
  <c r="U91" i="1"/>
  <c r="V91" i="1"/>
  <c r="W91" i="1" s="1"/>
  <c r="V100" i="1"/>
  <c r="U100" i="1"/>
  <c r="V94" i="1"/>
  <c r="U94" i="1"/>
  <c r="G82" i="1"/>
  <c r="H82" i="1"/>
  <c r="I82" i="1" s="1"/>
  <c r="V88" i="1"/>
  <c r="U88" i="1"/>
  <c r="N100" i="1"/>
  <c r="O88" i="1"/>
  <c r="U85" i="1"/>
  <c r="U97" i="1"/>
  <c r="W97" i="1" s="1"/>
  <c r="N82" i="1"/>
  <c r="P82" i="1" s="1"/>
  <c r="O85" i="1"/>
  <c r="P85" i="1" s="1"/>
  <c r="O97" i="1"/>
  <c r="P97" i="1" s="1"/>
  <c r="P71" i="1"/>
  <c r="G56" i="1"/>
  <c r="H56" i="1"/>
  <c r="N62" i="1"/>
  <c r="O62" i="1"/>
  <c r="P62" i="1" s="1"/>
  <c r="N56" i="1"/>
  <c r="O56" i="1"/>
  <c r="P56" i="1" s="1"/>
  <c r="V62" i="1"/>
  <c r="U62" i="1"/>
  <c r="W71" i="1"/>
  <c r="O74" i="1"/>
  <c r="P74" i="1" s="1"/>
  <c r="N74" i="1"/>
  <c r="U65" i="1"/>
  <c r="V65" i="1"/>
  <c r="W65" i="1" s="1"/>
  <c r="W59" i="1"/>
  <c r="W68" i="1"/>
  <c r="V56" i="1"/>
  <c r="U56" i="1"/>
  <c r="V74" i="1"/>
  <c r="W74" i="1" s="1"/>
  <c r="U74" i="1"/>
  <c r="O65" i="1"/>
  <c r="N65" i="1"/>
  <c r="P59" i="1"/>
  <c r="AC56" i="1"/>
  <c r="AD56" i="1" s="1"/>
  <c r="O68" i="1"/>
  <c r="N68" i="1"/>
  <c r="AB56" i="1"/>
  <c r="U68" i="1"/>
  <c r="U59" i="1"/>
  <c r="U71" i="1"/>
  <c r="N59" i="1"/>
  <c r="N71" i="1"/>
  <c r="N33" i="1"/>
  <c r="O33" i="1"/>
  <c r="P33" i="1" s="1"/>
  <c r="V33" i="1"/>
  <c r="W33" i="1" s="1"/>
  <c r="U33" i="1"/>
  <c r="O36" i="1"/>
  <c r="P36" i="1" s="1"/>
  <c r="O39" i="1"/>
  <c r="N39" i="1"/>
  <c r="N42" i="1"/>
  <c r="O42" i="1"/>
  <c r="P42" i="1" s="1"/>
  <c r="N45" i="1"/>
  <c r="O45" i="1"/>
  <c r="P45" i="1" s="1"/>
  <c r="N48" i="1"/>
  <c r="V30" i="1"/>
  <c r="W30" i="1" s="1"/>
  <c r="V42" i="1"/>
  <c r="W42" i="1" s="1"/>
  <c r="U42" i="1"/>
  <c r="V45" i="1"/>
  <c r="U45" i="1"/>
  <c r="W36" i="1"/>
  <c r="W48" i="1"/>
  <c r="H30" i="1"/>
  <c r="G30" i="1"/>
  <c r="N30" i="1"/>
  <c r="O30" i="1"/>
  <c r="P30" i="1" s="1"/>
  <c r="AC30" i="1"/>
  <c r="AB30" i="1"/>
  <c r="U39" i="1"/>
  <c r="V39" i="1"/>
  <c r="W39" i="1" s="1"/>
  <c r="N36" i="1"/>
  <c r="O48" i="1"/>
  <c r="P48" i="1" s="1"/>
  <c r="U36" i="1"/>
  <c r="U48" i="1"/>
  <c r="O10" i="1"/>
  <c r="P10" i="1" s="1"/>
  <c r="N10" i="1"/>
  <c r="O16" i="1"/>
  <c r="P16" i="1" s="1"/>
  <c r="N16" i="1"/>
  <c r="N13" i="1"/>
  <c r="O13" i="1"/>
  <c r="O19" i="1"/>
  <c r="P19" i="1" s="1"/>
  <c r="O22" i="1"/>
  <c r="N22" i="1"/>
  <c r="V22" i="1"/>
  <c r="U22" i="1"/>
  <c r="N4" i="1"/>
  <c r="O4" i="1"/>
  <c r="V7" i="1"/>
  <c r="U7" i="1"/>
  <c r="U13" i="1"/>
  <c r="V13" i="1"/>
  <c r="V19" i="1"/>
  <c r="W19" i="1" s="1"/>
  <c r="U19" i="1"/>
  <c r="G4" i="1"/>
  <c r="H4" i="1"/>
  <c r="V10" i="1"/>
  <c r="U10" i="1"/>
  <c r="V4" i="1"/>
  <c r="W4" i="1" s="1"/>
  <c r="U4" i="1"/>
  <c r="AC4" i="1"/>
  <c r="AD4" i="1" s="1"/>
  <c r="V16" i="1"/>
  <c r="W16" i="1" s="1"/>
  <c r="N7" i="1"/>
  <c r="P7" i="1" s="1"/>
  <c r="N19" i="1"/>
  <c r="W224" i="1" l="1"/>
  <c r="P221" i="1"/>
  <c r="W230" i="1"/>
  <c r="P224" i="1"/>
  <c r="W212" i="1"/>
  <c r="P218" i="1"/>
  <c r="I212" i="1"/>
  <c r="W195" i="1"/>
  <c r="P195" i="1"/>
  <c r="P204" i="1"/>
  <c r="W192" i="1"/>
  <c r="P186" i="1"/>
  <c r="W198" i="1"/>
  <c r="W204" i="1"/>
  <c r="W189" i="1"/>
  <c r="AD160" i="1"/>
  <c r="P172" i="1"/>
  <c r="P169" i="1"/>
  <c r="P163" i="1"/>
  <c r="W175" i="1"/>
  <c r="P175" i="1"/>
  <c r="P178" i="1"/>
  <c r="P160" i="1"/>
  <c r="P134" i="1"/>
  <c r="AD134" i="1"/>
  <c r="W152" i="1"/>
  <c r="W140" i="1"/>
  <c r="W134" i="1"/>
  <c r="P117" i="1"/>
  <c r="W123" i="1"/>
  <c r="W111" i="1"/>
  <c r="W126" i="1"/>
  <c r="AD108" i="1"/>
  <c r="P88" i="1"/>
  <c r="W85" i="1"/>
  <c r="AD82" i="1"/>
  <c r="W88" i="1"/>
  <c r="W94" i="1"/>
  <c r="W100" i="1"/>
  <c r="P94" i="1"/>
  <c r="W56" i="1"/>
  <c r="P65" i="1"/>
  <c r="P68" i="1"/>
  <c r="W62" i="1"/>
  <c r="I56" i="1"/>
  <c r="AD30" i="1"/>
  <c r="W45" i="1"/>
  <c r="P39" i="1"/>
  <c r="I30" i="1"/>
  <c r="W7" i="1"/>
  <c r="I4" i="1"/>
  <c r="P4" i="1"/>
  <c r="P13" i="1"/>
  <c r="P22" i="1"/>
  <c r="W10" i="1"/>
  <c r="W13" i="1"/>
  <c r="W22" i="1"/>
</calcChain>
</file>

<file path=xl/sharedStrings.xml><?xml version="1.0" encoding="utf-8"?>
<sst xmlns="http://schemas.openxmlformats.org/spreadsheetml/2006/main" count="1131" uniqueCount="304">
  <si>
    <t>FLD</t>
  </si>
  <si>
    <t>SAMPLE</t>
  </si>
  <si>
    <t>oil g</t>
  </si>
  <si>
    <t>ALFA TOCOFEROLO</t>
  </si>
  <si>
    <t>mcg/mL</t>
  </si>
  <si>
    <t>mcg/g</t>
  </si>
  <si>
    <t>media</t>
  </si>
  <si>
    <t>dev std</t>
  </si>
  <si>
    <t>cv%</t>
  </si>
  <si>
    <t>GAMMA TOCOFEROLO</t>
  </si>
  <si>
    <t>DELTA TOCOFEROLO</t>
  </si>
  <si>
    <t>GAMMA TOCOTRIENOLO</t>
  </si>
  <si>
    <t>AREA</t>
  </si>
  <si>
    <t>Rtime</t>
  </si>
  <si>
    <t>1T0 R1</t>
  </si>
  <si>
    <t>1T0 R2</t>
  </si>
  <si>
    <t>1T0 R3</t>
  </si>
  <si>
    <t>1T3 R1</t>
  </si>
  <si>
    <t>-</t>
  </si>
  <si>
    <t>1T3 R2</t>
  </si>
  <si>
    <t>1T3 R3</t>
  </si>
  <si>
    <t>1T6 R1</t>
  </si>
  <si>
    <t>1T6 R2</t>
  </si>
  <si>
    <t>1T6 R3</t>
  </si>
  <si>
    <t>1T9 R1</t>
  </si>
  <si>
    <t>1T9 R2</t>
  </si>
  <si>
    <t>1T9 R3</t>
  </si>
  <si>
    <t>1T12 R1</t>
  </si>
  <si>
    <t>1T12 R2</t>
  </si>
  <si>
    <t>1T12 R3</t>
  </si>
  <si>
    <t>1T15 R1</t>
  </si>
  <si>
    <t>1T15 R2</t>
  </si>
  <si>
    <t>1T15 R3</t>
  </si>
  <si>
    <t>1T18 R1</t>
  </si>
  <si>
    <t>1T18 R2</t>
  </si>
  <si>
    <t>1T18 R3</t>
  </si>
  <si>
    <t>3T0 R1</t>
  </si>
  <si>
    <t>3T0 R2</t>
  </si>
  <si>
    <t>3T0 R3</t>
  </si>
  <si>
    <t>3T3 R1</t>
  </si>
  <si>
    <t>3T3 R2</t>
  </si>
  <si>
    <t>3T6 R3</t>
  </si>
  <si>
    <t>3T18 R1</t>
  </si>
  <si>
    <t>3T18 R2</t>
  </si>
  <si>
    <t>3T18 R3</t>
  </si>
  <si>
    <t>2T0 R1</t>
  </si>
  <si>
    <t>2T0 R2</t>
  </si>
  <si>
    <t>2T0 R3</t>
  </si>
  <si>
    <t>2T3 R1</t>
  </si>
  <si>
    <t>2T3 R2</t>
  </si>
  <si>
    <t>2T3 R3</t>
  </si>
  <si>
    <t>2T6 R3</t>
  </si>
  <si>
    <t>2T6 R2</t>
  </si>
  <si>
    <t>2T9 R1</t>
  </si>
  <si>
    <t>2T9 R2</t>
  </si>
  <si>
    <t>2T9 R3</t>
  </si>
  <si>
    <t>2T12 R1</t>
  </si>
  <si>
    <t>2T12 R2</t>
  </si>
  <si>
    <t>2T12 R3</t>
  </si>
  <si>
    <t>2T15 R1</t>
  </si>
  <si>
    <t>2T15 R2</t>
  </si>
  <si>
    <t>2T15 R3</t>
  </si>
  <si>
    <t>2T18 R1</t>
  </si>
  <si>
    <t>2T18 R2</t>
  </si>
  <si>
    <t>2T18 R3</t>
  </si>
  <si>
    <t>3T6 R2</t>
  </si>
  <si>
    <t>3T9 R1</t>
  </si>
  <si>
    <t>3T9 R2</t>
  </si>
  <si>
    <t>3T9 R3</t>
  </si>
  <si>
    <t>3T12 R1</t>
  </si>
  <si>
    <t>3T12 R2</t>
  </si>
  <si>
    <t>3T12 R3</t>
  </si>
  <si>
    <t>3T15 R1</t>
  </si>
  <si>
    <t>3T15 R2</t>
  </si>
  <si>
    <t>3T15 R3</t>
  </si>
  <si>
    <t>4T0 R1</t>
  </si>
  <si>
    <t>4T0 R2</t>
  </si>
  <si>
    <t>4T0 R3</t>
  </si>
  <si>
    <t>4T3 R1</t>
  </si>
  <si>
    <t>4T3 R2</t>
  </si>
  <si>
    <t>4T3 R3</t>
  </si>
  <si>
    <t>4T6 R3</t>
  </si>
  <si>
    <t>4T6 R2</t>
  </si>
  <si>
    <t>4T9 R1</t>
  </si>
  <si>
    <t>4T9 R2</t>
  </si>
  <si>
    <t>4T9 R3</t>
  </si>
  <si>
    <t>4T12 R1</t>
  </si>
  <si>
    <t>4T12 R2</t>
  </si>
  <si>
    <t>4T12 R3</t>
  </si>
  <si>
    <t>4T15 R1</t>
  </si>
  <si>
    <t>4T15 R2</t>
  </si>
  <si>
    <t>4T15 R3</t>
  </si>
  <si>
    <t>4T18 R1</t>
  </si>
  <si>
    <t>4T18 R2</t>
  </si>
  <si>
    <t>4T18 R3</t>
  </si>
  <si>
    <t>6T0 R1</t>
  </si>
  <si>
    <t>6T0 R2</t>
  </si>
  <si>
    <t>6T0 R3</t>
  </si>
  <si>
    <t>6T3 R1</t>
  </si>
  <si>
    <t>6T3 R2</t>
  </si>
  <si>
    <t>6T3 R3</t>
  </si>
  <si>
    <t>6T6 R3</t>
  </si>
  <si>
    <t>6T6 R2</t>
  </si>
  <si>
    <t>5T0 R1</t>
  </si>
  <si>
    <t>5T0 R2</t>
  </si>
  <si>
    <t>5T0 R3</t>
  </si>
  <si>
    <t>5T3 R1</t>
  </si>
  <si>
    <t>5T3 R2</t>
  </si>
  <si>
    <t>5T3 R3</t>
  </si>
  <si>
    <t>5T6 R3</t>
  </si>
  <si>
    <t>5T6 R2</t>
  </si>
  <si>
    <t>5T9 R1</t>
  </si>
  <si>
    <t>5T9 R2</t>
  </si>
  <si>
    <t>5T9 R3</t>
  </si>
  <si>
    <t>5T12 R1</t>
  </si>
  <si>
    <t>5T12 R2</t>
  </si>
  <si>
    <t>5T12 R3</t>
  </si>
  <si>
    <t>5T15 R1</t>
  </si>
  <si>
    <t>5T15 R2</t>
  </si>
  <si>
    <t>5T15 R3</t>
  </si>
  <si>
    <t>5T18 R1</t>
  </si>
  <si>
    <t>5T18 R2</t>
  </si>
  <si>
    <t>5T18 R3</t>
  </si>
  <si>
    <t>6T9 R1</t>
  </si>
  <si>
    <t>6T9 R2</t>
  </si>
  <si>
    <t>6T9 R3</t>
  </si>
  <si>
    <t>6T12 R1</t>
  </si>
  <si>
    <t>6T12 R2</t>
  </si>
  <si>
    <t>6T12 R3</t>
  </si>
  <si>
    <t>6T15 R1</t>
  </si>
  <si>
    <t>6T15 R2</t>
  </si>
  <si>
    <t>6T15 R3</t>
  </si>
  <si>
    <t>6T18 R1</t>
  </si>
  <si>
    <t>6T18 R2</t>
  </si>
  <si>
    <t>6T18 R3</t>
  </si>
  <si>
    <t>7T0 R1</t>
  </si>
  <si>
    <t>7T0 R2</t>
  </si>
  <si>
    <t>7T0 R3</t>
  </si>
  <si>
    <t>7T3 R1</t>
  </si>
  <si>
    <t>7T3 R2</t>
  </si>
  <si>
    <t>7T3 R3</t>
  </si>
  <si>
    <t>7T6 R3</t>
  </si>
  <si>
    <t>7T6 R2</t>
  </si>
  <si>
    <t>7T9 R1</t>
  </si>
  <si>
    <t>7T9 R2</t>
  </si>
  <si>
    <t>7T9 R3</t>
  </si>
  <si>
    <t>7T12 R1</t>
  </si>
  <si>
    <t>7T12 R2</t>
  </si>
  <si>
    <t>7T12 R3</t>
  </si>
  <si>
    <t>7T15 R1</t>
  </si>
  <si>
    <t>7T15 R2</t>
  </si>
  <si>
    <t>7T15 R3</t>
  </si>
  <si>
    <t>7T18 R1</t>
  </si>
  <si>
    <t>7T18 R2</t>
  </si>
  <si>
    <t>7T18 R3</t>
  </si>
  <si>
    <t>8T0 R1</t>
  </si>
  <si>
    <t>8T0 R2</t>
  </si>
  <si>
    <t>8T0 R3</t>
  </si>
  <si>
    <t>8T3 R1</t>
  </si>
  <si>
    <t>8T3 R2</t>
  </si>
  <si>
    <t>8T3 R3</t>
  </si>
  <si>
    <t>8T6 R3</t>
  </si>
  <si>
    <t>8T6 R2</t>
  </si>
  <si>
    <t>8T9 R1</t>
  </si>
  <si>
    <t>8T9 R2</t>
  </si>
  <si>
    <t>8T9 R3</t>
  </si>
  <si>
    <t>8T12 R1</t>
  </si>
  <si>
    <t>8T12 R2</t>
  </si>
  <si>
    <t>8T12 R3</t>
  </si>
  <si>
    <t>8T15 R1</t>
  </si>
  <si>
    <t>8T15 R2</t>
  </si>
  <si>
    <t>8T15 R3</t>
  </si>
  <si>
    <t>8T18 R1</t>
  </si>
  <si>
    <t>8T18 R2</t>
  </si>
  <si>
    <t>8T18 R3</t>
  </si>
  <si>
    <t>9T0 R1</t>
  </si>
  <si>
    <t>9T0 R2</t>
  </si>
  <si>
    <t>9T0 R3</t>
  </si>
  <si>
    <t>9T3 R1</t>
  </si>
  <si>
    <t>9T3 R2</t>
  </si>
  <si>
    <t>9T3 R3</t>
  </si>
  <si>
    <t>9T6 R3</t>
  </si>
  <si>
    <t>9T6 R2</t>
  </si>
  <si>
    <t>9T9 R1</t>
  </si>
  <si>
    <t>9T9 R2</t>
  </si>
  <si>
    <t>9T9 R3</t>
  </si>
  <si>
    <t>9T12 R1</t>
  </si>
  <si>
    <t>9T12 R2</t>
  </si>
  <si>
    <t>9T12 R3</t>
  </si>
  <si>
    <t>9T15 R1</t>
  </si>
  <si>
    <t>9T15 R2</t>
  </si>
  <si>
    <t>9T15 R3</t>
  </si>
  <si>
    <t>9T18 R1</t>
  </si>
  <si>
    <t>9T18 R2</t>
  </si>
  <si>
    <t>9T18 R3</t>
  </si>
  <si>
    <t>Time 0</t>
  </si>
  <si>
    <t>blanco</t>
  </si>
  <si>
    <t xml:space="preserve">Sample </t>
  </si>
  <si>
    <t>Abs</t>
  </si>
  <si>
    <t>ABS-blanco</t>
  </si>
  <si>
    <t>mmol MDA/mL</t>
  </si>
  <si>
    <t>g sample</t>
  </si>
  <si>
    <t>mmol MDA/kg olio</t>
  </si>
  <si>
    <t>mg MDA/kg olio</t>
  </si>
  <si>
    <t>mean</t>
  </si>
  <si>
    <t>std. Dev</t>
  </si>
  <si>
    <t>1 R1</t>
  </si>
  <si>
    <t>1 R2</t>
  </si>
  <si>
    <t>1 R3</t>
  </si>
  <si>
    <t>3 R1</t>
  </si>
  <si>
    <t>3 R2</t>
  </si>
  <si>
    <t>3 R3</t>
  </si>
  <si>
    <t>4 R1</t>
  </si>
  <si>
    <t>4 R2</t>
  </si>
  <si>
    <t>4 R3</t>
  </si>
  <si>
    <t>5 R1</t>
  </si>
  <si>
    <t>5 R2</t>
  </si>
  <si>
    <t>5 R3</t>
  </si>
  <si>
    <t>6 R1</t>
  </si>
  <si>
    <t>6 R2</t>
  </si>
  <si>
    <t>6 R3</t>
  </si>
  <si>
    <t>7 R1</t>
  </si>
  <si>
    <t>7 R2</t>
  </si>
  <si>
    <t>7 R3</t>
  </si>
  <si>
    <t>8 R1</t>
  </si>
  <si>
    <t>8 R2</t>
  </si>
  <si>
    <t>8 R3</t>
  </si>
  <si>
    <t>9 R1</t>
  </si>
  <si>
    <t>9 R2</t>
  </si>
  <si>
    <t>9 R3</t>
  </si>
  <si>
    <t>10 R1</t>
  </si>
  <si>
    <t>10 R2</t>
  </si>
  <si>
    <t>10 R3</t>
  </si>
  <si>
    <t>y = 30850x + 0,1866</t>
  </si>
  <si>
    <t>31987x + 0,0386</t>
  </si>
  <si>
    <t>Time 18</t>
  </si>
  <si>
    <t>Abs mean</t>
  </si>
  <si>
    <t>Abs-blank</t>
  </si>
  <si>
    <t>31987x - 0,0386</t>
  </si>
  <si>
    <t>1-octene</t>
  </si>
  <si>
    <r>
      <t>2-(</t>
    </r>
    <r>
      <rPr>
        <i/>
        <sz val="9"/>
        <color theme="1"/>
        <rFont val="Times New Roman"/>
        <family val="1"/>
      </rPr>
      <t>E</t>
    </r>
    <r>
      <rPr>
        <sz val="9"/>
        <color theme="1"/>
        <rFont val="Times New Roman"/>
        <family val="1"/>
      </rPr>
      <t>)-octene</t>
    </r>
  </si>
  <si>
    <t>2-(Z)-octene</t>
  </si>
  <si>
    <t>Hexanal</t>
  </si>
  <si>
    <r>
      <t>(</t>
    </r>
    <r>
      <rPr>
        <i/>
        <sz val="9"/>
        <color theme="1"/>
        <rFont val="Times New Roman"/>
        <family val="1"/>
      </rPr>
      <t>E</t>
    </r>
    <r>
      <rPr>
        <sz val="9"/>
        <color theme="1"/>
        <rFont val="Times New Roman"/>
        <family val="1"/>
      </rPr>
      <t>)-2-hexenal</t>
    </r>
  </si>
  <si>
    <t>Heptanal</t>
  </si>
  <si>
    <r>
      <t>(</t>
    </r>
    <r>
      <rPr>
        <i/>
        <sz val="9"/>
        <color theme="1"/>
        <rFont val="Times New Roman"/>
        <family val="1"/>
      </rPr>
      <t>E,E</t>
    </r>
    <r>
      <rPr>
        <sz val="9"/>
        <color theme="1"/>
        <rFont val="Times New Roman"/>
        <family val="1"/>
      </rPr>
      <t>)-2,4-hexadienal</t>
    </r>
  </si>
  <si>
    <r>
      <t>(</t>
    </r>
    <r>
      <rPr>
        <i/>
        <sz val="9"/>
        <color theme="1"/>
        <rFont val="Times New Roman"/>
        <family val="1"/>
      </rPr>
      <t>E</t>
    </r>
    <r>
      <rPr>
        <sz val="9"/>
        <color theme="1"/>
        <rFont val="Times New Roman"/>
        <family val="1"/>
      </rPr>
      <t>)-2-heptenal</t>
    </r>
  </si>
  <si>
    <r>
      <t>(</t>
    </r>
    <r>
      <rPr>
        <i/>
        <sz val="9"/>
        <color theme="1"/>
        <rFont val="Times New Roman"/>
        <family val="1"/>
      </rPr>
      <t>E,E</t>
    </r>
    <r>
      <rPr>
        <sz val="9"/>
        <color theme="1"/>
        <rFont val="Times New Roman"/>
        <family val="1"/>
      </rPr>
      <t>)-2,4-heptadienal</t>
    </r>
  </si>
  <si>
    <r>
      <t>(</t>
    </r>
    <r>
      <rPr>
        <i/>
        <sz val="9"/>
        <color theme="1"/>
        <rFont val="Times New Roman"/>
        <family val="1"/>
      </rPr>
      <t>E,Z</t>
    </r>
    <r>
      <rPr>
        <sz val="9"/>
        <color theme="1"/>
        <rFont val="Times New Roman"/>
        <family val="1"/>
      </rPr>
      <t>)-2,4-heptadienal</t>
    </r>
  </si>
  <si>
    <t>2-octenal</t>
  </si>
  <si>
    <t>Nonanal</t>
  </si>
  <si>
    <t>Nonenal</t>
  </si>
  <si>
    <t>2,4-nonadienal</t>
  </si>
  <si>
    <r>
      <t>(</t>
    </r>
    <r>
      <rPr>
        <i/>
        <sz val="9"/>
        <color theme="1"/>
        <rFont val="Times New Roman"/>
        <family val="1"/>
      </rPr>
      <t>E,E</t>
    </r>
    <r>
      <rPr>
        <sz val="9"/>
        <color theme="1"/>
        <rFont val="Times New Roman"/>
        <family val="1"/>
      </rPr>
      <t>)-2,4-decadienal</t>
    </r>
  </si>
  <si>
    <t>2,4-decadienal</t>
  </si>
  <si>
    <t>2-heptanone</t>
  </si>
  <si>
    <t>1-octen-3-one</t>
  </si>
  <si>
    <t>3-octen-2-one</t>
  </si>
  <si>
    <r>
      <t>(</t>
    </r>
    <r>
      <rPr>
        <i/>
        <sz val="9"/>
        <color theme="1"/>
        <rFont val="Times New Roman"/>
        <family val="1"/>
      </rPr>
      <t>E,E</t>
    </r>
    <r>
      <rPr>
        <sz val="9"/>
        <color theme="1"/>
        <rFont val="Times New Roman"/>
        <family val="1"/>
      </rPr>
      <t>)-3,5-octadien-2-one</t>
    </r>
  </si>
  <si>
    <t>3,5-octadien-2-one</t>
  </si>
  <si>
    <t>3-methyl-1-butanol</t>
  </si>
  <si>
    <t>1-pentanol</t>
  </si>
  <si>
    <t>1-hexanol</t>
  </si>
  <si>
    <t>1-octen-3-ol</t>
  </si>
  <si>
    <t>Propionic acid</t>
  </si>
  <si>
    <t>Butanoic acid</t>
  </si>
  <si>
    <t>Pentanoic acid</t>
  </si>
  <si>
    <t>Hexanoic acid</t>
  </si>
  <si>
    <t>Heptanoic acid</t>
  </si>
  <si>
    <t>2-pentyl-furan</t>
  </si>
  <si>
    <t>α-pinene</t>
  </si>
  <si>
    <t>β-pinene</t>
  </si>
  <si>
    <t>δ-3-carene</t>
  </si>
  <si>
    <r>
      <t>para</t>
    </r>
    <r>
      <rPr>
        <sz val="9"/>
        <color theme="1"/>
        <rFont val="Times New Roman"/>
        <family val="1"/>
      </rPr>
      <t>-cymene</t>
    </r>
  </si>
  <si>
    <t>Limonene</t>
  </si>
  <si>
    <r>
      <t>(</t>
    </r>
    <r>
      <rPr>
        <i/>
        <sz val="9"/>
        <color theme="1"/>
        <rFont val="Times New Roman"/>
        <family val="1"/>
      </rPr>
      <t>E</t>
    </r>
    <r>
      <rPr>
        <sz val="9"/>
        <color theme="1"/>
        <rFont val="Times New Roman"/>
        <family val="1"/>
      </rPr>
      <t>)-β -ocimene</t>
    </r>
  </si>
  <si>
    <t>Terpinolene</t>
  </si>
  <si>
    <r>
      <t>(</t>
    </r>
    <r>
      <rPr>
        <i/>
        <sz val="9"/>
        <color theme="1"/>
        <rFont val="Times New Roman"/>
        <family val="1"/>
      </rPr>
      <t>E</t>
    </r>
    <r>
      <rPr>
        <sz val="9"/>
        <color theme="1"/>
        <rFont val="Times New Roman"/>
        <family val="1"/>
      </rPr>
      <t>)-caryophyllene</t>
    </r>
  </si>
  <si>
    <t>Bergamotene (isomer)</t>
  </si>
  <si>
    <t>Sample</t>
  </si>
  <si>
    <t>Days</t>
  </si>
  <si>
    <t>Samples</t>
  </si>
  <si>
    <t>CBDA</t>
  </si>
  <si>
    <t>CBGA</t>
  </si>
  <si>
    <t>CBG</t>
  </si>
  <si>
    <t>CBD</t>
  </si>
  <si>
    <t>1T0</t>
  </si>
  <si>
    <t>4T0</t>
  </si>
  <si>
    <t>7T0</t>
  </si>
  <si>
    <t>1T18</t>
  </si>
  <si>
    <t>4T18</t>
  </si>
  <si>
    <t>7T18</t>
  </si>
  <si>
    <t>2T0</t>
  </si>
  <si>
    <t>5T0</t>
  </si>
  <si>
    <t>8T0</t>
  </si>
  <si>
    <t>2T18</t>
  </si>
  <si>
    <t>5T18</t>
  </si>
  <si>
    <t>8T18</t>
  </si>
  <si>
    <t>3T0</t>
  </si>
  <si>
    <t>6T0</t>
  </si>
  <si>
    <t>9T0</t>
  </si>
  <si>
    <t>3T18</t>
  </si>
  <si>
    <t>6T18</t>
  </si>
  <si>
    <t>9T18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</si>
</sst>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000000"/>
    <numFmt numFmtId="165" formatCode="0.00000000000000000"/>
    <numFmt numFmtId="166" formatCode="0.00000"/>
    <numFmt numFmtId="167" formatCode="[$-C0A]General"/>
    <numFmt numFmtId="168" formatCode="[$-C0A]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rgb="FF000000"/>
      <name val="Century Gothic"/>
      <family val="1"/>
    </font>
    <font>
      <b/>
      <sz val="14"/>
      <name val="Century Gothic"/>
      <family val="1"/>
    </font>
    <font>
      <sz val="14"/>
      <name val="Century Gothic"/>
      <family val="1"/>
    </font>
    <font>
      <sz val="14"/>
      <color rgb="FF000000"/>
      <name val="Century Gothic"/>
      <family val="1"/>
    </font>
    <font>
      <b/>
      <sz val="10"/>
      <name val="Arial"/>
      <family val="2"/>
    </font>
    <font>
      <b/>
      <sz val="11"/>
      <name val="Calibri"/>
      <family val="2"/>
      <scheme val="minor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11"/>
      <color rgb="FF000000"/>
      <name val="Calibri"/>
      <family val="2"/>
    </font>
    <font>
      <sz val="11"/>
      <name val="Arial"/>
      <family val="2"/>
    </font>
    <font>
      <strike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7CF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EDEEDC"/>
        <bgColor rgb="FF000000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167" fontId="11" fillId="0" borderId="0"/>
  </cellStyleXfs>
  <cellXfs count="95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1" xfId="0" applyFont="1" applyBorder="1"/>
    <xf numFmtId="0" fontId="6" fillId="0" borderId="12" xfId="0" applyFont="1" applyBorder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5" xfId="0" applyFont="1" applyBorder="1"/>
    <xf numFmtId="0" fontId="6" fillId="0" borderId="6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7" borderId="0" xfId="0" applyFill="1" applyAlignment="1">
      <alignment horizontal="center"/>
    </xf>
    <xf numFmtId="0" fontId="0" fillId="0" borderId="0" xfId="0" applyFill="1" applyBorder="1"/>
    <xf numFmtId="164" fontId="0" fillId="0" borderId="0" xfId="0" applyNumberFormat="1" applyFill="1"/>
    <xf numFmtId="2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65" fontId="0" fillId="0" borderId="0" xfId="0" applyNumberFormat="1"/>
    <xf numFmtId="0" fontId="0" fillId="0" borderId="0" xfId="0" applyFill="1"/>
    <xf numFmtId="2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2" fontId="0" fillId="0" borderId="0" xfId="0" applyNumberFormat="1"/>
    <xf numFmtId="0" fontId="7" fillId="0" borderId="0" xfId="0" applyFont="1"/>
    <xf numFmtId="0" fontId="8" fillId="0" borderId="0" xfId="0" applyFont="1" applyFill="1" applyAlignment="1">
      <alignment horizontal="center"/>
    </xf>
    <xf numFmtId="164" fontId="0" fillId="0" borderId="0" xfId="0" applyNumberFormat="1" applyFill="1" applyBorder="1"/>
    <xf numFmtId="166" fontId="0" fillId="0" borderId="0" xfId="0" applyNumberFormat="1" applyFill="1" applyBorder="1"/>
    <xf numFmtId="0" fontId="0" fillId="7" borderId="0" xfId="0" applyFill="1" applyBorder="1"/>
    <xf numFmtId="164" fontId="0" fillId="7" borderId="0" xfId="0" applyNumberFormat="1" applyFill="1" applyBorder="1"/>
    <xf numFmtId="2" fontId="0" fillId="7" borderId="0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9" fillId="0" borderId="15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167" fontId="0" fillId="0" borderId="18" xfId="1" applyFont="1" applyBorder="1"/>
    <xf numFmtId="167" fontId="0" fillId="0" borderId="0" xfId="1" applyFont="1"/>
    <xf numFmtId="0" fontId="0" fillId="0" borderId="18" xfId="0" applyBorder="1"/>
    <xf numFmtId="168" fontId="11" fillId="0" borderId="18" xfId="1" applyNumberFormat="1" applyBorder="1"/>
    <xf numFmtId="168" fontId="0" fillId="0" borderId="18" xfId="1" applyNumberFormat="1" applyFont="1" applyBorder="1"/>
    <xf numFmtId="1" fontId="0" fillId="0" borderId="0" xfId="0" applyNumberFormat="1"/>
    <xf numFmtId="167" fontId="0" fillId="0" borderId="19" xfId="1" applyFont="1" applyBorder="1"/>
    <xf numFmtId="0" fontId="12" fillId="0" borderId="0" xfId="0" applyFont="1"/>
    <xf numFmtId="167" fontId="1" fillId="0" borderId="18" xfId="1" applyFont="1" applyBorder="1"/>
    <xf numFmtId="0" fontId="1" fillId="0" borderId="0" xfId="0" applyFont="1"/>
    <xf numFmtId="0" fontId="13" fillId="0" borderId="0" xfId="0" applyFont="1"/>
    <xf numFmtId="167" fontId="0" fillId="0" borderId="0" xfId="0" applyNumberFormat="1"/>
    <xf numFmtId="0" fontId="14" fillId="0" borderId="0" xfId="0" applyFont="1"/>
    <xf numFmtId="0" fontId="15" fillId="0" borderId="0" xfId="0" applyFont="1"/>
  </cellXfs>
  <cellStyles count="2">
    <cellStyle name="Excel Built-in Normal" xfId="1" xr:uid="{466C7289-7B26-4192-AB17-9CE4F23970E3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39D96-F52E-49B5-AA66-43E3BD9B308B}">
  <dimension ref="A1:AD232"/>
  <sheetViews>
    <sheetView topLeftCell="A194" zoomScale="40" zoomScaleNormal="40" workbookViewId="0">
      <selection activeCell="A233" sqref="A233"/>
    </sheetView>
  </sheetViews>
  <sheetFormatPr defaultRowHeight="14.5" x14ac:dyDescent="0.35"/>
  <sheetData>
    <row r="1" spans="1:30" ht="28.5" x14ac:dyDescent="0.6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17.5" x14ac:dyDescent="0.35">
      <c r="A2" s="2" t="s">
        <v>1</v>
      </c>
      <c r="B2" s="3" t="s">
        <v>2</v>
      </c>
      <c r="C2" s="4" t="s">
        <v>3</v>
      </c>
      <c r="D2" s="5"/>
      <c r="E2" s="6" t="s">
        <v>4</v>
      </c>
      <c r="F2" s="7" t="s">
        <v>5</v>
      </c>
      <c r="G2" s="7" t="s">
        <v>6</v>
      </c>
      <c r="H2" s="7" t="s">
        <v>7</v>
      </c>
      <c r="I2" s="8" t="s">
        <v>8</v>
      </c>
      <c r="J2" s="9" t="s">
        <v>9</v>
      </c>
      <c r="K2" s="10"/>
      <c r="L2" s="11" t="s">
        <v>4</v>
      </c>
      <c r="M2" s="12" t="s">
        <v>5</v>
      </c>
      <c r="N2" s="12" t="s">
        <v>6</v>
      </c>
      <c r="O2" s="12" t="s">
        <v>7</v>
      </c>
      <c r="P2" s="13" t="s">
        <v>8</v>
      </c>
      <c r="Q2" s="14" t="s">
        <v>10</v>
      </c>
      <c r="R2" s="15"/>
      <c r="S2" s="16" t="s">
        <v>4</v>
      </c>
      <c r="T2" s="17" t="s">
        <v>5</v>
      </c>
      <c r="U2" s="17" t="s">
        <v>6</v>
      </c>
      <c r="V2" s="17" t="s">
        <v>7</v>
      </c>
      <c r="W2" s="18" t="s">
        <v>8</v>
      </c>
      <c r="X2" s="19" t="s">
        <v>11</v>
      </c>
      <c r="Y2" s="20"/>
      <c r="Z2" s="21" t="s">
        <v>4</v>
      </c>
      <c r="AA2" s="22" t="s">
        <v>5</v>
      </c>
      <c r="AB2" s="22" t="s">
        <v>6</v>
      </c>
      <c r="AC2" s="22" t="s">
        <v>7</v>
      </c>
      <c r="AD2" s="23" t="s">
        <v>8</v>
      </c>
    </row>
    <row r="3" spans="1:30" ht="18" x14ac:dyDescent="0.35">
      <c r="A3" s="24"/>
      <c r="B3" s="25"/>
      <c r="C3" s="26" t="s">
        <v>12</v>
      </c>
      <c r="D3" s="27" t="s">
        <v>13</v>
      </c>
      <c r="E3" s="28"/>
      <c r="F3" s="29"/>
      <c r="G3" s="29"/>
      <c r="H3" s="29"/>
      <c r="I3" s="30"/>
      <c r="J3" s="26" t="s">
        <v>12</v>
      </c>
      <c r="K3" s="27" t="s">
        <v>13</v>
      </c>
      <c r="L3" s="28"/>
      <c r="M3" s="29"/>
      <c r="N3" s="29"/>
      <c r="O3" s="29"/>
      <c r="P3" s="30"/>
      <c r="Q3" s="26" t="s">
        <v>12</v>
      </c>
      <c r="R3" s="27" t="s">
        <v>13</v>
      </c>
      <c r="S3" s="28"/>
      <c r="T3" s="29"/>
      <c r="U3" s="29"/>
      <c r="V3" s="29"/>
      <c r="W3" s="30"/>
      <c r="X3" s="26" t="s">
        <v>12</v>
      </c>
      <c r="Y3" s="27" t="s">
        <v>13</v>
      </c>
      <c r="Z3" s="28"/>
      <c r="AA3" s="29"/>
      <c r="AB3" s="29"/>
      <c r="AC3" s="29"/>
      <c r="AD3" s="30"/>
    </row>
    <row r="4" spans="1:30" ht="18" x14ac:dyDescent="0.35">
      <c r="A4" s="31" t="s">
        <v>14</v>
      </c>
      <c r="B4" s="32">
        <v>0.50119999999999998</v>
      </c>
      <c r="C4" s="33">
        <v>22.9298</v>
      </c>
      <c r="D4" s="33">
        <v>9.468</v>
      </c>
      <c r="E4" s="34">
        <f>(C4+41.366)/38.881</f>
        <v>1.6536560273655512</v>
      </c>
      <c r="F4" s="33">
        <f>E4*(10/B4)</f>
        <v>32.99393510306367</v>
      </c>
      <c r="G4" s="35">
        <f>AVERAGE(F4:F6)</f>
        <v>32.089849581961367</v>
      </c>
      <c r="H4" s="35">
        <f>STDEV(F4:F6)</f>
        <v>0.78447606233280831</v>
      </c>
      <c r="I4" s="36">
        <f>H4/G4*100</f>
        <v>2.4446236817943356</v>
      </c>
      <c r="J4" s="33">
        <v>3686.37</v>
      </c>
      <c r="K4" s="37">
        <v>8.0190000000000001</v>
      </c>
      <c r="L4" s="38">
        <f>(J4+109.1)/123.04</f>
        <v>30.847447984395316</v>
      </c>
      <c r="M4" s="33">
        <f>L4*(10/B4)</f>
        <v>615.47182730238058</v>
      </c>
      <c r="N4" s="35">
        <f>AVERAGE(M4:M6)</f>
        <v>641.91439819800507</v>
      </c>
      <c r="O4" s="35">
        <f>STDEV(M4:M6)</f>
        <v>29.252552816599223</v>
      </c>
      <c r="P4" s="36">
        <f>O4/N4*100</f>
        <v>4.5570800248004373</v>
      </c>
      <c r="Q4" s="38">
        <v>121.515</v>
      </c>
      <c r="R4" s="33">
        <v>7.1230000000000002</v>
      </c>
      <c r="S4" s="34">
        <f>(Q4+41.366)/38.881</f>
        <v>4.1892183843008155</v>
      </c>
      <c r="T4" s="33">
        <f>S4*(10/B4)</f>
        <v>83.583766646065754</v>
      </c>
      <c r="U4" s="35">
        <f>AVERAGE(T4:T6)</f>
        <v>82.627398034275743</v>
      </c>
      <c r="V4" s="35">
        <f>STDEV(T4:T6)</f>
        <v>2.303172071579207</v>
      </c>
      <c r="W4" s="36">
        <f>V4/U4*100</f>
        <v>2.7874193383456154</v>
      </c>
      <c r="X4" s="38">
        <v>39.319299999999998</v>
      </c>
      <c r="Y4" s="33">
        <v>6.3739999999999997</v>
      </c>
      <c r="Z4" s="34">
        <f>(X4+41.366)/38.881</f>
        <v>2.0751858234098917</v>
      </c>
      <c r="AA4" s="33">
        <f>Z4*(10/B4)</f>
        <v>41.404346037707334</v>
      </c>
      <c r="AB4" s="35">
        <f>AVERAGE(AA4:AA6)</f>
        <v>40.186940873097647</v>
      </c>
      <c r="AC4" s="35">
        <f>STDEV(AA4:AA6)</f>
        <v>1.0862901648709382</v>
      </c>
      <c r="AD4" s="36">
        <f>AC4/AB4*100</f>
        <v>2.703092450607838</v>
      </c>
    </row>
    <row r="5" spans="1:30" ht="18" x14ac:dyDescent="0.35">
      <c r="A5" s="39" t="s">
        <v>15</v>
      </c>
      <c r="B5" s="40">
        <v>0.50360000000000005</v>
      </c>
      <c r="C5" s="41">
        <v>20.486899999999999</v>
      </c>
      <c r="D5" s="42">
        <v>9.6259999999999994</v>
      </c>
      <c r="E5" s="34">
        <f t="shared" ref="E5:E6" si="0">(C5+41.366)/38.881</f>
        <v>1.5908258532445152</v>
      </c>
      <c r="F5" s="33">
        <f t="shared" ref="F5:F6" si="1">E5*(10/B5)</f>
        <v>31.589075719708401</v>
      </c>
      <c r="G5" s="43"/>
      <c r="H5" s="43"/>
      <c r="I5" s="44"/>
      <c r="J5" s="41">
        <v>3837.53</v>
      </c>
      <c r="K5" s="45">
        <v>8.1370000000000005</v>
      </c>
      <c r="L5" s="38">
        <f t="shared" ref="L5:L24" si="2">(J5+109.1)/123.04</f>
        <v>32.075991547464241</v>
      </c>
      <c r="M5" s="33">
        <f t="shared" ref="M5:M24" si="3">L5*(10/B5)</f>
        <v>636.93390682017946</v>
      </c>
      <c r="N5" s="43"/>
      <c r="O5" s="43"/>
      <c r="P5" s="44"/>
      <c r="Q5" s="46">
        <v>115.27800000000001</v>
      </c>
      <c r="R5" s="42">
        <v>7.2190000000000003</v>
      </c>
      <c r="S5" s="34">
        <f t="shared" ref="S5:S24" si="4">(Q5+41.366)/38.881</f>
        <v>4.0288058434711038</v>
      </c>
      <c r="T5" s="33">
        <f t="shared" ref="T5:T24" si="5">S5*(10/B5)</f>
        <v>80.000116033977434</v>
      </c>
      <c r="U5" s="43"/>
      <c r="V5" s="43"/>
      <c r="W5" s="44"/>
      <c r="X5" s="46">
        <v>35.617699999999999</v>
      </c>
      <c r="Y5" s="42">
        <v>6.4429999999999996</v>
      </c>
      <c r="Z5" s="34">
        <f t="shared" ref="Z5:Z6" si="6">(X5+41.366)/38.881</f>
        <v>1.9799825107378926</v>
      </c>
      <c r="AA5" s="33">
        <f t="shared" ref="AA5:AA6" si="7">Z5*(10/B5)</f>
        <v>39.316570904247264</v>
      </c>
      <c r="AB5" s="43"/>
      <c r="AC5" s="43"/>
      <c r="AD5" s="44"/>
    </row>
    <row r="6" spans="1:30" ht="18" x14ac:dyDescent="0.35">
      <c r="A6" s="47" t="s">
        <v>16</v>
      </c>
      <c r="B6" s="48">
        <v>0.51390000000000002</v>
      </c>
      <c r="C6" s="49">
        <v>21.9467</v>
      </c>
      <c r="D6" s="50">
        <v>9.7850000000000001</v>
      </c>
      <c r="E6" s="34">
        <f t="shared" si="0"/>
        <v>1.6283711838687276</v>
      </c>
      <c r="F6" s="33">
        <f t="shared" si="1"/>
        <v>31.686537923112034</v>
      </c>
      <c r="G6" s="51"/>
      <c r="H6" s="51"/>
      <c r="I6" s="52"/>
      <c r="J6" s="49">
        <v>4148.43</v>
      </c>
      <c r="K6" s="53">
        <v>8.2680000000000007</v>
      </c>
      <c r="L6" s="38">
        <f t="shared" si="2"/>
        <v>34.602812093628089</v>
      </c>
      <c r="M6" s="33">
        <f t="shared" si="3"/>
        <v>673.3374604714553</v>
      </c>
      <c r="N6" s="51"/>
      <c r="O6" s="51"/>
      <c r="P6" s="52"/>
      <c r="Q6" s="54">
        <v>127.07</v>
      </c>
      <c r="R6" s="50">
        <v>7.33</v>
      </c>
      <c r="S6" s="34">
        <f t="shared" si="4"/>
        <v>4.3320902240168717</v>
      </c>
      <c r="T6" s="33">
        <f t="shared" si="5"/>
        <v>84.298311422784039</v>
      </c>
      <c r="U6" s="51"/>
      <c r="V6" s="51"/>
      <c r="W6" s="52"/>
      <c r="X6" s="54">
        <v>38.237900000000003</v>
      </c>
      <c r="Y6" s="50">
        <v>6.5250000000000004</v>
      </c>
      <c r="Z6" s="34">
        <f t="shared" si="6"/>
        <v>2.0473727527584171</v>
      </c>
      <c r="AA6" s="33">
        <f t="shared" si="7"/>
        <v>39.839905677338336</v>
      </c>
      <c r="AB6" s="51"/>
      <c r="AC6" s="51"/>
      <c r="AD6" s="52"/>
    </row>
    <row r="7" spans="1:30" ht="18" x14ac:dyDescent="0.35">
      <c r="A7" s="31" t="s">
        <v>17</v>
      </c>
      <c r="B7" s="32">
        <v>0.51090000000000002</v>
      </c>
      <c r="C7" s="33" t="s">
        <v>18</v>
      </c>
      <c r="D7" s="33" t="s">
        <v>18</v>
      </c>
      <c r="E7" s="34" t="s">
        <v>18</v>
      </c>
      <c r="F7" s="33" t="s">
        <v>18</v>
      </c>
      <c r="G7" s="35" t="s">
        <v>18</v>
      </c>
      <c r="H7" s="35" t="s">
        <v>18</v>
      </c>
      <c r="I7" s="36" t="s">
        <v>18</v>
      </c>
      <c r="J7" s="33">
        <v>2051.48</v>
      </c>
      <c r="K7" s="37">
        <v>8.4939999999999998</v>
      </c>
      <c r="L7" s="38">
        <f t="shared" si="2"/>
        <v>17.559980494148242</v>
      </c>
      <c r="M7" s="33">
        <f t="shared" si="3"/>
        <v>343.70680160791233</v>
      </c>
      <c r="N7" s="35">
        <f t="shared" ref="N7" si="8">AVERAGE(M7:M9)</f>
        <v>350.12901750564441</v>
      </c>
      <c r="O7" s="35">
        <f t="shared" ref="O7" si="9">STDEV(M7:M9)</f>
        <v>5.7380696779184603</v>
      </c>
      <c r="P7" s="36">
        <f t="shared" ref="P7" si="10">O7/N7*100</f>
        <v>1.63884436622736</v>
      </c>
      <c r="Q7" s="38">
        <v>119.833</v>
      </c>
      <c r="R7" s="33">
        <v>7.5518000000000001</v>
      </c>
      <c r="S7" s="34">
        <f t="shared" si="4"/>
        <v>4.1459581800879608</v>
      </c>
      <c r="T7" s="33">
        <f t="shared" si="5"/>
        <v>81.150091604775113</v>
      </c>
      <c r="U7" s="35">
        <f t="shared" ref="U7" si="11">AVERAGE(T7:T9)</f>
        <v>84.681704173421835</v>
      </c>
      <c r="V7" s="35">
        <f t="shared" ref="V7" si="12">STDEV(T7:T9)</f>
        <v>3.0882273662832378</v>
      </c>
      <c r="W7" s="36">
        <f t="shared" ref="W7" si="13">V7/U7*100</f>
        <v>3.6468649236897472</v>
      </c>
      <c r="X7" s="33" t="s">
        <v>18</v>
      </c>
      <c r="Y7" s="33" t="s">
        <v>18</v>
      </c>
      <c r="Z7" s="34" t="s">
        <v>18</v>
      </c>
      <c r="AA7" s="33" t="s">
        <v>18</v>
      </c>
      <c r="AB7" s="35" t="s">
        <v>18</v>
      </c>
      <c r="AC7" s="35" t="s">
        <v>18</v>
      </c>
      <c r="AD7" s="36" t="s">
        <v>18</v>
      </c>
    </row>
    <row r="8" spans="1:30" ht="18" x14ac:dyDescent="0.35">
      <c r="A8" s="39" t="s">
        <v>19</v>
      </c>
      <c r="B8" s="40">
        <v>0.50970000000000004</v>
      </c>
      <c r="C8" s="41" t="s">
        <v>18</v>
      </c>
      <c r="D8" s="42" t="s">
        <v>18</v>
      </c>
      <c r="E8" s="55" t="s">
        <v>18</v>
      </c>
      <c r="F8" s="41" t="s">
        <v>18</v>
      </c>
      <c r="G8" s="43"/>
      <c r="H8" s="43"/>
      <c r="I8" s="44"/>
      <c r="J8" s="41">
        <v>2115.67</v>
      </c>
      <c r="K8" s="45">
        <v>8.52</v>
      </c>
      <c r="L8" s="38">
        <f t="shared" si="2"/>
        <v>18.081680754226266</v>
      </c>
      <c r="M8" s="33">
        <f t="shared" si="3"/>
        <v>354.75143720279118</v>
      </c>
      <c r="N8" s="43"/>
      <c r="O8" s="43"/>
      <c r="P8" s="44"/>
      <c r="Q8" s="46">
        <v>129.10499999999999</v>
      </c>
      <c r="R8" s="42">
        <v>7.5339999999999998</v>
      </c>
      <c r="S8" s="34">
        <f t="shared" si="4"/>
        <v>4.384429412823744</v>
      </c>
      <c r="T8" s="33">
        <f t="shared" si="5"/>
        <v>86.019804057754442</v>
      </c>
      <c r="U8" s="43"/>
      <c r="V8" s="43"/>
      <c r="W8" s="44"/>
      <c r="X8" s="41" t="s">
        <v>18</v>
      </c>
      <c r="Y8" s="42" t="s">
        <v>18</v>
      </c>
      <c r="Z8" s="55" t="s">
        <v>18</v>
      </c>
      <c r="AA8" s="41" t="s">
        <v>18</v>
      </c>
      <c r="AB8" s="43"/>
      <c r="AC8" s="43"/>
      <c r="AD8" s="44"/>
    </row>
    <row r="9" spans="1:30" ht="18" x14ac:dyDescent="0.35">
      <c r="A9" s="47" t="s">
        <v>20</v>
      </c>
      <c r="B9" s="48">
        <v>0.5071</v>
      </c>
      <c r="C9" s="49" t="s">
        <v>18</v>
      </c>
      <c r="D9" s="50" t="s">
        <v>18</v>
      </c>
      <c r="E9" s="56" t="s">
        <v>18</v>
      </c>
      <c r="F9" s="49" t="s">
        <v>18</v>
      </c>
      <c r="G9" s="51"/>
      <c r="H9" s="51"/>
      <c r="I9" s="52"/>
      <c r="J9" s="49">
        <v>2086.71</v>
      </c>
      <c r="K9" s="53">
        <v>8.5299999999999994</v>
      </c>
      <c r="L9" s="38">
        <f t="shared" si="2"/>
        <v>17.84631014304291</v>
      </c>
      <c r="M9" s="33">
        <f t="shared" si="3"/>
        <v>351.92881370622973</v>
      </c>
      <c r="N9" s="51"/>
      <c r="O9" s="51"/>
      <c r="P9" s="52"/>
      <c r="Q9" s="54">
        <v>129.922</v>
      </c>
      <c r="R9" s="50">
        <v>7.5460000000000003</v>
      </c>
      <c r="S9" s="34">
        <f t="shared" si="4"/>
        <v>4.4054422468557908</v>
      </c>
      <c r="T9" s="33">
        <f t="shared" si="5"/>
        <v>86.875216857735964</v>
      </c>
      <c r="U9" s="51"/>
      <c r="V9" s="51"/>
      <c r="W9" s="52"/>
      <c r="X9" s="49" t="s">
        <v>18</v>
      </c>
      <c r="Y9" s="50" t="s">
        <v>18</v>
      </c>
      <c r="Z9" s="56" t="s">
        <v>18</v>
      </c>
      <c r="AA9" s="49" t="s">
        <v>18</v>
      </c>
      <c r="AB9" s="51"/>
      <c r="AC9" s="51"/>
      <c r="AD9" s="52"/>
    </row>
    <row r="10" spans="1:30" ht="18" x14ac:dyDescent="0.35">
      <c r="A10" s="31" t="s">
        <v>21</v>
      </c>
      <c r="B10" s="32">
        <v>0.51470000000000005</v>
      </c>
      <c r="C10" s="33" t="s">
        <v>18</v>
      </c>
      <c r="D10" s="33" t="s">
        <v>18</v>
      </c>
      <c r="E10" s="34" t="s">
        <v>18</v>
      </c>
      <c r="F10" s="33" t="s">
        <v>18</v>
      </c>
      <c r="G10" s="35" t="s">
        <v>18</v>
      </c>
      <c r="H10" s="35" t="s">
        <v>18</v>
      </c>
      <c r="I10" s="36" t="s">
        <v>18</v>
      </c>
      <c r="J10" s="33">
        <v>422.06200000000001</v>
      </c>
      <c r="K10" s="37">
        <v>8.56</v>
      </c>
      <c r="L10" s="38">
        <f t="shared" si="2"/>
        <v>4.3169863459037714</v>
      </c>
      <c r="M10" s="33">
        <f t="shared" si="3"/>
        <v>83.873836135686247</v>
      </c>
      <c r="N10" s="35">
        <f t="shared" ref="N10" si="14">AVERAGE(M10:M12)</f>
        <v>83.080305790301523</v>
      </c>
      <c r="O10" s="35">
        <f t="shared" ref="O10" si="15">STDEV(M10:M12)</f>
        <v>2.3872527817556146</v>
      </c>
      <c r="P10" s="36">
        <f t="shared" ref="P10" si="16">O10/N10*100</f>
        <v>2.8734280152761467</v>
      </c>
      <c r="Q10" s="38">
        <v>98.097999999999999</v>
      </c>
      <c r="R10" s="33">
        <v>7.5518000000000001</v>
      </c>
      <c r="S10" s="34">
        <f t="shared" si="4"/>
        <v>3.5869447802268462</v>
      </c>
      <c r="T10" s="33">
        <f t="shared" si="5"/>
        <v>69.690009330228207</v>
      </c>
      <c r="U10" s="35">
        <f t="shared" ref="U10" si="17">AVERAGE(T10:T12)</f>
        <v>69.810561678375052</v>
      </c>
      <c r="V10" s="35">
        <f t="shared" ref="V10" si="18">STDEV(T10:T12)</f>
        <v>6.0857119177565115</v>
      </c>
      <c r="W10" s="36">
        <f t="shared" ref="W10" si="19">V10/U10*100</f>
        <v>8.7174659126710026</v>
      </c>
      <c r="X10" s="33" t="s">
        <v>18</v>
      </c>
      <c r="Y10" s="33" t="s">
        <v>18</v>
      </c>
      <c r="Z10" s="34" t="s">
        <v>18</v>
      </c>
      <c r="AA10" s="33" t="s">
        <v>18</v>
      </c>
      <c r="AB10" s="35" t="s">
        <v>18</v>
      </c>
      <c r="AC10" s="35" t="s">
        <v>18</v>
      </c>
      <c r="AD10" s="36" t="s">
        <v>18</v>
      </c>
    </row>
    <row r="11" spans="1:30" ht="18" x14ac:dyDescent="0.35">
      <c r="A11" s="39" t="s">
        <v>22</v>
      </c>
      <c r="B11" s="40">
        <v>0.5121</v>
      </c>
      <c r="C11" s="41" t="s">
        <v>18</v>
      </c>
      <c r="D11" s="42" t="s">
        <v>18</v>
      </c>
      <c r="E11" s="55" t="s">
        <v>18</v>
      </c>
      <c r="F11" s="41" t="s">
        <v>18</v>
      </c>
      <c r="G11" s="43"/>
      <c r="H11" s="43"/>
      <c r="I11" s="44"/>
      <c r="J11" s="41">
        <v>426.28399999999999</v>
      </c>
      <c r="K11" s="45">
        <v>8.5399999999999991</v>
      </c>
      <c r="L11" s="38">
        <f t="shared" si="2"/>
        <v>4.3513003901170348</v>
      </c>
      <c r="M11" s="33">
        <f t="shared" si="3"/>
        <v>84.969740092111593</v>
      </c>
      <c r="N11" s="43"/>
      <c r="O11" s="43"/>
      <c r="P11" s="44"/>
      <c r="Q11" s="46">
        <v>109.869</v>
      </c>
      <c r="R11" s="42">
        <v>7.5339999999999998</v>
      </c>
      <c r="S11" s="34">
        <f t="shared" si="4"/>
        <v>3.8896890512075308</v>
      </c>
      <c r="T11" s="33">
        <f t="shared" si="5"/>
        <v>75.955654192687575</v>
      </c>
      <c r="U11" s="43"/>
      <c r="V11" s="43"/>
      <c r="W11" s="44"/>
      <c r="X11" s="41" t="s">
        <v>18</v>
      </c>
      <c r="Y11" s="42" t="s">
        <v>18</v>
      </c>
      <c r="Z11" s="55" t="s">
        <v>18</v>
      </c>
      <c r="AA11" s="41" t="s">
        <v>18</v>
      </c>
      <c r="AB11" s="43"/>
      <c r="AC11" s="43"/>
      <c r="AD11" s="44"/>
    </row>
    <row r="12" spans="1:30" ht="18" x14ac:dyDescent="0.35">
      <c r="A12" s="47" t="s">
        <v>23</v>
      </c>
      <c r="B12" s="48">
        <v>0.51319999999999999</v>
      </c>
      <c r="C12" s="49" t="s">
        <v>18</v>
      </c>
      <c r="D12" s="50" t="s">
        <v>18</v>
      </c>
      <c r="E12" s="56" t="s">
        <v>18</v>
      </c>
      <c r="F12" s="49" t="s">
        <v>18</v>
      </c>
      <c r="G12" s="51"/>
      <c r="H12" s="51"/>
      <c r="I12" s="52"/>
      <c r="J12" s="49">
        <v>398.56200000000001</v>
      </c>
      <c r="K12" s="53">
        <v>8.5299999999999994</v>
      </c>
      <c r="L12" s="38">
        <f t="shared" si="2"/>
        <v>4.1259915474642392</v>
      </c>
      <c r="M12" s="33">
        <f t="shared" si="3"/>
        <v>80.397341143106757</v>
      </c>
      <c r="N12" s="51"/>
      <c r="O12" s="51"/>
      <c r="P12" s="52"/>
      <c r="Q12" s="54">
        <v>85.910899999999998</v>
      </c>
      <c r="R12" s="50">
        <v>7.5460000000000003</v>
      </c>
      <c r="S12" s="34">
        <f t="shared" si="4"/>
        <v>3.2734986240065842</v>
      </c>
      <c r="T12" s="33">
        <f t="shared" si="5"/>
        <v>63.786021512209359</v>
      </c>
      <c r="U12" s="51"/>
      <c r="V12" s="51"/>
      <c r="W12" s="52"/>
      <c r="X12" s="49" t="s">
        <v>18</v>
      </c>
      <c r="Y12" s="50" t="s">
        <v>18</v>
      </c>
      <c r="Z12" s="56" t="s">
        <v>18</v>
      </c>
      <c r="AA12" s="49" t="s">
        <v>18</v>
      </c>
      <c r="AB12" s="51"/>
      <c r="AC12" s="51"/>
      <c r="AD12" s="52"/>
    </row>
    <row r="13" spans="1:30" ht="18" x14ac:dyDescent="0.35">
      <c r="A13" s="31" t="s">
        <v>24</v>
      </c>
      <c r="B13" s="32">
        <v>0.501</v>
      </c>
      <c r="C13" s="33" t="s">
        <v>18</v>
      </c>
      <c r="D13" s="33" t="s">
        <v>18</v>
      </c>
      <c r="E13" s="34" t="s">
        <v>18</v>
      </c>
      <c r="F13" s="33" t="s">
        <v>18</v>
      </c>
      <c r="G13" s="35" t="s">
        <v>18</v>
      </c>
      <c r="H13" s="35" t="s">
        <v>18</v>
      </c>
      <c r="I13" s="36" t="s">
        <v>18</v>
      </c>
      <c r="J13" s="33">
        <v>351.67599999999999</v>
      </c>
      <c r="K13" s="37">
        <v>8.56</v>
      </c>
      <c r="L13" s="38">
        <f t="shared" si="2"/>
        <v>3.7449284785435624</v>
      </c>
      <c r="M13" s="33">
        <f t="shared" si="3"/>
        <v>74.749071428015228</v>
      </c>
      <c r="N13" s="35">
        <f t="shared" ref="N13" si="20">AVERAGE(M13:M15)</f>
        <v>76.233802055407637</v>
      </c>
      <c r="O13" s="35">
        <f t="shared" ref="O13" si="21">STDEV(M13:M15)</f>
        <v>1.4119787492137605</v>
      </c>
      <c r="P13" s="36">
        <f t="shared" ref="P13" si="22">O13/N13*100</f>
        <v>1.852168868853632</v>
      </c>
      <c r="Q13" s="38">
        <v>80.339699999999993</v>
      </c>
      <c r="R13" s="33">
        <v>7.5518000000000001</v>
      </c>
      <c r="S13" s="34">
        <f t="shared" si="4"/>
        <v>3.1302101283403201</v>
      </c>
      <c r="T13" s="33">
        <f t="shared" si="5"/>
        <v>62.47924407864911</v>
      </c>
      <c r="U13" s="35">
        <f t="shared" ref="U13" si="23">AVERAGE(T13:T15)</f>
        <v>62.678310373985973</v>
      </c>
      <c r="V13" s="35">
        <f t="shared" ref="V13" si="24">STDEV(T13:T15)</f>
        <v>1.8777421847527653</v>
      </c>
      <c r="W13" s="36">
        <f t="shared" ref="W13" si="25">V13/U13*100</f>
        <v>2.9958404646659145</v>
      </c>
      <c r="X13" s="33" t="s">
        <v>18</v>
      </c>
      <c r="Y13" s="33" t="s">
        <v>18</v>
      </c>
      <c r="Z13" s="34" t="s">
        <v>18</v>
      </c>
      <c r="AA13" s="33" t="s">
        <v>18</v>
      </c>
      <c r="AB13" s="35" t="s">
        <v>18</v>
      </c>
      <c r="AC13" s="35" t="s">
        <v>18</v>
      </c>
      <c r="AD13" s="36" t="s">
        <v>18</v>
      </c>
    </row>
    <row r="14" spans="1:30" ht="18" x14ac:dyDescent="0.35">
      <c r="A14" s="39" t="s">
        <v>25</v>
      </c>
      <c r="B14" s="40">
        <v>0.50849999999999995</v>
      </c>
      <c r="C14" s="41" t="s">
        <v>18</v>
      </c>
      <c r="D14" s="42" t="s">
        <v>18</v>
      </c>
      <c r="E14" s="55" t="s">
        <v>18</v>
      </c>
      <c r="F14" s="41" t="s">
        <v>18</v>
      </c>
      <c r="G14" s="43"/>
      <c r="H14" s="43"/>
      <c r="I14" s="44"/>
      <c r="J14" s="41">
        <v>376.15800000000002</v>
      </c>
      <c r="K14" s="45">
        <v>8.5399999999999991</v>
      </c>
      <c r="L14" s="38">
        <f t="shared" si="2"/>
        <v>3.9439044213263981</v>
      </c>
      <c r="M14" s="33">
        <f t="shared" si="3"/>
        <v>77.559575640637135</v>
      </c>
      <c r="N14" s="43"/>
      <c r="O14" s="43"/>
      <c r="P14" s="44"/>
      <c r="Q14" s="46">
        <v>79.055199999999999</v>
      </c>
      <c r="R14" s="42">
        <v>7.5339999999999998</v>
      </c>
      <c r="S14" s="34">
        <f t="shared" si="4"/>
        <v>3.0971734266093978</v>
      </c>
      <c r="T14" s="33">
        <f t="shared" si="5"/>
        <v>60.90803198838541</v>
      </c>
      <c r="U14" s="43"/>
      <c r="V14" s="43"/>
      <c r="W14" s="44"/>
      <c r="X14" s="41" t="s">
        <v>18</v>
      </c>
      <c r="Y14" s="42" t="s">
        <v>18</v>
      </c>
      <c r="Z14" s="55" t="s">
        <v>18</v>
      </c>
      <c r="AA14" s="41" t="s">
        <v>18</v>
      </c>
      <c r="AB14" s="43"/>
      <c r="AC14" s="43"/>
      <c r="AD14" s="44"/>
    </row>
    <row r="15" spans="1:30" ht="18" x14ac:dyDescent="0.35">
      <c r="A15" s="47" t="s">
        <v>26</v>
      </c>
      <c r="B15" s="48">
        <v>0.504</v>
      </c>
      <c r="C15" s="49" t="s">
        <v>18</v>
      </c>
      <c r="D15" s="50" t="s">
        <v>18</v>
      </c>
      <c r="E15" s="56" t="s">
        <v>18</v>
      </c>
      <c r="F15" s="49" t="s">
        <v>18</v>
      </c>
      <c r="G15" s="51"/>
      <c r="H15" s="51"/>
      <c r="I15" s="52"/>
      <c r="J15" s="49">
        <v>364.62799999999999</v>
      </c>
      <c r="K15" s="53">
        <v>8.5299999999999994</v>
      </c>
      <c r="L15" s="38">
        <f t="shared" si="2"/>
        <v>3.8501950585175546</v>
      </c>
      <c r="M15" s="33">
        <f t="shared" si="3"/>
        <v>76.392759097570533</v>
      </c>
      <c r="N15" s="51"/>
      <c r="O15" s="51"/>
      <c r="P15" s="52"/>
      <c r="Q15" s="54">
        <v>85.317700000000002</v>
      </c>
      <c r="R15" s="50">
        <v>7.5460000000000003</v>
      </c>
      <c r="S15" s="34">
        <f t="shared" si="4"/>
        <v>3.2582418147681387</v>
      </c>
      <c r="T15" s="33">
        <f t="shared" si="5"/>
        <v>64.647655054923391</v>
      </c>
      <c r="U15" s="51"/>
      <c r="V15" s="51"/>
      <c r="W15" s="52"/>
      <c r="X15" s="49" t="s">
        <v>18</v>
      </c>
      <c r="Y15" s="50" t="s">
        <v>18</v>
      </c>
      <c r="Z15" s="56" t="s">
        <v>18</v>
      </c>
      <c r="AA15" s="49" t="s">
        <v>18</v>
      </c>
      <c r="AB15" s="51"/>
      <c r="AC15" s="51"/>
      <c r="AD15" s="52"/>
    </row>
    <row r="16" spans="1:30" ht="18" x14ac:dyDescent="0.35">
      <c r="A16" s="31" t="s">
        <v>27</v>
      </c>
      <c r="B16" s="32">
        <v>0.50990000000000002</v>
      </c>
      <c r="C16" s="33" t="s">
        <v>18</v>
      </c>
      <c r="D16" s="33" t="s">
        <v>18</v>
      </c>
      <c r="E16" s="34" t="s">
        <v>18</v>
      </c>
      <c r="F16" s="33" t="s">
        <v>18</v>
      </c>
      <c r="G16" s="35" t="s">
        <v>18</v>
      </c>
      <c r="H16" s="35" t="s">
        <v>18</v>
      </c>
      <c r="I16" s="36" t="s">
        <v>18</v>
      </c>
      <c r="J16" s="33">
        <v>339.72199999999998</v>
      </c>
      <c r="K16" s="37">
        <v>8.56</v>
      </c>
      <c r="L16" s="38">
        <f t="shared" si="2"/>
        <v>3.6477730819245773</v>
      </c>
      <c r="M16" s="33">
        <f t="shared" si="3"/>
        <v>71.538989643549257</v>
      </c>
      <c r="N16" s="35">
        <f t="shared" ref="N16" si="26">AVERAGE(M16:M18)</f>
        <v>69.93450572301164</v>
      </c>
      <c r="O16" s="35">
        <f t="shared" ref="O16" si="27">STDEV(M16:M18)</f>
        <v>1.5318784414661557</v>
      </c>
      <c r="P16" s="36">
        <f t="shared" ref="P16" si="28">O16/N16*100</f>
        <v>2.1904472272006035</v>
      </c>
      <c r="Q16" s="38">
        <v>78.138999999999996</v>
      </c>
      <c r="R16" s="33">
        <v>7.5518000000000001</v>
      </c>
      <c r="S16" s="34">
        <f t="shared" si="4"/>
        <v>3.0736092178699108</v>
      </c>
      <c r="T16" s="33">
        <f t="shared" si="5"/>
        <v>60.278666755636607</v>
      </c>
      <c r="U16" s="35">
        <f t="shared" ref="U16" si="29">AVERAGE(T16:T18)</f>
        <v>59.134901949040774</v>
      </c>
      <c r="V16" s="35">
        <f t="shared" ref="V16" si="30">STDEV(T16:T18)</f>
        <v>1.359072009669416</v>
      </c>
      <c r="W16" s="36">
        <f t="shared" ref="W16" si="31">V16/U16*100</f>
        <v>2.2982569766338496</v>
      </c>
      <c r="X16" s="33" t="s">
        <v>18</v>
      </c>
      <c r="Y16" s="33" t="s">
        <v>18</v>
      </c>
      <c r="Z16" s="34" t="s">
        <v>18</v>
      </c>
      <c r="AA16" s="33" t="s">
        <v>18</v>
      </c>
      <c r="AB16" s="35" t="s">
        <v>18</v>
      </c>
      <c r="AC16" s="35" t="s">
        <v>18</v>
      </c>
      <c r="AD16" s="36" t="s">
        <v>18</v>
      </c>
    </row>
    <row r="17" spans="1:30" ht="18" x14ac:dyDescent="0.35">
      <c r="A17" s="39" t="s">
        <v>28</v>
      </c>
      <c r="B17" s="40">
        <v>0.51859999999999995</v>
      </c>
      <c r="C17" s="41" t="s">
        <v>18</v>
      </c>
      <c r="D17" s="57" t="s">
        <v>18</v>
      </c>
      <c r="E17" s="55" t="s">
        <v>18</v>
      </c>
      <c r="F17" s="41" t="s">
        <v>18</v>
      </c>
      <c r="G17" s="43"/>
      <c r="H17" s="43"/>
      <c r="I17" s="44"/>
      <c r="J17" s="41">
        <v>327.90800000000002</v>
      </c>
      <c r="K17" s="45">
        <v>8.5399999999999991</v>
      </c>
      <c r="L17" s="38">
        <f t="shared" si="2"/>
        <v>3.5517555266579977</v>
      </c>
      <c r="M17" s="33">
        <f t="shared" si="3"/>
        <v>68.487379997261826</v>
      </c>
      <c r="N17" s="43"/>
      <c r="O17" s="43"/>
      <c r="P17" s="44"/>
      <c r="Q17" s="46">
        <v>74.842299999999994</v>
      </c>
      <c r="R17" s="42">
        <v>7.5339999999999998</v>
      </c>
      <c r="S17" s="34">
        <f t="shared" si="4"/>
        <v>2.9888197320027774</v>
      </c>
      <c r="T17" s="33">
        <f t="shared" si="5"/>
        <v>57.63246687240219</v>
      </c>
      <c r="U17" s="43"/>
      <c r="V17" s="43"/>
      <c r="W17" s="44"/>
      <c r="X17" s="41" t="s">
        <v>18</v>
      </c>
      <c r="Y17" s="57" t="s">
        <v>18</v>
      </c>
      <c r="Z17" s="55" t="s">
        <v>18</v>
      </c>
      <c r="AA17" s="41" t="s">
        <v>18</v>
      </c>
      <c r="AB17" s="43"/>
      <c r="AC17" s="43"/>
      <c r="AD17" s="44"/>
    </row>
    <row r="18" spans="1:30" ht="18" x14ac:dyDescent="0.35">
      <c r="A18" s="47" t="s">
        <v>29</v>
      </c>
      <c r="B18" s="48">
        <v>0.50890000000000002</v>
      </c>
      <c r="C18" s="49" t="s">
        <v>18</v>
      </c>
      <c r="D18" s="58" t="s">
        <v>18</v>
      </c>
      <c r="E18" s="56" t="s">
        <v>18</v>
      </c>
      <c r="F18" s="49" t="s">
        <v>18</v>
      </c>
      <c r="G18" s="51"/>
      <c r="H18" s="51"/>
      <c r="I18" s="52"/>
      <c r="J18" s="49">
        <v>327.81</v>
      </c>
      <c r="K18" s="53">
        <v>8.5299999999999994</v>
      </c>
      <c r="L18" s="38">
        <f t="shared" si="2"/>
        <v>3.5509590377113129</v>
      </c>
      <c r="M18" s="33">
        <f t="shared" si="3"/>
        <v>69.777147528223864</v>
      </c>
      <c r="N18" s="51"/>
      <c r="O18" s="51"/>
      <c r="P18" s="52"/>
      <c r="Q18" s="54">
        <v>76.351200000000006</v>
      </c>
      <c r="R18" s="50">
        <v>7.5460000000000003</v>
      </c>
      <c r="S18" s="34">
        <f t="shared" si="4"/>
        <v>3.0276278902291609</v>
      </c>
      <c r="T18" s="33">
        <f t="shared" si="5"/>
        <v>59.493572219083525</v>
      </c>
      <c r="U18" s="51"/>
      <c r="V18" s="51"/>
      <c r="W18" s="52"/>
      <c r="X18" s="49" t="s">
        <v>18</v>
      </c>
      <c r="Y18" s="58" t="s">
        <v>18</v>
      </c>
      <c r="Z18" s="56" t="s">
        <v>18</v>
      </c>
      <c r="AA18" s="49" t="s">
        <v>18</v>
      </c>
      <c r="AB18" s="51"/>
      <c r="AC18" s="51"/>
      <c r="AD18" s="52"/>
    </row>
    <row r="19" spans="1:30" ht="18" x14ac:dyDescent="0.35">
      <c r="A19" s="31" t="s">
        <v>30</v>
      </c>
      <c r="B19" s="32">
        <v>0.52249999999999996</v>
      </c>
      <c r="C19" s="33" t="s">
        <v>18</v>
      </c>
      <c r="D19" s="33" t="s">
        <v>18</v>
      </c>
      <c r="E19" s="34" t="s">
        <v>18</v>
      </c>
      <c r="F19" s="33" t="s">
        <v>18</v>
      </c>
      <c r="G19" s="35" t="s">
        <v>18</v>
      </c>
      <c r="H19" s="35" t="s">
        <v>18</v>
      </c>
      <c r="I19" s="36" t="s">
        <v>18</v>
      </c>
      <c r="J19" s="33">
        <v>326.31299999999999</v>
      </c>
      <c r="K19" s="37">
        <v>8.56</v>
      </c>
      <c r="L19" s="38">
        <f t="shared" si="2"/>
        <v>3.5387922626788035</v>
      </c>
      <c r="M19" s="33">
        <f t="shared" si="3"/>
        <v>67.728081582369441</v>
      </c>
      <c r="N19" s="35">
        <f t="shared" ref="N19" si="32">AVERAGE(M19:M21)</f>
        <v>69.588579686739578</v>
      </c>
      <c r="O19" s="35">
        <f t="shared" ref="O19" si="33">STDEV(M19:M21)</f>
        <v>1.6818335228677495</v>
      </c>
      <c r="P19" s="36">
        <f t="shared" ref="P19" si="34">O19/N19*100</f>
        <v>2.4168240398621474</v>
      </c>
      <c r="Q19" s="38">
        <v>68.916499999999999</v>
      </c>
      <c r="R19" s="33">
        <v>7.5518000000000001</v>
      </c>
      <c r="S19" s="34">
        <f t="shared" si="4"/>
        <v>2.8364111005375374</v>
      </c>
      <c r="T19" s="33">
        <f t="shared" si="5"/>
        <v>54.285379914594017</v>
      </c>
      <c r="U19" s="35">
        <f t="shared" ref="U19" si="35">AVERAGE(T19:T21)</f>
        <v>55.662991658978193</v>
      </c>
      <c r="V19" s="35">
        <f t="shared" ref="V19" si="36">STDEV(T19:T21)</f>
        <v>1.3333519566180838</v>
      </c>
      <c r="W19" s="36">
        <f t="shared" ref="W19" si="37">V19/U19*100</f>
        <v>2.3954011756804667</v>
      </c>
      <c r="X19" s="33" t="s">
        <v>18</v>
      </c>
      <c r="Y19" s="33" t="s">
        <v>18</v>
      </c>
      <c r="Z19" s="34" t="s">
        <v>18</v>
      </c>
      <c r="AA19" s="33" t="s">
        <v>18</v>
      </c>
      <c r="AB19" s="35" t="s">
        <v>18</v>
      </c>
      <c r="AC19" s="35" t="s">
        <v>18</v>
      </c>
      <c r="AD19" s="36" t="s">
        <v>18</v>
      </c>
    </row>
    <row r="20" spans="1:30" ht="18" x14ac:dyDescent="0.35">
      <c r="A20" s="39" t="s">
        <v>31</v>
      </c>
      <c r="B20" s="40">
        <v>0.50600000000000001</v>
      </c>
      <c r="C20" s="41" t="s">
        <v>18</v>
      </c>
      <c r="D20" s="42" t="s">
        <v>18</v>
      </c>
      <c r="E20" s="55" t="s">
        <v>18</v>
      </c>
      <c r="F20" s="41" t="s">
        <v>18</v>
      </c>
      <c r="G20" s="43"/>
      <c r="H20" s="43"/>
      <c r="I20" s="44"/>
      <c r="J20" s="41">
        <v>326.93599999999998</v>
      </c>
      <c r="K20" s="45">
        <v>8.5399999999999991</v>
      </c>
      <c r="L20" s="38">
        <f t="shared" si="2"/>
        <v>3.5438556566970085</v>
      </c>
      <c r="M20" s="33">
        <f t="shared" si="3"/>
        <v>70.036673057253125</v>
      </c>
      <c r="N20" s="43"/>
      <c r="O20" s="43"/>
      <c r="P20" s="44"/>
      <c r="Q20" s="46">
        <v>68.328000000000003</v>
      </c>
      <c r="R20" s="42">
        <v>7.5339999999999998</v>
      </c>
      <c r="S20" s="34">
        <f t="shared" si="4"/>
        <v>2.8212751729636585</v>
      </c>
      <c r="T20" s="33">
        <f t="shared" si="5"/>
        <v>55.756426343155304</v>
      </c>
      <c r="U20" s="43"/>
      <c r="V20" s="43"/>
      <c r="W20" s="44"/>
      <c r="X20" s="41" t="s">
        <v>18</v>
      </c>
      <c r="Y20" s="42" t="s">
        <v>18</v>
      </c>
      <c r="Z20" s="55" t="s">
        <v>18</v>
      </c>
      <c r="AA20" s="41" t="s">
        <v>18</v>
      </c>
      <c r="AB20" s="43"/>
      <c r="AC20" s="43"/>
      <c r="AD20" s="44"/>
    </row>
    <row r="21" spans="1:30" ht="18" x14ac:dyDescent="0.35">
      <c r="A21" s="47" t="s">
        <v>32</v>
      </c>
      <c r="B21" s="48">
        <v>0.50004000000000004</v>
      </c>
      <c r="C21" s="49" t="s">
        <v>18</v>
      </c>
      <c r="D21" s="50" t="s">
        <v>18</v>
      </c>
      <c r="E21" s="56" t="s">
        <v>18</v>
      </c>
      <c r="F21" s="49" t="s">
        <v>18</v>
      </c>
      <c r="G21" s="51"/>
      <c r="H21" s="51"/>
      <c r="I21" s="52"/>
      <c r="J21" s="49">
        <v>327.733</v>
      </c>
      <c r="K21" s="53">
        <v>8.5299999999999994</v>
      </c>
      <c r="L21" s="38">
        <f t="shared" si="2"/>
        <v>3.5503332249674897</v>
      </c>
      <c r="M21" s="33">
        <f t="shared" si="3"/>
        <v>71.00098442059614</v>
      </c>
      <c r="N21" s="51"/>
      <c r="O21" s="51"/>
      <c r="P21" s="52"/>
      <c r="Q21" s="54">
        <v>69.350999999999999</v>
      </c>
      <c r="R21" s="50">
        <v>7.5460000000000003</v>
      </c>
      <c r="S21" s="34">
        <f t="shared" si="4"/>
        <v>2.8475862246341399</v>
      </c>
      <c r="T21" s="33">
        <f t="shared" si="5"/>
        <v>56.947168719185257</v>
      </c>
      <c r="U21" s="51"/>
      <c r="V21" s="51"/>
      <c r="W21" s="52"/>
      <c r="X21" s="49" t="s">
        <v>18</v>
      </c>
      <c r="Y21" s="50" t="s">
        <v>18</v>
      </c>
      <c r="Z21" s="56" t="s">
        <v>18</v>
      </c>
      <c r="AA21" s="49" t="s">
        <v>18</v>
      </c>
      <c r="AB21" s="51"/>
      <c r="AC21" s="51"/>
      <c r="AD21" s="52"/>
    </row>
    <row r="22" spans="1:30" ht="18" x14ac:dyDescent="0.35">
      <c r="A22" s="31" t="s">
        <v>33</v>
      </c>
      <c r="B22" s="32">
        <v>0.49370000000000003</v>
      </c>
      <c r="C22" s="33" t="s">
        <v>18</v>
      </c>
      <c r="D22" s="33" t="s">
        <v>18</v>
      </c>
      <c r="E22" s="34" t="s">
        <v>18</v>
      </c>
      <c r="F22" s="33" t="s">
        <v>18</v>
      </c>
      <c r="G22" s="35" t="s">
        <v>18</v>
      </c>
      <c r="H22" s="35" t="s">
        <v>18</v>
      </c>
      <c r="I22" s="36" t="s">
        <v>18</v>
      </c>
      <c r="J22" s="33">
        <v>325.94150000000002</v>
      </c>
      <c r="K22" s="37">
        <v>8.56</v>
      </c>
      <c r="L22" s="38">
        <f t="shared" si="2"/>
        <v>3.535772919375813</v>
      </c>
      <c r="M22" s="33">
        <f t="shared" si="3"/>
        <v>71.617843211987292</v>
      </c>
      <c r="N22" s="35">
        <f t="shared" ref="N22" si="38">AVERAGE(M22:M24)</f>
        <v>70.375197024518698</v>
      </c>
      <c r="O22" s="35">
        <f t="shared" ref="O22" si="39">STDEV(M22:M24)</f>
        <v>1.7978354513557921</v>
      </c>
      <c r="P22" s="36">
        <f t="shared" ref="P22" si="40">O22/N22*100</f>
        <v>2.5546435780910524</v>
      </c>
      <c r="Q22" s="38">
        <v>62.585000000000001</v>
      </c>
      <c r="R22" s="33">
        <v>7.5518000000000001</v>
      </c>
      <c r="S22" s="34">
        <f t="shared" si="4"/>
        <v>2.6735680666649517</v>
      </c>
      <c r="T22" s="33">
        <f t="shared" si="5"/>
        <v>54.153697927181518</v>
      </c>
      <c r="U22" s="35">
        <f t="shared" ref="U22" si="41">AVERAGE(T22:T24)</f>
        <v>53.359380765867463</v>
      </c>
      <c r="V22" s="35">
        <f t="shared" ref="V22" si="42">STDEV(T22:T24)</f>
        <v>1.0573617312701513</v>
      </c>
      <c r="W22" s="36">
        <f t="shared" ref="W22" si="43">V22/U22*100</f>
        <v>1.9815854608764814</v>
      </c>
      <c r="X22" s="33" t="s">
        <v>18</v>
      </c>
      <c r="Y22" s="33" t="s">
        <v>18</v>
      </c>
      <c r="Z22" s="34" t="s">
        <v>18</v>
      </c>
      <c r="AA22" s="33" t="s">
        <v>18</v>
      </c>
      <c r="AB22" s="35" t="s">
        <v>18</v>
      </c>
      <c r="AC22" s="35" t="s">
        <v>18</v>
      </c>
      <c r="AD22" s="36" t="s">
        <v>18</v>
      </c>
    </row>
    <row r="23" spans="1:30" ht="18" x14ac:dyDescent="0.35">
      <c r="A23" s="39" t="s">
        <v>34</v>
      </c>
      <c r="B23" s="40">
        <v>0.49819999999999998</v>
      </c>
      <c r="C23" s="41" t="s">
        <v>18</v>
      </c>
      <c r="D23" s="42" t="s">
        <v>18</v>
      </c>
      <c r="E23" s="55" t="s">
        <v>18</v>
      </c>
      <c r="F23" s="41" t="s">
        <v>18</v>
      </c>
      <c r="G23" s="43"/>
      <c r="H23" s="43"/>
      <c r="I23" s="44"/>
      <c r="J23" s="41">
        <v>327.30900000000003</v>
      </c>
      <c r="K23" s="45">
        <v>8.5399999999999991</v>
      </c>
      <c r="L23" s="38">
        <f t="shared" si="2"/>
        <v>3.5468871911573467</v>
      </c>
      <c r="M23" s="33">
        <f t="shared" si="3"/>
        <v>71.194042375699453</v>
      </c>
      <c r="N23" s="43"/>
      <c r="O23" s="43"/>
      <c r="P23" s="44"/>
      <c r="Q23" s="46">
        <v>62.78</v>
      </c>
      <c r="R23" s="42">
        <v>7.5339999999999998</v>
      </c>
      <c r="S23" s="34">
        <f t="shared" si="4"/>
        <v>2.6785833697692962</v>
      </c>
      <c r="T23" s="33">
        <f t="shared" si="5"/>
        <v>53.765222195288963</v>
      </c>
      <c r="U23" s="43"/>
      <c r="V23" s="43"/>
      <c r="W23" s="44"/>
      <c r="X23" s="41" t="s">
        <v>18</v>
      </c>
      <c r="Y23" s="42" t="s">
        <v>18</v>
      </c>
      <c r="Z23" s="55" t="s">
        <v>18</v>
      </c>
      <c r="AA23" s="41" t="s">
        <v>18</v>
      </c>
      <c r="AB23" s="43"/>
      <c r="AC23" s="43"/>
      <c r="AD23" s="44"/>
    </row>
    <row r="24" spans="1:30" ht="18" x14ac:dyDescent="0.35">
      <c r="A24" s="47" t="s">
        <v>35</v>
      </c>
      <c r="B24" s="48">
        <v>0.51519999999999999</v>
      </c>
      <c r="C24" s="49" t="s">
        <v>18</v>
      </c>
      <c r="D24" s="50" t="s">
        <v>18</v>
      </c>
      <c r="E24" s="56" t="s">
        <v>18</v>
      </c>
      <c r="F24" s="49" t="s">
        <v>18</v>
      </c>
      <c r="G24" s="51"/>
      <c r="H24" s="51"/>
      <c r="I24" s="52"/>
      <c r="J24" s="49">
        <v>323.94200000000001</v>
      </c>
      <c r="K24" s="53">
        <v>8.5299999999999994</v>
      </c>
      <c r="L24" s="38">
        <f t="shared" si="2"/>
        <v>3.5195221066319897</v>
      </c>
      <c r="M24" s="33">
        <f t="shared" si="3"/>
        <v>68.313705485869363</v>
      </c>
      <c r="N24" s="51"/>
      <c r="O24" s="51"/>
      <c r="P24" s="52"/>
      <c r="Q24" s="54">
        <v>63.116700000000002</v>
      </c>
      <c r="R24" s="50">
        <v>7.5460000000000003</v>
      </c>
      <c r="S24" s="34">
        <f t="shared" si="4"/>
        <v>2.6872431264627967</v>
      </c>
      <c r="T24" s="33">
        <f t="shared" si="5"/>
        <v>52.159222175131923</v>
      </c>
      <c r="U24" s="51"/>
      <c r="V24" s="51"/>
      <c r="W24" s="52"/>
      <c r="X24" s="49" t="s">
        <v>18</v>
      </c>
      <c r="Y24" s="50" t="s">
        <v>18</v>
      </c>
      <c r="Z24" s="56" t="s">
        <v>18</v>
      </c>
      <c r="AA24" s="49" t="s">
        <v>18</v>
      </c>
      <c r="AB24" s="51"/>
      <c r="AC24" s="51"/>
      <c r="AD24" s="52"/>
    </row>
    <row r="27" spans="1:30" ht="28.5" x14ac:dyDescent="0.65">
      <c r="A27" s="1" t="s">
        <v>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5" x14ac:dyDescent="0.35">
      <c r="A28" s="2" t="s">
        <v>1</v>
      </c>
      <c r="B28" s="3" t="s">
        <v>2</v>
      </c>
      <c r="C28" s="4" t="s">
        <v>3</v>
      </c>
      <c r="D28" s="5"/>
      <c r="E28" s="6" t="s">
        <v>4</v>
      </c>
      <c r="F28" s="7" t="s">
        <v>5</v>
      </c>
      <c r="G28" s="7" t="s">
        <v>6</v>
      </c>
      <c r="H28" s="7" t="s">
        <v>7</v>
      </c>
      <c r="I28" s="8" t="s">
        <v>8</v>
      </c>
      <c r="J28" s="9" t="s">
        <v>9</v>
      </c>
      <c r="K28" s="10"/>
      <c r="L28" s="11" t="s">
        <v>4</v>
      </c>
      <c r="M28" s="12" t="s">
        <v>5</v>
      </c>
      <c r="N28" s="12" t="s">
        <v>6</v>
      </c>
      <c r="O28" s="12" t="s">
        <v>7</v>
      </c>
      <c r="P28" s="13" t="s">
        <v>8</v>
      </c>
      <c r="Q28" s="14" t="s">
        <v>10</v>
      </c>
      <c r="R28" s="15"/>
      <c r="S28" s="16" t="s">
        <v>4</v>
      </c>
      <c r="T28" s="17" t="s">
        <v>5</v>
      </c>
      <c r="U28" s="17" t="s">
        <v>6</v>
      </c>
      <c r="V28" s="17" t="s">
        <v>7</v>
      </c>
      <c r="W28" s="18" t="s">
        <v>8</v>
      </c>
      <c r="X28" s="19" t="s">
        <v>11</v>
      </c>
      <c r="Y28" s="20"/>
      <c r="Z28" s="21" t="s">
        <v>4</v>
      </c>
      <c r="AA28" s="22" t="s">
        <v>5</v>
      </c>
      <c r="AB28" s="22" t="s">
        <v>6</v>
      </c>
      <c r="AC28" s="22" t="s">
        <v>7</v>
      </c>
      <c r="AD28" s="23" t="s">
        <v>8</v>
      </c>
    </row>
    <row r="29" spans="1:30" ht="18" x14ac:dyDescent="0.35">
      <c r="A29" s="24"/>
      <c r="B29" s="25"/>
      <c r="C29" s="26" t="s">
        <v>12</v>
      </c>
      <c r="D29" s="27" t="s">
        <v>13</v>
      </c>
      <c r="E29" s="28"/>
      <c r="F29" s="29"/>
      <c r="G29" s="29"/>
      <c r="H29" s="29"/>
      <c r="I29" s="30"/>
      <c r="J29" s="26" t="s">
        <v>12</v>
      </c>
      <c r="K29" s="27" t="s">
        <v>13</v>
      </c>
      <c r="L29" s="28"/>
      <c r="M29" s="29"/>
      <c r="N29" s="29"/>
      <c r="O29" s="29"/>
      <c r="P29" s="30"/>
      <c r="Q29" s="26" t="s">
        <v>12</v>
      </c>
      <c r="R29" s="27" t="s">
        <v>13</v>
      </c>
      <c r="S29" s="28"/>
      <c r="T29" s="29"/>
      <c r="U29" s="29"/>
      <c r="V29" s="29"/>
      <c r="W29" s="30"/>
      <c r="X29" s="26" t="s">
        <v>12</v>
      </c>
      <c r="Y29" s="27" t="s">
        <v>13</v>
      </c>
      <c r="Z29" s="28"/>
      <c r="AA29" s="29"/>
      <c r="AB29" s="29"/>
      <c r="AC29" s="29"/>
      <c r="AD29" s="30"/>
    </row>
    <row r="30" spans="1:30" ht="18" x14ac:dyDescent="0.35">
      <c r="A30" s="31" t="s">
        <v>45</v>
      </c>
      <c r="B30" s="32">
        <v>0.50119999999999998</v>
      </c>
      <c r="C30" s="33">
        <v>15.12</v>
      </c>
      <c r="D30" s="33">
        <v>9.468</v>
      </c>
      <c r="E30" s="34">
        <f>(C30+41.366)/38.881</f>
        <v>1.452791852061418</v>
      </c>
      <c r="F30" s="33">
        <f>E30*(10/B30)</f>
        <v>28.986269993244573</v>
      </c>
      <c r="G30" s="35">
        <f>AVERAGE(F30:F32)</f>
        <v>28.27736566087761</v>
      </c>
      <c r="H30" s="35">
        <f>STDEV(F30:F32)</f>
        <v>0.83025049773000148</v>
      </c>
      <c r="I30" s="36">
        <f>H30/G30*100</f>
        <v>2.9360956309967454</v>
      </c>
      <c r="J30" s="33">
        <v>3668.85</v>
      </c>
      <c r="K30" s="37">
        <v>8.0190000000000001</v>
      </c>
      <c r="L30" s="38">
        <f>(J30+109.1)/123.04</f>
        <v>30.705055266579972</v>
      </c>
      <c r="M30" s="33">
        <f>L30*(10/B30)</f>
        <v>612.63079143216225</v>
      </c>
      <c r="N30" s="35">
        <f>AVERAGE(M30:M32)</f>
        <v>568.57602926772176</v>
      </c>
      <c r="O30" s="35">
        <f>STDEV(M30:M32)</f>
        <v>39.343337426219179</v>
      </c>
      <c r="P30" s="36">
        <f>O30/N30*100</f>
        <v>6.9196264705161941</v>
      </c>
      <c r="Q30" s="38">
        <v>205.59399999999999</v>
      </c>
      <c r="R30" s="33">
        <v>7.1230000000000002</v>
      </c>
      <c r="S30" s="34">
        <f>(Q30+41.366)/38.881</f>
        <v>6.3516884853784621</v>
      </c>
      <c r="T30" s="33">
        <f>S30*(10/B30)</f>
        <v>126.72961862287434</v>
      </c>
      <c r="U30" s="35">
        <f>AVERAGE(T30:T32)</f>
        <v>118.75606789417976</v>
      </c>
      <c r="V30" s="35">
        <f>STDEV(T30:T32)</f>
        <v>6.9560502828676976</v>
      </c>
      <c r="W30" s="36">
        <f>V30/U30*100</f>
        <v>5.8574272508467029</v>
      </c>
      <c r="X30" s="38">
        <v>142.17099999999999</v>
      </c>
      <c r="Y30" s="33">
        <v>6.3739999999999997</v>
      </c>
      <c r="Z30" s="34">
        <f>(X30+41.366)/38.881</f>
        <v>4.7204804403178926</v>
      </c>
      <c r="AA30" s="33">
        <f>Z30*(10/B30)</f>
        <v>94.183568242575674</v>
      </c>
      <c r="AB30" s="35">
        <f>AVERAGE(AA30:AA32)</f>
        <v>94.807801867809687</v>
      </c>
      <c r="AC30" s="35">
        <f>STDEV(AA30:AA32)</f>
        <v>0.6421849197694357</v>
      </c>
      <c r="AD30" s="36">
        <f>AC30/AB30*100</f>
        <v>0.67735450787566276</v>
      </c>
    </row>
    <row r="31" spans="1:30" ht="18" x14ac:dyDescent="0.35">
      <c r="A31" s="39" t="s">
        <v>46</v>
      </c>
      <c r="B31" s="40">
        <v>0.50360000000000005</v>
      </c>
      <c r="C31" s="41">
        <v>14.402799999999999</v>
      </c>
      <c r="D31" s="42">
        <v>9.6259999999999994</v>
      </c>
      <c r="E31" s="34">
        <f t="shared" ref="E31:E32" si="44">(C31+41.366)/38.881</f>
        <v>1.4343458244386718</v>
      </c>
      <c r="F31" s="33">
        <f>E31*(10/B31)</f>
        <v>28.481847189012541</v>
      </c>
      <c r="G31" s="43"/>
      <c r="H31" s="43"/>
      <c r="I31" s="44"/>
      <c r="J31" s="41">
        <v>3337</v>
      </c>
      <c r="K31" s="45">
        <v>8.1370000000000005</v>
      </c>
      <c r="L31" s="38">
        <f t="shared" ref="L31:L50" si="45">(J31+109.1)/123.04</f>
        <v>28.007964889466837</v>
      </c>
      <c r="M31" s="33">
        <f t="shared" ref="M31:M50" si="46">L31*(10/B31)</f>
        <v>556.15498191951622</v>
      </c>
      <c r="N31" s="43"/>
      <c r="O31" s="43"/>
      <c r="P31" s="44"/>
      <c r="Q31" s="46">
        <v>185</v>
      </c>
      <c r="R31" s="42">
        <v>7.2190000000000003</v>
      </c>
      <c r="S31" s="34">
        <f t="shared" ref="S31:S50" si="47">(Q31+41.366)/38.881</f>
        <v>5.8220210385535349</v>
      </c>
      <c r="T31" s="33">
        <f t="shared" ref="T31:T50" si="48">S31*(10/B31)</f>
        <v>115.60804286246098</v>
      </c>
      <c r="U31" s="43"/>
      <c r="V31" s="43"/>
      <c r="W31" s="44"/>
      <c r="X31" s="46">
        <v>145.56200000000001</v>
      </c>
      <c r="Y31" s="42">
        <v>6.4429999999999996</v>
      </c>
      <c r="Z31" s="34">
        <f t="shared" ref="Z31:Z32" si="49">(X31+41.366)/38.881</f>
        <v>4.8076952753272808</v>
      </c>
      <c r="AA31" s="33">
        <f t="shared" ref="AA31:AA32" si="50">Z31*(10/B31)</f>
        <v>95.466546372662435</v>
      </c>
      <c r="AB31" s="43"/>
      <c r="AC31" s="43"/>
      <c r="AD31" s="44"/>
    </row>
    <row r="32" spans="1:30" ht="18" x14ac:dyDescent="0.35">
      <c r="A32" s="47" t="s">
        <v>47</v>
      </c>
      <c r="B32" s="48">
        <v>0.51390000000000002</v>
      </c>
      <c r="C32" s="49">
        <v>13.30982</v>
      </c>
      <c r="D32" s="50">
        <v>9.7850000000000001</v>
      </c>
      <c r="E32" s="34">
        <f t="shared" si="44"/>
        <v>1.4062349219413082</v>
      </c>
      <c r="F32" s="33">
        <f t="shared" ref="F32:F33" si="51">E32*(10/B32)</f>
        <v>27.363979800375716</v>
      </c>
      <c r="G32" s="51"/>
      <c r="H32" s="51"/>
      <c r="I32" s="52"/>
      <c r="J32" s="49">
        <v>3286</v>
      </c>
      <c r="K32" s="53">
        <v>8.2680000000000007</v>
      </c>
      <c r="L32" s="38">
        <f t="shared" si="45"/>
        <v>27.593465539661896</v>
      </c>
      <c r="M32" s="33">
        <f t="shared" si="46"/>
        <v>536.9423144514866</v>
      </c>
      <c r="N32" s="51"/>
      <c r="O32" s="51"/>
      <c r="P32" s="52"/>
      <c r="Q32" s="54">
        <v>186.27799999999999</v>
      </c>
      <c r="R32" s="50">
        <v>7.33</v>
      </c>
      <c r="S32" s="34">
        <f t="shared" si="47"/>
        <v>5.8548905635143127</v>
      </c>
      <c r="T32" s="33">
        <f t="shared" si="48"/>
        <v>113.93054219720398</v>
      </c>
      <c r="U32" s="51"/>
      <c r="V32" s="51"/>
      <c r="W32" s="52"/>
      <c r="X32" s="54">
        <v>148</v>
      </c>
      <c r="Y32" s="50">
        <v>6.5250000000000004</v>
      </c>
      <c r="Z32" s="34">
        <f t="shared" si="49"/>
        <v>4.8703994238831303</v>
      </c>
      <c r="AA32" s="33">
        <f t="shared" si="50"/>
        <v>94.773290988190894</v>
      </c>
      <c r="AB32" s="51"/>
      <c r="AC32" s="51"/>
      <c r="AD32" s="52"/>
    </row>
    <row r="33" spans="1:30" ht="18" x14ac:dyDescent="0.35">
      <c r="A33" s="31" t="s">
        <v>48</v>
      </c>
      <c r="B33" s="32">
        <v>0.51090000000000002</v>
      </c>
      <c r="C33" s="33" t="s">
        <v>18</v>
      </c>
      <c r="D33" s="33" t="s">
        <v>18</v>
      </c>
      <c r="E33" s="34" t="s">
        <v>18</v>
      </c>
      <c r="F33" s="33" t="s">
        <v>18</v>
      </c>
      <c r="G33" s="35" t="s">
        <v>18</v>
      </c>
      <c r="H33" s="35" t="s">
        <v>18</v>
      </c>
      <c r="I33" s="36" t="s">
        <v>18</v>
      </c>
      <c r="J33" s="33"/>
      <c r="K33" s="37">
        <v>8.4939999999999998</v>
      </c>
      <c r="L33" s="38">
        <f t="shared" si="45"/>
        <v>0.88670351105331591</v>
      </c>
      <c r="M33" s="33">
        <f t="shared" si="46"/>
        <v>17.355715620538575</v>
      </c>
      <c r="N33" s="35">
        <f t="shared" ref="N33" si="52">AVERAGE(M33:M35)</f>
        <v>17.412688169980999</v>
      </c>
      <c r="O33" s="35">
        <f t="shared" ref="O33" si="53">STDEV(M33:M35)</f>
        <v>6.6508407211571169E-2</v>
      </c>
      <c r="P33" s="36">
        <f t="shared" ref="P33" si="54">O33/N33*100</f>
        <v>0.38195370273861479</v>
      </c>
      <c r="Q33" s="38"/>
      <c r="R33" s="33">
        <v>7.5518000000000001</v>
      </c>
      <c r="S33" s="34">
        <f t="shared" si="47"/>
        <v>1.0639129652015122</v>
      </c>
      <c r="T33" s="33">
        <f t="shared" si="48"/>
        <v>20.824289786680605</v>
      </c>
      <c r="U33" s="35">
        <f t="shared" ref="U33" si="55">AVERAGE(T33:T35)</f>
        <v>20.892648413049837</v>
      </c>
      <c r="V33" s="35">
        <f t="shared" ref="V33" si="56">STDEV(T33:T35)</f>
        <v>7.980024421380337E-2</v>
      </c>
      <c r="W33" s="36">
        <f t="shared" ref="W33" si="57">V33/U33*100</f>
        <v>0.38195370273861035</v>
      </c>
      <c r="X33" s="33" t="s">
        <v>18</v>
      </c>
      <c r="Y33" s="33" t="s">
        <v>18</v>
      </c>
      <c r="Z33" s="34" t="s">
        <v>18</v>
      </c>
      <c r="AA33" s="33" t="s">
        <v>18</v>
      </c>
      <c r="AB33" s="35" t="s">
        <v>18</v>
      </c>
      <c r="AC33" s="35" t="s">
        <v>18</v>
      </c>
      <c r="AD33" s="36" t="s">
        <v>18</v>
      </c>
    </row>
    <row r="34" spans="1:30" ht="18" x14ac:dyDescent="0.35">
      <c r="A34" s="39" t="s">
        <v>49</v>
      </c>
      <c r="B34" s="40">
        <v>0.50970000000000004</v>
      </c>
      <c r="C34" s="41" t="s">
        <v>18</v>
      </c>
      <c r="D34" s="42" t="s">
        <v>18</v>
      </c>
      <c r="E34" s="55" t="s">
        <v>18</v>
      </c>
      <c r="F34" s="41" t="s">
        <v>18</v>
      </c>
      <c r="G34" s="43"/>
      <c r="H34" s="43"/>
      <c r="I34" s="44"/>
      <c r="J34" s="41"/>
      <c r="K34" s="45">
        <v>8.52</v>
      </c>
      <c r="L34" s="38">
        <f t="shared" si="45"/>
        <v>0.88670351105331591</v>
      </c>
      <c r="M34" s="33">
        <f t="shared" si="46"/>
        <v>17.396576634359739</v>
      </c>
      <c r="N34" s="43"/>
      <c r="O34" s="43"/>
      <c r="P34" s="44"/>
      <c r="Q34" s="46"/>
      <c r="R34" s="42">
        <v>7.5339999999999998</v>
      </c>
      <c r="S34" s="34">
        <f t="shared" si="47"/>
        <v>1.0639129652015122</v>
      </c>
      <c r="T34" s="33">
        <f t="shared" si="48"/>
        <v>20.873316955101281</v>
      </c>
      <c r="U34" s="43"/>
      <c r="V34" s="43"/>
      <c r="W34" s="44"/>
      <c r="X34" s="41" t="s">
        <v>18</v>
      </c>
      <c r="Y34" s="42" t="s">
        <v>18</v>
      </c>
      <c r="Z34" s="55" t="s">
        <v>18</v>
      </c>
      <c r="AA34" s="41" t="s">
        <v>18</v>
      </c>
      <c r="AB34" s="43"/>
      <c r="AC34" s="43"/>
      <c r="AD34" s="44"/>
    </row>
    <row r="35" spans="1:30" ht="18" x14ac:dyDescent="0.35">
      <c r="A35" s="47" t="s">
        <v>50</v>
      </c>
      <c r="B35" s="48">
        <v>0.5071</v>
      </c>
      <c r="C35" s="49" t="s">
        <v>18</v>
      </c>
      <c r="D35" s="50" t="s">
        <v>18</v>
      </c>
      <c r="E35" s="56" t="s">
        <v>18</v>
      </c>
      <c r="F35" s="49" t="s">
        <v>18</v>
      </c>
      <c r="G35" s="51"/>
      <c r="H35" s="51"/>
      <c r="I35" s="52"/>
      <c r="J35" s="49"/>
      <c r="K35" s="53">
        <v>8.5299999999999994</v>
      </c>
      <c r="L35" s="38">
        <f t="shared" si="45"/>
        <v>0.88670351105331591</v>
      </c>
      <c r="M35" s="33">
        <f t="shared" si="46"/>
        <v>17.485772255044683</v>
      </c>
      <c r="N35" s="51"/>
      <c r="O35" s="51"/>
      <c r="P35" s="52"/>
      <c r="Q35" s="54"/>
      <c r="R35" s="50">
        <v>7.5460000000000003</v>
      </c>
      <c r="S35" s="34">
        <f t="shared" si="47"/>
        <v>1.0639129652015122</v>
      </c>
      <c r="T35" s="33">
        <f t="shared" si="48"/>
        <v>20.980338497367622</v>
      </c>
      <c r="U35" s="51"/>
      <c r="V35" s="51"/>
      <c r="W35" s="52"/>
      <c r="X35" s="49" t="s">
        <v>18</v>
      </c>
      <c r="Y35" s="50" t="s">
        <v>18</v>
      </c>
      <c r="Z35" s="56" t="s">
        <v>18</v>
      </c>
      <c r="AA35" s="49" t="s">
        <v>18</v>
      </c>
      <c r="AB35" s="51"/>
      <c r="AC35" s="51"/>
      <c r="AD35" s="52"/>
    </row>
    <row r="36" spans="1:30" ht="18" x14ac:dyDescent="0.35">
      <c r="A36" s="31" t="s">
        <v>51</v>
      </c>
      <c r="B36" s="32">
        <v>0.51470000000000005</v>
      </c>
      <c r="C36" s="33" t="s">
        <v>18</v>
      </c>
      <c r="D36" s="33" t="s">
        <v>18</v>
      </c>
      <c r="E36" s="34" t="s">
        <v>18</v>
      </c>
      <c r="F36" s="33" t="s">
        <v>18</v>
      </c>
      <c r="G36" s="35" t="s">
        <v>18</v>
      </c>
      <c r="H36" s="35" t="s">
        <v>18</v>
      </c>
      <c r="I36" s="36" t="s">
        <v>18</v>
      </c>
      <c r="J36" s="33"/>
      <c r="K36" s="37">
        <v>8.56</v>
      </c>
      <c r="L36" s="38">
        <f t="shared" si="45"/>
        <v>0.88670351105331591</v>
      </c>
      <c r="M36" s="33">
        <f t="shared" si="46"/>
        <v>17.227579387085989</v>
      </c>
      <c r="N36" s="35">
        <f t="shared" ref="N36" si="58">AVERAGE(M36:M38)</f>
        <v>17.273519429224923</v>
      </c>
      <c r="O36" s="35">
        <f t="shared" ref="O36" si="59">STDEV(M36:M38)</f>
        <v>4.3900057510747111E-2</v>
      </c>
      <c r="P36" s="36">
        <f t="shared" ref="P36" si="60">O36/N36*100</f>
        <v>0.25414657210199432</v>
      </c>
      <c r="Q36" s="38"/>
      <c r="R36" s="33">
        <v>7.53</v>
      </c>
      <c r="S36" s="34">
        <f t="shared" si="47"/>
        <v>1.0639129652015122</v>
      </c>
      <c r="T36" s="33">
        <f t="shared" si="48"/>
        <v>20.670545273003928</v>
      </c>
      <c r="U36" s="35">
        <f t="shared" ref="U36" si="61">AVERAGE(T36:T38)</f>
        <v>20.725666523618418</v>
      </c>
      <c r="V36" s="35">
        <f t="shared" ref="V36" si="62">STDEV(T36:T38)</f>
        <v>5.2673571015067061E-2</v>
      </c>
      <c r="W36" s="36">
        <f t="shared" ref="W36" si="63">V36/U36*100</f>
        <v>0.25414657210199565</v>
      </c>
      <c r="X36" s="33" t="s">
        <v>18</v>
      </c>
      <c r="Y36" s="33" t="s">
        <v>18</v>
      </c>
      <c r="Z36" s="34" t="s">
        <v>18</v>
      </c>
      <c r="AA36" s="33" t="s">
        <v>18</v>
      </c>
      <c r="AB36" s="35" t="s">
        <v>18</v>
      </c>
      <c r="AC36" s="35" t="s">
        <v>18</v>
      </c>
      <c r="AD36" s="36" t="s">
        <v>18</v>
      </c>
    </row>
    <row r="37" spans="1:30" ht="18" x14ac:dyDescent="0.35">
      <c r="A37" s="39" t="s">
        <v>52</v>
      </c>
      <c r="B37" s="40">
        <v>0.5121</v>
      </c>
      <c r="C37" s="41" t="s">
        <v>18</v>
      </c>
      <c r="D37" s="42" t="s">
        <v>18</v>
      </c>
      <c r="E37" s="55" t="s">
        <v>18</v>
      </c>
      <c r="F37" s="41" t="s">
        <v>18</v>
      </c>
      <c r="G37" s="43"/>
      <c r="H37" s="43"/>
      <c r="I37" s="44"/>
      <c r="J37" s="41"/>
      <c r="K37" s="45"/>
      <c r="L37" s="38">
        <f t="shared" si="45"/>
        <v>0.88670351105331591</v>
      </c>
      <c r="M37" s="33">
        <f t="shared" si="46"/>
        <v>17.315046105317631</v>
      </c>
      <c r="N37" s="43"/>
      <c r="O37" s="43"/>
      <c r="P37" s="44"/>
      <c r="Q37" s="46"/>
      <c r="R37" s="42"/>
      <c r="S37" s="34">
        <f t="shared" si="47"/>
        <v>1.0639129652015122</v>
      </c>
      <c r="T37" s="33">
        <f t="shared" si="48"/>
        <v>20.775492388234959</v>
      </c>
      <c r="U37" s="43"/>
      <c r="V37" s="43"/>
      <c r="W37" s="44"/>
      <c r="X37" s="41" t="s">
        <v>18</v>
      </c>
      <c r="Y37" s="42" t="s">
        <v>18</v>
      </c>
      <c r="Z37" s="55" t="s">
        <v>18</v>
      </c>
      <c r="AA37" s="41" t="s">
        <v>18</v>
      </c>
      <c r="AB37" s="43"/>
      <c r="AC37" s="43"/>
      <c r="AD37" s="44"/>
    </row>
    <row r="38" spans="1:30" ht="18" x14ac:dyDescent="0.35">
      <c r="A38" s="47" t="s">
        <v>51</v>
      </c>
      <c r="B38" s="48">
        <v>0.51319999999999999</v>
      </c>
      <c r="C38" s="49" t="s">
        <v>18</v>
      </c>
      <c r="D38" s="50" t="s">
        <v>18</v>
      </c>
      <c r="E38" s="56" t="s">
        <v>18</v>
      </c>
      <c r="F38" s="49" t="s">
        <v>18</v>
      </c>
      <c r="G38" s="51"/>
      <c r="H38" s="51"/>
      <c r="I38" s="52"/>
      <c r="J38" s="49"/>
      <c r="K38" s="53"/>
      <c r="L38" s="38">
        <f t="shared" si="45"/>
        <v>0.88670351105331591</v>
      </c>
      <c r="M38" s="33">
        <f t="shared" si="46"/>
        <v>17.277932795271159</v>
      </c>
      <c r="N38" s="51"/>
      <c r="O38" s="51"/>
      <c r="P38" s="52"/>
      <c r="Q38" s="54"/>
      <c r="R38" s="50"/>
      <c r="S38" s="34">
        <f t="shared" si="47"/>
        <v>1.0639129652015122</v>
      </c>
      <c r="T38" s="33">
        <f t="shared" si="48"/>
        <v>20.730961909616372</v>
      </c>
      <c r="U38" s="51"/>
      <c r="V38" s="51"/>
      <c r="W38" s="52"/>
      <c r="X38" s="49" t="s">
        <v>18</v>
      </c>
      <c r="Y38" s="50" t="s">
        <v>18</v>
      </c>
      <c r="Z38" s="56" t="s">
        <v>18</v>
      </c>
      <c r="AA38" s="49" t="s">
        <v>18</v>
      </c>
      <c r="AB38" s="51"/>
      <c r="AC38" s="51"/>
      <c r="AD38" s="52"/>
    </row>
    <row r="39" spans="1:30" ht="18" x14ac:dyDescent="0.35">
      <c r="A39" s="31" t="s">
        <v>53</v>
      </c>
      <c r="B39" s="32">
        <v>0.501</v>
      </c>
      <c r="C39" s="33" t="s">
        <v>18</v>
      </c>
      <c r="D39" s="33" t="s">
        <v>18</v>
      </c>
      <c r="E39" s="34" t="s">
        <v>18</v>
      </c>
      <c r="F39" s="33" t="s">
        <v>18</v>
      </c>
      <c r="G39" s="35" t="s">
        <v>18</v>
      </c>
      <c r="H39" s="35" t="s">
        <v>18</v>
      </c>
      <c r="I39" s="36" t="s">
        <v>18</v>
      </c>
      <c r="J39" s="33"/>
      <c r="K39" s="37"/>
      <c r="L39" s="38">
        <f>(J39+109.1)/123.04</f>
        <v>0.88670351105331591</v>
      </c>
      <c r="M39" s="33">
        <f t="shared" si="46"/>
        <v>17.698672875315687</v>
      </c>
      <c r="N39" s="35">
        <f t="shared" ref="N39" si="64">AVERAGE(M39:M41)</f>
        <v>17.576542336616452</v>
      </c>
      <c r="O39" s="35">
        <f t="shared" ref="O39" si="65">STDEV(M39:M41)</f>
        <v>0.1313277922017044</v>
      </c>
      <c r="P39" s="36">
        <f t="shared" ref="P39" si="66">O39/N39*100</f>
        <v>0.74717649061223423</v>
      </c>
      <c r="Q39" s="38"/>
      <c r="R39" s="33"/>
      <c r="S39" s="34">
        <f t="shared" si="47"/>
        <v>1.0639129652015122</v>
      </c>
      <c r="T39" s="33">
        <f t="shared" si="48"/>
        <v>21.235787728573101</v>
      </c>
      <c r="U39" s="35">
        <f t="shared" ref="U39" si="67">AVERAGE(T39:T41)</f>
        <v>21.089249159649636</v>
      </c>
      <c r="V39" s="35">
        <f t="shared" ref="V39" si="68">STDEV(T39:T41)</f>
        <v>0.15757391176754157</v>
      </c>
      <c r="W39" s="36">
        <f t="shared" ref="W39" si="69">V39/U39*100</f>
        <v>0.74717649061224045</v>
      </c>
      <c r="X39" s="33" t="s">
        <v>18</v>
      </c>
      <c r="Y39" s="33" t="s">
        <v>18</v>
      </c>
      <c r="Z39" s="34" t="s">
        <v>18</v>
      </c>
      <c r="AA39" s="33" t="s">
        <v>18</v>
      </c>
      <c r="AB39" s="35" t="s">
        <v>18</v>
      </c>
      <c r="AC39" s="35" t="s">
        <v>18</v>
      </c>
      <c r="AD39" s="36" t="s">
        <v>18</v>
      </c>
    </row>
    <row r="40" spans="1:30" ht="18" x14ac:dyDescent="0.35">
      <c r="A40" s="39" t="s">
        <v>54</v>
      </c>
      <c r="B40" s="40">
        <v>0.50849999999999995</v>
      </c>
      <c r="C40" s="41" t="s">
        <v>18</v>
      </c>
      <c r="D40" s="42" t="s">
        <v>18</v>
      </c>
      <c r="E40" s="55" t="s">
        <v>18</v>
      </c>
      <c r="F40" s="41" t="s">
        <v>18</v>
      </c>
      <c r="G40" s="43"/>
      <c r="H40" s="43"/>
      <c r="I40" s="44"/>
      <c r="J40" s="41"/>
      <c r="K40" s="45"/>
      <c r="L40" s="38">
        <f t="shared" si="45"/>
        <v>0.88670351105331591</v>
      </c>
      <c r="M40" s="33">
        <f t="shared" si="46"/>
        <v>17.437630502523422</v>
      </c>
      <c r="N40" s="43"/>
      <c r="O40" s="43"/>
      <c r="P40" s="44"/>
      <c r="Q40" s="46"/>
      <c r="R40" s="42"/>
      <c r="S40" s="34">
        <f t="shared" si="47"/>
        <v>1.0639129652015122</v>
      </c>
      <c r="T40" s="33">
        <f t="shared" si="48"/>
        <v>20.922575520187067</v>
      </c>
      <c r="U40" s="43"/>
      <c r="V40" s="43"/>
      <c r="W40" s="44"/>
      <c r="X40" s="41" t="s">
        <v>18</v>
      </c>
      <c r="Y40" s="42" t="s">
        <v>18</v>
      </c>
      <c r="Z40" s="55" t="s">
        <v>18</v>
      </c>
      <c r="AA40" s="41" t="s">
        <v>18</v>
      </c>
      <c r="AB40" s="43"/>
      <c r="AC40" s="43"/>
      <c r="AD40" s="44"/>
    </row>
    <row r="41" spans="1:30" ht="18" x14ac:dyDescent="0.35">
      <c r="A41" s="47" t="s">
        <v>55</v>
      </c>
      <c r="B41" s="48">
        <v>0.504</v>
      </c>
      <c r="C41" s="49" t="s">
        <v>18</v>
      </c>
      <c r="D41" s="50" t="s">
        <v>18</v>
      </c>
      <c r="E41" s="56" t="s">
        <v>18</v>
      </c>
      <c r="F41" s="49" t="s">
        <v>18</v>
      </c>
      <c r="G41" s="51"/>
      <c r="H41" s="51"/>
      <c r="I41" s="52"/>
      <c r="J41" s="49"/>
      <c r="K41" s="53"/>
      <c r="L41" s="38">
        <f t="shared" si="45"/>
        <v>0.88670351105331591</v>
      </c>
      <c r="M41" s="33">
        <f t="shared" si="46"/>
        <v>17.593323632010236</v>
      </c>
      <c r="N41" s="51"/>
      <c r="O41" s="51"/>
      <c r="P41" s="52"/>
      <c r="Q41" s="54"/>
      <c r="R41" s="50"/>
      <c r="S41" s="34">
        <f t="shared" si="47"/>
        <v>1.0639129652015122</v>
      </c>
      <c r="T41" s="33">
        <f t="shared" si="48"/>
        <v>21.109384230188734</v>
      </c>
      <c r="U41" s="51"/>
      <c r="V41" s="51"/>
      <c r="W41" s="52"/>
      <c r="X41" s="49" t="s">
        <v>18</v>
      </c>
      <c r="Y41" s="50" t="s">
        <v>18</v>
      </c>
      <c r="Z41" s="56" t="s">
        <v>18</v>
      </c>
      <c r="AA41" s="49" t="s">
        <v>18</v>
      </c>
      <c r="AB41" s="51"/>
      <c r="AC41" s="51"/>
      <c r="AD41" s="52"/>
    </row>
    <row r="42" spans="1:30" ht="18" x14ac:dyDescent="0.35">
      <c r="A42" s="31" t="s">
        <v>56</v>
      </c>
      <c r="B42" s="32">
        <v>0.50990000000000002</v>
      </c>
      <c r="C42" s="33" t="s">
        <v>18</v>
      </c>
      <c r="D42" s="33" t="s">
        <v>18</v>
      </c>
      <c r="E42" s="34" t="s">
        <v>18</v>
      </c>
      <c r="F42" s="33" t="s">
        <v>18</v>
      </c>
      <c r="G42" s="35" t="s">
        <v>18</v>
      </c>
      <c r="H42" s="35" t="s">
        <v>18</v>
      </c>
      <c r="I42" s="36" t="s">
        <v>18</v>
      </c>
      <c r="J42" s="33">
        <v>234.00800000000001</v>
      </c>
      <c r="K42" s="37">
        <v>7.9370000000000003</v>
      </c>
      <c r="L42" s="38">
        <f t="shared" si="45"/>
        <v>2.7885890767230168</v>
      </c>
      <c r="M42" s="33">
        <f t="shared" si="46"/>
        <v>54.688940512316464</v>
      </c>
      <c r="N42" s="35">
        <f t="shared" ref="N42" si="70">AVERAGE(M42:M44)</f>
        <v>54.83344782614855</v>
      </c>
      <c r="O42" s="35">
        <f t="shared" ref="O42" si="71">STDEV(M42:M44)</f>
        <v>1.0934483835334843</v>
      </c>
      <c r="P42" s="36">
        <f t="shared" ref="P42" si="72">O42/N42*100</f>
        <v>1.9941266268725291</v>
      </c>
      <c r="Q42" s="38">
        <v>105.205</v>
      </c>
      <c r="R42" s="33">
        <v>7.0490000000000004</v>
      </c>
      <c r="S42" s="34">
        <f t="shared" si="47"/>
        <v>3.7697332887528612</v>
      </c>
      <c r="T42" s="33">
        <f t="shared" si="48"/>
        <v>73.930835237357542</v>
      </c>
      <c r="U42" s="35">
        <f t="shared" ref="U42" si="73">AVERAGE(T42:T44)</f>
        <v>74.124692296378711</v>
      </c>
      <c r="V42" s="35">
        <f t="shared" ref="V42" si="74">STDEV(T42:T44)</f>
        <v>3.1349529693953544</v>
      </c>
      <c r="W42" s="36">
        <f t="shared" ref="W42" si="75">V42/U42*100</f>
        <v>4.2292964358767522</v>
      </c>
      <c r="X42" s="33" t="s">
        <v>18</v>
      </c>
      <c r="Y42" s="33" t="s">
        <v>18</v>
      </c>
      <c r="Z42" s="34" t="s">
        <v>18</v>
      </c>
      <c r="AA42" s="33" t="s">
        <v>18</v>
      </c>
      <c r="AB42" s="35" t="s">
        <v>18</v>
      </c>
      <c r="AC42" s="35" t="s">
        <v>18</v>
      </c>
      <c r="AD42" s="36" t="s">
        <v>18</v>
      </c>
    </row>
    <row r="43" spans="1:30" ht="18" x14ac:dyDescent="0.35">
      <c r="A43" s="39" t="s">
        <v>57</v>
      </c>
      <c r="B43" s="40">
        <v>0.51859999999999995</v>
      </c>
      <c r="C43" s="41" t="s">
        <v>18</v>
      </c>
      <c r="D43" s="57" t="s">
        <v>18</v>
      </c>
      <c r="E43" s="55" t="s">
        <v>18</v>
      </c>
      <c r="F43" s="41" t="s">
        <v>18</v>
      </c>
      <c r="G43" s="43"/>
      <c r="H43" s="43"/>
      <c r="I43" s="44"/>
      <c r="J43" s="41">
        <v>234.31399999999999</v>
      </c>
      <c r="K43" s="45">
        <v>7.9459999999999997</v>
      </c>
      <c r="L43" s="38">
        <f t="shared" si="45"/>
        <v>2.7910760728218462</v>
      </c>
      <c r="M43" s="33">
        <f t="shared" si="46"/>
        <v>53.8194383498235</v>
      </c>
      <c r="N43" s="43"/>
      <c r="O43" s="43"/>
      <c r="P43" s="44"/>
      <c r="Q43" s="46">
        <v>101.98</v>
      </c>
      <c r="R43" s="42">
        <v>7.06</v>
      </c>
      <c r="S43" s="34">
        <f t="shared" si="47"/>
        <v>3.686787891257941</v>
      </c>
      <c r="T43" s="33">
        <f t="shared" si="48"/>
        <v>71.091166433820703</v>
      </c>
      <c r="U43" s="43"/>
      <c r="V43" s="43"/>
      <c r="W43" s="44"/>
      <c r="X43" s="41" t="s">
        <v>18</v>
      </c>
      <c r="Y43" s="57" t="s">
        <v>18</v>
      </c>
      <c r="Z43" s="55" t="s">
        <v>18</v>
      </c>
      <c r="AA43" s="41" t="s">
        <v>18</v>
      </c>
      <c r="AB43" s="43"/>
      <c r="AC43" s="43"/>
      <c r="AD43" s="44"/>
    </row>
    <row r="44" spans="1:30" ht="18" x14ac:dyDescent="0.35">
      <c r="A44" s="47" t="s">
        <v>58</v>
      </c>
      <c r="B44" s="48">
        <v>0.50890000000000002</v>
      </c>
      <c r="C44" s="49" t="s">
        <v>18</v>
      </c>
      <c r="D44" s="58" t="s">
        <v>18</v>
      </c>
      <c r="E44" s="56" t="s">
        <v>18</v>
      </c>
      <c r="F44" s="49" t="s">
        <v>18</v>
      </c>
      <c r="G44" s="51"/>
      <c r="H44" s="51"/>
      <c r="I44" s="52"/>
      <c r="J44" s="49">
        <v>241.494</v>
      </c>
      <c r="K44" s="53">
        <v>7.9960000000000004</v>
      </c>
      <c r="L44" s="38">
        <f t="shared" si="45"/>
        <v>2.8494310793237969</v>
      </c>
      <c r="M44" s="33">
        <f t="shared" si="46"/>
        <v>55.991964616305694</v>
      </c>
      <c r="N44" s="51"/>
      <c r="O44" s="51"/>
      <c r="P44" s="52"/>
      <c r="Q44" s="54">
        <v>111.687</v>
      </c>
      <c r="R44" s="50">
        <v>7.0730000000000004</v>
      </c>
      <c r="S44" s="34">
        <f t="shared" si="47"/>
        <v>3.9364471078418766</v>
      </c>
      <c r="T44" s="33">
        <f t="shared" si="48"/>
        <v>77.352075217957875</v>
      </c>
      <c r="U44" s="51"/>
      <c r="V44" s="51"/>
      <c r="W44" s="52"/>
      <c r="X44" s="49" t="s">
        <v>18</v>
      </c>
      <c r="Y44" s="58" t="s">
        <v>18</v>
      </c>
      <c r="Z44" s="56" t="s">
        <v>18</v>
      </c>
      <c r="AA44" s="49" t="s">
        <v>18</v>
      </c>
      <c r="AB44" s="51"/>
      <c r="AC44" s="51"/>
      <c r="AD44" s="52"/>
    </row>
    <row r="45" spans="1:30" ht="18" x14ac:dyDescent="0.35">
      <c r="A45" s="31" t="s">
        <v>59</v>
      </c>
      <c r="B45" s="32">
        <v>0.52249999999999996</v>
      </c>
      <c r="C45" s="33" t="s">
        <v>18</v>
      </c>
      <c r="D45" s="33" t="s">
        <v>18</v>
      </c>
      <c r="E45" s="34" t="s">
        <v>18</v>
      </c>
      <c r="F45" s="33" t="s">
        <v>18</v>
      </c>
      <c r="G45" s="35" t="s">
        <v>18</v>
      </c>
      <c r="H45" s="35" t="s">
        <v>18</v>
      </c>
      <c r="I45" s="36" t="s">
        <v>18</v>
      </c>
      <c r="J45" s="33"/>
      <c r="K45" s="37"/>
      <c r="L45" s="38">
        <f t="shared" si="45"/>
        <v>0.88670351105331591</v>
      </c>
      <c r="M45" s="33">
        <f t="shared" si="46"/>
        <v>16.970402125422314</v>
      </c>
      <c r="N45" s="35">
        <f t="shared" ref="N45" si="76">AVERAGE(M45:M47)</f>
        <v>17.408946179261708</v>
      </c>
      <c r="O45" s="35">
        <f t="shared" ref="O45" si="77">STDEV(M45:M47)</f>
        <v>0.39388704088819115</v>
      </c>
      <c r="P45" s="36">
        <f t="shared" ref="P45" si="78">O45/N45*100</f>
        <v>2.2625553369646609</v>
      </c>
      <c r="Q45" s="38"/>
      <c r="R45" s="33"/>
      <c r="S45" s="34">
        <f t="shared" si="47"/>
        <v>1.0639129652015122</v>
      </c>
      <c r="T45" s="33">
        <f t="shared" si="48"/>
        <v>20.361970625866263</v>
      </c>
      <c r="U45" s="35">
        <f t="shared" ref="U45" si="79">AVERAGE(T45:T47)</f>
        <v>20.888158578068595</v>
      </c>
      <c r="V45" s="35">
        <f t="shared" ref="V45" si="80">STDEV(T45:T47)</f>
        <v>0.4726061467017324</v>
      </c>
      <c r="W45" s="36">
        <f t="shared" ref="W45" si="81">V45/U45*100</f>
        <v>2.2625553369646596</v>
      </c>
      <c r="X45" s="33" t="s">
        <v>18</v>
      </c>
      <c r="Y45" s="33" t="s">
        <v>18</v>
      </c>
      <c r="Z45" s="34" t="s">
        <v>18</v>
      </c>
      <c r="AA45" s="33" t="s">
        <v>18</v>
      </c>
      <c r="AB45" s="35" t="s">
        <v>18</v>
      </c>
      <c r="AC45" s="35" t="s">
        <v>18</v>
      </c>
      <c r="AD45" s="36" t="s">
        <v>18</v>
      </c>
    </row>
    <row r="46" spans="1:30" ht="18" x14ac:dyDescent="0.35">
      <c r="A46" s="39" t="s">
        <v>60</v>
      </c>
      <c r="B46" s="40">
        <v>0.50600000000000001</v>
      </c>
      <c r="C46" s="41" t="s">
        <v>18</v>
      </c>
      <c r="D46" s="42" t="s">
        <v>18</v>
      </c>
      <c r="E46" s="55" t="s">
        <v>18</v>
      </c>
      <c r="F46" s="41" t="s">
        <v>18</v>
      </c>
      <c r="G46" s="43"/>
      <c r="H46" s="43"/>
      <c r="I46" s="44"/>
      <c r="J46" s="41"/>
      <c r="K46" s="45"/>
      <c r="L46" s="38">
        <f t="shared" si="45"/>
        <v>0.88670351105331591</v>
      </c>
      <c r="M46" s="33">
        <f t="shared" si="46"/>
        <v>17.523784803425215</v>
      </c>
      <c r="N46" s="43"/>
      <c r="O46" s="43"/>
      <c r="P46" s="44"/>
      <c r="Q46" s="46"/>
      <c r="R46" s="42"/>
      <c r="S46" s="34">
        <f t="shared" si="47"/>
        <v>1.0639129652015122</v>
      </c>
      <c r="T46" s="33">
        <f t="shared" si="48"/>
        <v>21.025947928883642</v>
      </c>
      <c r="U46" s="43"/>
      <c r="V46" s="43"/>
      <c r="W46" s="44"/>
      <c r="X46" s="41" t="s">
        <v>18</v>
      </c>
      <c r="Y46" s="42" t="s">
        <v>18</v>
      </c>
      <c r="Z46" s="55" t="s">
        <v>18</v>
      </c>
      <c r="AA46" s="41" t="s">
        <v>18</v>
      </c>
      <c r="AB46" s="43"/>
      <c r="AC46" s="43"/>
      <c r="AD46" s="44"/>
    </row>
    <row r="47" spans="1:30" ht="18" x14ac:dyDescent="0.35">
      <c r="A47" s="47" t="s">
        <v>61</v>
      </c>
      <c r="B47" s="48">
        <v>0.50004000000000004</v>
      </c>
      <c r="C47" s="49" t="s">
        <v>18</v>
      </c>
      <c r="D47" s="50" t="s">
        <v>18</v>
      </c>
      <c r="E47" s="56" t="s">
        <v>18</v>
      </c>
      <c r="F47" s="49" t="s">
        <v>18</v>
      </c>
      <c r="G47" s="51"/>
      <c r="H47" s="51"/>
      <c r="I47" s="52"/>
      <c r="J47" s="49"/>
      <c r="K47" s="53"/>
      <c r="L47" s="38">
        <f t="shared" si="45"/>
        <v>0.88670351105331591</v>
      </c>
      <c r="M47" s="33">
        <f t="shared" si="46"/>
        <v>17.732651608937601</v>
      </c>
      <c r="N47" s="51"/>
      <c r="O47" s="51"/>
      <c r="P47" s="52"/>
      <c r="Q47" s="54"/>
      <c r="R47" s="50"/>
      <c r="S47" s="34">
        <f t="shared" si="47"/>
        <v>1.0639129652015122</v>
      </c>
      <c r="T47" s="33">
        <f t="shared" si="48"/>
        <v>21.276557179455885</v>
      </c>
      <c r="U47" s="51"/>
      <c r="V47" s="51"/>
      <c r="W47" s="52"/>
      <c r="X47" s="49" t="s">
        <v>18</v>
      </c>
      <c r="Y47" s="50" t="s">
        <v>18</v>
      </c>
      <c r="Z47" s="56" t="s">
        <v>18</v>
      </c>
      <c r="AA47" s="49" t="s">
        <v>18</v>
      </c>
      <c r="AB47" s="51"/>
      <c r="AC47" s="51"/>
      <c r="AD47" s="52"/>
    </row>
    <row r="48" spans="1:30" ht="18" x14ac:dyDescent="0.35">
      <c r="A48" s="31" t="s">
        <v>62</v>
      </c>
      <c r="B48" s="32">
        <v>0.49370000000000003</v>
      </c>
      <c r="C48" s="33" t="s">
        <v>18</v>
      </c>
      <c r="D48" s="33" t="s">
        <v>18</v>
      </c>
      <c r="E48" s="34" t="s">
        <v>18</v>
      </c>
      <c r="F48" s="33" t="s">
        <v>18</v>
      </c>
      <c r="G48" s="35" t="s">
        <v>18</v>
      </c>
      <c r="H48" s="35" t="s">
        <v>18</v>
      </c>
      <c r="I48" s="36" t="s">
        <v>18</v>
      </c>
      <c r="J48" s="33">
        <v>268</v>
      </c>
      <c r="K48" s="37"/>
      <c r="L48" s="38">
        <f t="shared" si="45"/>
        <v>3.0648569570871262</v>
      </c>
      <c r="M48" s="33">
        <f>L48*(10/B48)</f>
        <v>62.079338810758074</v>
      </c>
      <c r="N48" s="35">
        <f t="shared" ref="N48" si="82">AVERAGE(M48:M50)</f>
        <v>60.028157174180755</v>
      </c>
      <c r="O48" s="35">
        <f t="shared" ref="O48" si="83">STDEV(M48:M50)</f>
        <v>1.884410255657271</v>
      </c>
      <c r="P48" s="36">
        <f t="shared" ref="P48" si="84">O48/N48*100</f>
        <v>3.1392105711147691</v>
      </c>
      <c r="Q48" s="38">
        <v>106.59</v>
      </c>
      <c r="R48" s="33"/>
      <c r="S48" s="34">
        <f t="shared" si="47"/>
        <v>3.805354800545254</v>
      </c>
      <c r="T48" s="33">
        <f t="shared" si="48"/>
        <v>77.078282368751346</v>
      </c>
      <c r="U48" s="35">
        <f t="shared" ref="U48" si="85">AVERAGE(T48:T50)</f>
        <v>74.741778528977463</v>
      </c>
      <c r="V48" s="35">
        <f t="shared" ref="V48" si="86">STDEV(T48:T50)</f>
        <v>3.9789149039509417</v>
      </c>
      <c r="W48" s="36">
        <f t="shared" ref="W48" si="87">V48/U48*100</f>
        <v>5.3235485992727778</v>
      </c>
      <c r="X48" s="33" t="s">
        <v>18</v>
      </c>
      <c r="Y48" s="33" t="s">
        <v>18</v>
      </c>
      <c r="Z48" s="34" t="s">
        <v>18</v>
      </c>
      <c r="AA48" s="33" t="s">
        <v>18</v>
      </c>
      <c r="AB48" s="35" t="s">
        <v>18</v>
      </c>
      <c r="AC48" s="35" t="s">
        <v>18</v>
      </c>
      <c r="AD48" s="36" t="s">
        <v>18</v>
      </c>
    </row>
    <row r="49" spans="1:30" ht="18" x14ac:dyDescent="0.35">
      <c r="A49" s="39" t="s">
        <v>63</v>
      </c>
      <c r="B49" s="40">
        <v>0.49819999999999998</v>
      </c>
      <c r="C49" s="41" t="s">
        <v>18</v>
      </c>
      <c r="D49" s="42" t="s">
        <v>18</v>
      </c>
      <c r="E49" s="55" t="s">
        <v>18</v>
      </c>
      <c r="F49" s="41" t="s">
        <v>18</v>
      </c>
      <c r="G49" s="43"/>
      <c r="H49" s="43"/>
      <c r="I49" s="44"/>
      <c r="J49" s="41">
        <v>256.43200000000002</v>
      </c>
      <c r="K49" s="45"/>
      <c r="L49" s="38">
        <f t="shared" si="45"/>
        <v>2.9708387516254877</v>
      </c>
      <c r="M49" s="33">
        <f t="shared" si="46"/>
        <v>59.631448246196058</v>
      </c>
      <c r="N49" s="43"/>
      <c r="O49" s="43"/>
      <c r="P49" s="44"/>
      <c r="Q49" s="46">
        <v>107.786</v>
      </c>
      <c r="R49" s="42"/>
      <c r="S49" s="34">
        <f t="shared" si="47"/>
        <v>3.8361153262518966</v>
      </c>
      <c r="T49" s="33">
        <f t="shared" si="48"/>
        <v>76.999504742109522</v>
      </c>
      <c r="U49" s="43"/>
      <c r="V49" s="43"/>
      <c r="W49" s="44"/>
      <c r="X49" s="41" t="s">
        <v>18</v>
      </c>
      <c r="Y49" s="42" t="s">
        <v>18</v>
      </c>
      <c r="Z49" s="55" t="s">
        <v>18</v>
      </c>
      <c r="AA49" s="41" t="s">
        <v>18</v>
      </c>
      <c r="AB49" s="43"/>
      <c r="AC49" s="43"/>
      <c r="AD49" s="44"/>
    </row>
    <row r="50" spans="1:30" ht="18" x14ac:dyDescent="0.35">
      <c r="A50" s="47" t="s">
        <v>64</v>
      </c>
      <c r="B50" s="48">
        <v>0.51519999999999999</v>
      </c>
      <c r="C50" s="49" t="s">
        <v>18</v>
      </c>
      <c r="D50" s="50" t="s">
        <v>18</v>
      </c>
      <c r="E50" s="56" t="s">
        <v>18</v>
      </c>
      <c r="F50" s="49" t="s">
        <v>18</v>
      </c>
      <c r="G50" s="51"/>
      <c r="H50" s="51"/>
      <c r="I50" s="52"/>
      <c r="J50" s="49">
        <v>260.93200000000002</v>
      </c>
      <c r="K50" s="53"/>
      <c r="L50" s="38">
        <f t="shared" si="45"/>
        <v>3.0074122236671004</v>
      </c>
      <c r="M50" s="33">
        <f t="shared" si="46"/>
        <v>58.373684465588127</v>
      </c>
      <c r="N50" s="51"/>
      <c r="O50" s="51"/>
      <c r="P50" s="52"/>
      <c r="Q50" s="54">
        <v>99.15</v>
      </c>
      <c r="R50" s="50"/>
      <c r="S50" s="34">
        <f t="shared" si="47"/>
        <v>3.6140016974872049</v>
      </c>
      <c r="T50" s="33">
        <f t="shared" si="48"/>
        <v>70.14754847607152</v>
      </c>
      <c r="U50" s="51"/>
      <c r="V50" s="51"/>
      <c r="W50" s="52"/>
      <c r="X50" s="49" t="s">
        <v>18</v>
      </c>
      <c r="Y50" s="50" t="s">
        <v>18</v>
      </c>
      <c r="Z50" s="56" t="s">
        <v>18</v>
      </c>
      <c r="AA50" s="49" t="s">
        <v>18</v>
      </c>
      <c r="AB50" s="51"/>
      <c r="AC50" s="51"/>
      <c r="AD50" s="52"/>
    </row>
    <row r="53" spans="1:30" ht="28.5" x14ac:dyDescent="0.65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17.5" x14ac:dyDescent="0.35">
      <c r="A54" s="2" t="s">
        <v>1</v>
      </c>
      <c r="B54" s="3" t="s">
        <v>2</v>
      </c>
      <c r="C54" s="4" t="s">
        <v>3</v>
      </c>
      <c r="D54" s="5"/>
      <c r="E54" s="6" t="s">
        <v>4</v>
      </c>
      <c r="F54" s="7" t="s">
        <v>5</v>
      </c>
      <c r="G54" s="7" t="s">
        <v>6</v>
      </c>
      <c r="H54" s="7" t="s">
        <v>7</v>
      </c>
      <c r="I54" s="8" t="s">
        <v>8</v>
      </c>
      <c r="J54" s="9" t="s">
        <v>9</v>
      </c>
      <c r="K54" s="10"/>
      <c r="L54" s="11" t="s">
        <v>4</v>
      </c>
      <c r="M54" s="12" t="s">
        <v>5</v>
      </c>
      <c r="N54" s="12" t="s">
        <v>6</v>
      </c>
      <c r="O54" s="12" t="s">
        <v>7</v>
      </c>
      <c r="P54" s="13" t="s">
        <v>8</v>
      </c>
      <c r="Q54" s="14" t="s">
        <v>10</v>
      </c>
      <c r="R54" s="15"/>
      <c r="S54" s="16" t="s">
        <v>4</v>
      </c>
      <c r="T54" s="17" t="s">
        <v>5</v>
      </c>
      <c r="U54" s="17" t="s">
        <v>6</v>
      </c>
      <c r="V54" s="17" t="s">
        <v>7</v>
      </c>
      <c r="W54" s="18" t="s">
        <v>8</v>
      </c>
      <c r="X54" s="19" t="s">
        <v>11</v>
      </c>
      <c r="Y54" s="20"/>
      <c r="Z54" s="21" t="s">
        <v>4</v>
      </c>
      <c r="AA54" s="22" t="s">
        <v>5</v>
      </c>
      <c r="AB54" s="22" t="s">
        <v>6</v>
      </c>
      <c r="AC54" s="22" t="s">
        <v>7</v>
      </c>
      <c r="AD54" s="23" t="s">
        <v>8</v>
      </c>
    </row>
    <row r="55" spans="1:30" ht="18" x14ac:dyDescent="0.35">
      <c r="A55" s="24"/>
      <c r="B55" s="25"/>
      <c r="C55" s="26" t="s">
        <v>12</v>
      </c>
      <c r="D55" s="27" t="s">
        <v>13</v>
      </c>
      <c r="E55" s="28"/>
      <c r="F55" s="29"/>
      <c r="G55" s="29"/>
      <c r="H55" s="29"/>
      <c r="I55" s="30"/>
      <c r="J55" s="26" t="s">
        <v>12</v>
      </c>
      <c r="K55" s="27" t="s">
        <v>13</v>
      </c>
      <c r="L55" s="28"/>
      <c r="M55" s="29"/>
      <c r="N55" s="29"/>
      <c r="O55" s="29"/>
      <c r="P55" s="30"/>
      <c r="Q55" s="26" t="s">
        <v>12</v>
      </c>
      <c r="R55" s="27" t="s">
        <v>13</v>
      </c>
      <c r="S55" s="28"/>
      <c r="T55" s="29"/>
      <c r="U55" s="29"/>
      <c r="V55" s="29"/>
      <c r="W55" s="30"/>
      <c r="X55" s="26" t="s">
        <v>12</v>
      </c>
      <c r="Y55" s="27" t="s">
        <v>13</v>
      </c>
      <c r="Z55" s="28"/>
      <c r="AA55" s="29"/>
      <c r="AB55" s="29"/>
      <c r="AC55" s="29"/>
      <c r="AD55" s="30"/>
    </row>
    <row r="56" spans="1:30" ht="18" x14ac:dyDescent="0.35">
      <c r="A56" s="31" t="s">
        <v>36</v>
      </c>
      <c r="B56" s="32">
        <v>0.50119999999999998</v>
      </c>
      <c r="C56" s="33">
        <v>55.135599999999997</v>
      </c>
      <c r="D56" s="33">
        <v>9.468</v>
      </c>
      <c r="E56" s="34">
        <f>(C56+41.366)/38.881</f>
        <v>2.4819732002777704</v>
      </c>
      <c r="F56" s="33">
        <f>E56*(10/B56)</f>
        <v>49.520614530681769</v>
      </c>
      <c r="G56" s="35">
        <f>AVERAGE(F56:F58)</f>
        <v>45.983123602887169</v>
      </c>
      <c r="H56" s="35">
        <f>STDEV(F56:F58)</f>
        <v>4.1472236535630866</v>
      </c>
      <c r="I56" s="36">
        <f>H56/G56*100</f>
        <v>9.0190124737474182</v>
      </c>
      <c r="J56" s="33">
        <v>3447.85</v>
      </c>
      <c r="K56" s="37">
        <v>8.0190000000000001</v>
      </c>
      <c r="L56" s="38">
        <f>(J56+109.1)/123.04</f>
        <v>28.908891417425224</v>
      </c>
      <c r="M56" s="33">
        <f>L56*(10/B56)</f>
        <v>576.79352389116571</v>
      </c>
      <c r="N56" s="35">
        <f>AVERAGE(M56:M58)</f>
        <v>569.98722084356007</v>
      </c>
      <c r="O56" s="35">
        <f>STDEV(M56:M58)</f>
        <v>16.45717650509464</v>
      </c>
      <c r="P56" s="36">
        <f>O56/N56*100</f>
        <v>2.8872886800406903</v>
      </c>
      <c r="Q56" s="38">
        <v>124.789</v>
      </c>
      <c r="R56" s="33">
        <v>7.1230000000000002</v>
      </c>
      <c r="S56" s="34">
        <f>(Q56+41.366)/38.881</f>
        <v>4.2734240374475965</v>
      </c>
      <c r="T56" s="33">
        <f>S56*(10/B56)</f>
        <v>85.263847514916122</v>
      </c>
      <c r="U56" s="35">
        <f>AVERAGE(T56:T58)</f>
        <v>79.654167257631215</v>
      </c>
      <c r="V56" s="35">
        <f>STDEV(T56:T58)</f>
        <v>4.9324776190573978</v>
      </c>
      <c r="W56" s="36">
        <f>V56/U56*100</f>
        <v>6.1923660605275428</v>
      </c>
      <c r="X56" s="38"/>
      <c r="Y56" s="33">
        <v>6.3739999999999997</v>
      </c>
      <c r="Z56" s="34">
        <f>(X56+41.366)/38.881</f>
        <v>1.0639129652015122</v>
      </c>
      <c r="AA56" s="33">
        <f>Z56*(10/B56)</f>
        <v>21.227313751027779</v>
      </c>
      <c r="AB56" s="35">
        <f>AVERAGE(AA56:AA58)</f>
        <v>21.018729452004624</v>
      </c>
      <c r="AC56" s="35">
        <f>STDEV(AA56:AA58)</f>
        <v>0.27830424742850018</v>
      </c>
      <c r="AD56" s="36">
        <f>AC56/AB56*100</f>
        <v>1.3240774046975394</v>
      </c>
    </row>
    <row r="57" spans="1:30" ht="18" x14ac:dyDescent="0.35">
      <c r="A57" s="39" t="s">
        <v>37</v>
      </c>
      <c r="B57" s="40">
        <v>0.50360000000000005</v>
      </c>
      <c r="C57" s="41">
        <v>50.6813</v>
      </c>
      <c r="D57" s="42">
        <v>9.6259999999999994</v>
      </c>
      <c r="E57" s="34">
        <f t="shared" ref="E57:E58" si="88">(C57+41.366)/38.881</f>
        <v>2.3674108176230035</v>
      </c>
      <c r="F57" s="33">
        <f t="shared" ref="F57:F58" si="89">E57*(10/B57)</f>
        <v>47.009746179964324</v>
      </c>
      <c r="G57" s="43"/>
      <c r="H57" s="43"/>
      <c r="I57" s="44"/>
      <c r="J57" s="41">
        <v>3496.83</v>
      </c>
      <c r="K57" s="45">
        <v>8.1370000000000005</v>
      </c>
      <c r="L57" s="38">
        <f t="shared" ref="L57:L76" si="90">(J57+109.1)/123.04</f>
        <v>29.3069733420026</v>
      </c>
      <c r="M57" s="33">
        <f t="shared" ref="M57:M76" si="91">L57*(10/B57)</f>
        <v>581.94943093730342</v>
      </c>
      <c r="N57" s="43"/>
      <c r="O57" s="43"/>
      <c r="P57" s="44"/>
      <c r="Q57" s="46">
        <v>107.438</v>
      </c>
      <c r="R57" s="42">
        <v>7.2190000000000003</v>
      </c>
      <c r="S57" s="34">
        <f t="shared" ref="S57:S76" si="92">(Q57+41.366)/38.881</f>
        <v>3.8271649391733753</v>
      </c>
      <c r="T57" s="33">
        <f t="shared" ref="T57:T76" si="93">S57*(10/B57)</f>
        <v>75.996126671433174</v>
      </c>
      <c r="U57" s="43"/>
      <c r="V57" s="43"/>
      <c r="W57" s="44"/>
      <c r="X57" s="46"/>
      <c r="Y57" s="42">
        <v>6.4429999999999996</v>
      </c>
      <c r="Z57" s="34">
        <f t="shared" ref="Z57:Z58" si="94">(X57+41.366)/38.881</f>
        <v>1.0639129652015122</v>
      </c>
      <c r="AA57" s="33">
        <f t="shared" ref="AA57:AA58" si="95">Z57*(10/B57)</f>
        <v>21.126151016709933</v>
      </c>
      <c r="AB57" s="43"/>
      <c r="AC57" s="43"/>
      <c r="AD57" s="44"/>
    </row>
    <row r="58" spans="1:30" ht="18" x14ac:dyDescent="0.35">
      <c r="A58" s="47" t="s">
        <v>38</v>
      </c>
      <c r="B58" s="48">
        <v>0.51390000000000002</v>
      </c>
      <c r="C58" s="49">
        <v>41.393099999999997</v>
      </c>
      <c r="D58" s="50">
        <v>9.7850000000000001</v>
      </c>
      <c r="E58" s="34">
        <f t="shared" si="88"/>
        <v>2.1285229289370124</v>
      </c>
      <c r="F58" s="33">
        <f t="shared" si="89"/>
        <v>41.41901009801542</v>
      </c>
      <c r="G58" s="51"/>
      <c r="H58" s="51"/>
      <c r="I58" s="52"/>
      <c r="J58" s="49">
        <v>3376.27</v>
      </c>
      <c r="K58" s="53">
        <v>8.2680000000000007</v>
      </c>
      <c r="L58" s="38">
        <f t="shared" si="90"/>
        <v>28.327129388816644</v>
      </c>
      <c r="M58" s="33">
        <f t="shared" si="91"/>
        <v>551.21870770221142</v>
      </c>
      <c r="N58" s="51"/>
      <c r="O58" s="51"/>
      <c r="P58" s="52"/>
      <c r="Q58" s="54">
        <v>113.89100000000001</v>
      </c>
      <c r="R58" s="50">
        <v>7.33</v>
      </c>
      <c r="S58" s="34">
        <f t="shared" si="92"/>
        <v>3.9931328926725138</v>
      </c>
      <c r="T58" s="33">
        <f t="shared" si="93"/>
        <v>77.702527586544335</v>
      </c>
      <c r="U58" s="51"/>
      <c r="V58" s="51"/>
      <c r="W58" s="52"/>
      <c r="X58" s="54"/>
      <c r="Y58" s="50">
        <v>6.5250000000000004</v>
      </c>
      <c r="Z58" s="34">
        <f t="shared" si="94"/>
        <v>1.0639129652015122</v>
      </c>
      <c r="AA58" s="33">
        <f t="shared" si="95"/>
        <v>20.702723588276164</v>
      </c>
      <c r="AB58" s="51"/>
      <c r="AC58" s="51"/>
      <c r="AD58" s="52"/>
    </row>
    <row r="59" spans="1:30" ht="18" x14ac:dyDescent="0.35">
      <c r="A59" s="31" t="s">
        <v>39</v>
      </c>
      <c r="B59" s="32">
        <v>0.51090000000000002</v>
      </c>
      <c r="C59" s="33" t="s">
        <v>18</v>
      </c>
      <c r="D59" s="33" t="s">
        <v>18</v>
      </c>
      <c r="E59" s="34" t="s">
        <v>18</v>
      </c>
      <c r="F59" s="33" t="s">
        <v>18</v>
      </c>
      <c r="G59" s="35" t="s">
        <v>18</v>
      </c>
      <c r="H59" s="35" t="s">
        <v>18</v>
      </c>
      <c r="I59" s="36" t="s">
        <v>18</v>
      </c>
      <c r="J59" s="33"/>
      <c r="K59" s="37">
        <v>8.4939999999999998</v>
      </c>
      <c r="L59" s="38">
        <f t="shared" si="90"/>
        <v>0.88670351105331591</v>
      </c>
      <c r="M59" s="33">
        <f t="shared" si="91"/>
        <v>17.355715620538575</v>
      </c>
      <c r="N59" s="35">
        <f t="shared" ref="N59" si="96">AVERAGE(M59:M61)</f>
        <v>17.412688169980999</v>
      </c>
      <c r="O59" s="35">
        <f t="shared" ref="O59" si="97">STDEV(M59:M61)</f>
        <v>6.6508407211571169E-2</v>
      </c>
      <c r="P59" s="36">
        <f t="shared" ref="P59" si="98">O59/N59*100</f>
        <v>0.38195370273861479</v>
      </c>
      <c r="Q59" s="38"/>
      <c r="R59" s="33">
        <v>7.5518000000000001</v>
      </c>
      <c r="S59" s="34">
        <f t="shared" si="92"/>
        <v>1.0639129652015122</v>
      </c>
      <c r="T59" s="33">
        <f t="shared" si="93"/>
        <v>20.824289786680605</v>
      </c>
      <c r="U59" s="35">
        <f t="shared" ref="U59" si="99">AVERAGE(T59:T61)</f>
        <v>20.892648413049837</v>
      </c>
      <c r="V59" s="35">
        <f t="shared" ref="V59" si="100">STDEV(T59:T61)</f>
        <v>7.980024421380337E-2</v>
      </c>
      <c r="W59" s="36">
        <f t="shared" ref="W59" si="101">V59/U59*100</f>
        <v>0.38195370273861035</v>
      </c>
      <c r="X59" s="38"/>
      <c r="Y59" s="33"/>
      <c r="Z59" s="34"/>
      <c r="AA59" s="33"/>
      <c r="AB59" s="35"/>
      <c r="AC59" s="35"/>
      <c r="AD59" s="36"/>
    </row>
    <row r="60" spans="1:30" ht="18" x14ac:dyDescent="0.35">
      <c r="A60" s="39" t="s">
        <v>40</v>
      </c>
      <c r="B60" s="40">
        <v>0.50970000000000004</v>
      </c>
      <c r="C60" s="41"/>
      <c r="D60" s="42"/>
      <c r="E60" s="55"/>
      <c r="F60" s="41"/>
      <c r="G60" s="43"/>
      <c r="H60" s="43"/>
      <c r="I60" s="44"/>
      <c r="J60" s="41"/>
      <c r="K60" s="45">
        <v>8.52</v>
      </c>
      <c r="L60" s="38">
        <f t="shared" si="90"/>
        <v>0.88670351105331591</v>
      </c>
      <c r="M60" s="33">
        <f t="shared" si="91"/>
        <v>17.396576634359739</v>
      </c>
      <c r="N60" s="43"/>
      <c r="O60" s="43"/>
      <c r="P60" s="44"/>
      <c r="Q60" s="46"/>
      <c r="R60" s="42">
        <v>7.5339999999999998</v>
      </c>
      <c r="S60" s="34">
        <f t="shared" si="92"/>
        <v>1.0639129652015122</v>
      </c>
      <c r="T60" s="33">
        <f t="shared" si="93"/>
        <v>20.873316955101281</v>
      </c>
      <c r="U60" s="43"/>
      <c r="V60" s="43"/>
      <c r="W60" s="44"/>
      <c r="X60" s="46"/>
      <c r="Y60" s="42"/>
      <c r="Z60" s="55"/>
      <c r="AA60" s="41"/>
      <c r="AB60" s="43"/>
      <c r="AC60" s="43"/>
      <c r="AD60" s="44"/>
    </row>
    <row r="61" spans="1:30" ht="18" x14ac:dyDescent="0.35">
      <c r="A61" s="47" t="s">
        <v>20</v>
      </c>
      <c r="B61" s="48">
        <v>0.5071</v>
      </c>
      <c r="C61" s="49"/>
      <c r="D61" s="50"/>
      <c r="E61" s="56"/>
      <c r="F61" s="49"/>
      <c r="G61" s="51"/>
      <c r="H61" s="51"/>
      <c r="I61" s="52"/>
      <c r="J61" s="49"/>
      <c r="K61" s="53">
        <v>8.5299999999999994</v>
      </c>
      <c r="L61" s="38">
        <f t="shared" si="90"/>
        <v>0.88670351105331591</v>
      </c>
      <c r="M61" s="33">
        <f t="shared" si="91"/>
        <v>17.485772255044683</v>
      </c>
      <c r="N61" s="51"/>
      <c r="O61" s="51"/>
      <c r="P61" s="52"/>
      <c r="Q61" s="54"/>
      <c r="R61" s="50">
        <v>7.5460000000000003</v>
      </c>
      <c r="S61" s="34">
        <f t="shared" si="92"/>
        <v>1.0639129652015122</v>
      </c>
      <c r="T61" s="33">
        <f t="shared" si="93"/>
        <v>20.980338497367622</v>
      </c>
      <c r="U61" s="51"/>
      <c r="V61" s="51"/>
      <c r="W61" s="52"/>
      <c r="X61" s="54"/>
      <c r="Y61" s="50"/>
      <c r="Z61" s="56"/>
      <c r="AA61" s="49"/>
      <c r="AB61" s="51"/>
      <c r="AC61" s="51"/>
      <c r="AD61" s="52"/>
    </row>
    <row r="62" spans="1:30" ht="18" x14ac:dyDescent="0.35">
      <c r="A62" s="31" t="s">
        <v>41</v>
      </c>
      <c r="B62" s="32">
        <v>0.51470000000000005</v>
      </c>
      <c r="C62" s="33"/>
      <c r="D62" s="33"/>
      <c r="E62" s="34"/>
      <c r="F62" s="33"/>
      <c r="G62" s="35"/>
      <c r="H62" s="35"/>
      <c r="I62" s="36"/>
      <c r="J62" s="33"/>
      <c r="K62" s="37">
        <v>8.56</v>
      </c>
      <c r="L62" s="38">
        <f t="shared" si="90"/>
        <v>0.88670351105331591</v>
      </c>
      <c r="M62" s="33">
        <f t="shared" si="91"/>
        <v>17.227579387085989</v>
      </c>
      <c r="N62" s="35">
        <f t="shared" ref="N62" si="102">AVERAGE(M62:M64)</f>
        <v>17.273519429224923</v>
      </c>
      <c r="O62" s="35">
        <f t="shared" ref="O62" si="103">STDEV(M62:M64)</f>
        <v>4.3900057510747111E-2</v>
      </c>
      <c r="P62" s="36">
        <f t="shared" ref="P62" si="104">O62/N62*100</f>
        <v>0.25414657210199432</v>
      </c>
      <c r="Q62" s="38"/>
      <c r="R62" s="33">
        <v>7.53</v>
      </c>
      <c r="S62" s="34">
        <f t="shared" si="92"/>
        <v>1.0639129652015122</v>
      </c>
      <c r="T62" s="33">
        <f t="shared" si="93"/>
        <v>20.670545273003928</v>
      </c>
      <c r="U62" s="35">
        <f t="shared" ref="U62" si="105">AVERAGE(T62:T64)</f>
        <v>20.725666523618418</v>
      </c>
      <c r="V62" s="35">
        <f t="shared" ref="V62" si="106">STDEV(T62:T64)</f>
        <v>5.2673571015067061E-2</v>
      </c>
      <c r="W62" s="36">
        <f t="shared" ref="W62" si="107">V62/U62*100</f>
        <v>0.25414657210199565</v>
      </c>
      <c r="X62" s="38"/>
      <c r="Y62" s="33"/>
      <c r="Z62" s="34"/>
      <c r="AA62" s="33"/>
      <c r="AB62" s="35"/>
      <c r="AC62" s="35"/>
      <c r="AD62" s="36"/>
    </row>
    <row r="63" spans="1:30" ht="18" x14ac:dyDescent="0.35">
      <c r="A63" s="39" t="s">
        <v>65</v>
      </c>
      <c r="B63" s="40">
        <v>0.5121</v>
      </c>
      <c r="C63" s="41"/>
      <c r="D63" s="42"/>
      <c r="E63" s="55"/>
      <c r="F63" s="41"/>
      <c r="G63" s="43"/>
      <c r="H63" s="43"/>
      <c r="I63" s="44"/>
      <c r="J63" s="41"/>
      <c r="K63" s="45"/>
      <c r="L63" s="38">
        <f t="shared" si="90"/>
        <v>0.88670351105331591</v>
      </c>
      <c r="M63" s="33">
        <f t="shared" si="91"/>
        <v>17.315046105317631</v>
      </c>
      <c r="N63" s="43"/>
      <c r="O63" s="43"/>
      <c r="P63" s="44"/>
      <c r="Q63" s="46"/>
      <c r="R63" s="42"/>
      <c r="S63" s="34">
        <f t="shared" si="92"/>
        <v>1.0639129652015122</v>
      </c>
      <c r="T63" s="33">
        <f t="shared" si="93"/>
        <v>20.775492388234959</v>
      </c>
      <c r="U63" s="43"/>
      <c r="V63" s="43"/>
      <c r="W63" s="44"/>
      <c r="X63" s="46"/>
      <c r="Y63" s="42"/>
      <c r="Z63" s="55"/>
      <c r="AA63" s="41"/>
      <c r="AB63" s="43"/>
      <c r="AC63" s="43"/>
      <c r="AD63" s="44"/>
    </row>
    <row r="64" spans="1:30" ht="18" x14ac:dyDescent="0.35">
      <c r="A64" s="47" t="s">
        <v>41</v>
      </c>
      <c r="B64" s="48">
        <v>0.51319999999999999</v>
      </c>
      <c r="C64" s="49"/>
      <c r="D64" s="50"/>
      <c r="E64" s="56"/>
      <c r="F64" s="49"/>
      <c r="G64" s="51"/>
      <c r="H64" s="51"/>
      <c r="I64" s="52"/>
      <c r="J64" s="49"/>
      <c r="K64" s="53"/>
      <c r="L64" s="38">
        <f t="shared" si="90"/>
        <v>0.88670351105331591</v>
      </c>
      <c r="M64" s="33">
        <f t="shared" si="91"/>
        <v>17.277932795271159</v>
      </c>
      <c r="N64" s="51"/>
      <c r="O64" s="51"/>
      <c r="P64" s="52"/>
      <c r="Q64" s="54"/>
      <c r="R64" s="50"/>
      <c r="S64" s="34">
        <f t="shared" si="92"/>
        <v>1.0639129652015122</v>
      </c>
      <c r="T64" s="33">
        <f t="shared" si="93"/>
        <v>20.730961909616372</v>
      </c>
      <c r="U64" s="51"/>
      <c r="V64" s="51"/>
      <c r="W64" s="52"/>
      <c r="X64" s="54"/>
      <c r="Y64" s="50"/>
      <c r="Z64" s="56"/>
      <c r="AA64" s="49"/>
      <c r="AB64" s="51"/>
      <c r="AC64" s="51"/>
      <c r="AD64" s="52"/>
    </row>
    <row r="65" spans="1:30" ht="18" x14ac:dyDescent="0.35">
      <c r="A65" s="31" t="s">
        <v>66</v>
      </c>
      <c r="B65" s="32">
        <v>0.501</v>
      </c>
      <c r="C65" s="33"/>
      <c r="D65" s="33"/>
      <c r="E65" s="34"/>
      <c r="F65" s="33"/>
      <c r="G65" s="35"/>
      <c r="H65" s="35"/>
      <c r="I65" s="36"/>
      <c r="J65" s="33"/>
      <c r="K65" s="37"/>
      <c r="L65" s="38">
        <f t="shared" si="90"/>
        <v>0.88670351105331591</v>
      </c>
      <c r="M65" s="33">
        <f t="shared" si="91"/>
        <v>17.698672875315687</v>
      </c>
      <c r="N65" s="35">
        <f t="shared" ref="N65" si="108">AVERAGE(M65:M67)</f>
        <v>17.576542336616452</v>
      </c>
      <c r="O65" s="35">
        <f t="shared" ref="O65" si="109">STDEV(M65:M67)</f>
        <v>0.1313277922017044</v>
      </c>
      <c r="P65" s="36">
        <f t="shared" ref="P65" si="110">O65/N65*100</f>
        <v>0.74717649061223423</v>
      </c>
      <c r="Q65" s="38"/>
      <c r="R65" s="33"/>
      <c r="S65" s="34">
        <f t="shared" si="92"/>
        <v>1.0639129652015122</v>
      </c>
      <c r="T65" s="33">
        <f t="shared" si="93"/>
        <v>21.235787728573101</v>
      </c>
      <c r="U65" s="35">
        <f t="shared" ref="U65" si="111">AVERAGE(T65:T67)</f>
        <v>21.089249159649636</v>
      </c>
      <c r="V65" s="35">
        <f t="shared" ref="V65" si="112">STDEV(T65:T67)</f>
        <v>0.15757391176754157</v>
      </c>
      <c r="W65" s="36">
        <f t="shared" ref="W65" si="113">V65/U65*100</f>
        <v>0.74717649061224045</v>
      </c>
      <c r="X65" s="38"/>
      <c r="Y65" s="33"/>
      <c r="Z65" s="34"/>
      <c r="AA65" s="33"/>
      <c r="AB65" s="35"/>
      <c r="AC65" s="35"/>
      <c r="AD65" s="36"/>
    </row>
    <row r="66" spans="1:30" ht="18" x14ac:dyDescent="0.35">
      <c r="A66" s="39" t="s">
        <v>67</v>
      </c>
      <c r="B66" s="40">
        <v>0.50849999999999995</v>
      </c>
      <c r="C66" s="41"/>
      <c r="D66" s="42"/>
      <c r="E66" s="55"/>
      <c r="F66" s="41"/>
      <c r="G66" s="43"/>
      <c r="H66" s="43"/>
      <c r="I66" s="44"/>
      <c r="J66" s="41"/>
      <c r="K66" s="45"/>
      <c r="L66" s="38">
        <f t="shared" si="90"/>
        <v>0.88670351105331591</v>
      </c>
      <c r="M66" s="33">
        <f t="shared" si="91"/>
        <v>17.437630502523422</v>
      </c>
      <c r="N66" s="43"/>
      <c r="O66" s="43"/>
      <c r="P66" s="44"/>
      <c r="Q66" s="46"/>
      <c r="R66" s="42"/>
      <c r="S66" s="34">
        <f t="shared" si="92"/>
        <v>1.0639129652015122</v>
      </c>
      <c r="T66" s="33">
        <f t="shared" si="93"/>
        <v>20.922575520187067</v>
      </c>
      <c r="U66" s="43"/>
      <c r="V66" s="43"/>
      <c r="W66" s="44"/>
      <c r="X66" s="46"/>
      <c r="Y66" s="42"/>
      <c r="Z66" s="55"/>
      <c r="AA66" s="41"/>
      <c r="AB66" s="43"/>
      <c r="AC66" s="43"/>
      <c r="AD66" s="44"/>
    </row>
    <row r="67" spans="1:30" ht="18" x14ac:dyDescent="0.35">
      <c r="A67" s="47" t="s">
        <v>68</v>
      </c>
      <c r="B67" s="48">
        <v>0.504</v>
      </c>
      <c r="C67" s="49"/>
      <c r="D67" s="50"/>
      <c r="E67" s="56"/>
      <c r="F67" s="49"/>
      <c r="G67" s="51"/>
      <c r="H67" s="51"/>
      <c r="I67" s="52"/>
      <c r="J67" s="49"/>
      <c r="K67" s="53"/>
      <c r="L67" s="38">
        <f t="shared" si="90"/>
        <v>0.88670351105331591</v>
      </c>
      <c r="M67" s="33">
        <f t="shared" si="91"/>
        <v>17.593323632010236</v>
      </c>
      <c r="N67" s="51"/>
      <c r="O67" s="51"/>
      <c r="P67" s="52"/>
      <c r="Q67" s="54"/>
      <c r="R67" s="50"/>
      <c r="S67" s="34">
        <f t="shared" si="92"/>
        <v>1.0639129652015122</v>
      </c>
      <c r="T67" s="33">
        <f t="shared" si="93"/>
        <v>21.109384230188734</v>
      </c>
      <c r="U67" s="51"/>
      <c r="V67" s="51"/>
      <c r="W67" s="52"/>
      <c r="X67" s="54"/>
      <c r="Y67" s="50"/>
      <c r="Z67" s="56"/>
      <c r="AA67" s="49"/>
      <c r="AB67" s="51"/>
      <c r="AC67" s="51"/>
      <c r="AD67" s="52"/>
    </row>
    <row r="68" spans="1:30" ht="18" x14ac:dyDescent="0.35">
      <c r="A68" s="31" t="s">
        <v>69</v>
      </c>
      <c r="B68" s="32">
        <v>0.50990000000000002</v>
      </c>
      <c r="C68" s="33"/>
      <c r="D68" s="33"/>
      <c r="E68" s="34"/>
      <c r="F68" s="33"/>
      <c r="G68" s="35"/>
      <c r="H68" s="35"/>
      <c r="I68" s="36"/>
      <c r="J68" s="33"/>
      <c r="K68" s="37"/>
      <c r="L68" s="38">
        <f t="shared" si="90"/>
        <v>0.88670351105331591</v>
      </c>
      <c r="M68" s="33">
        <f t="shared" si="91"/>
        <v>17.389753109498251</v>
      </c>
      <c r="N68" s="35">
        <f t="shared" ref="N68" si="114">AVERAGE(M68:M70)</f>
        <v>17.303900404946134</v>
      </c>
      <c r="O68" s="35">
        <f t="shared" ref="O68" si="115">STDEV(M68:M70)</f>
        <v>0.17911119508915199</v>
      </c>
      <c r="P68" s="36">
        <f t="shared" ref="P68" si="116">O68/N68*100</f>
        <v>1.0350914585589903</v>
      </c>
      <c r="Q68" s="38"/>
      <c r="R68" s="33"/>
      <c r="S68" s="34">
        <f t="shared" si="92"/>
        <v>1.0639129652015122</v>
      </c>
      <c r="T68" s="33">
        <f t="shared" si="93"/>
        <v>20.865129735271861</v>
      </c>
      <c r="U68" s="35">
        <f t="shared" ref="U68" si="117">AVERAGE(T68:T70)</f>
        <v>20.762119197553215</v>
      </c>
      <c r="V68" s="35">
        <f t="shared" ref="V68" si="118">STDEV(T68:T70)</f>
        <v>0.21490692242970899</v>
      </c>
      <c r="W68" s="36">
        <f t="shared" ref="W68" si="119">V68/U68*100</f>
        <v>1.035091458558987</v>
      </c>
      <c r="X68" s="38"/>
      <c r="Y68" s="33"/>
      <c r="Z68" s="34"/>
      <c r="AA68" s="33"/>
      <c r="AB68" s="35"/>
      <c r="AC68" s="35"/>
      <c r="AD68" s="36"/>
    </row>
    <row r="69" spans="1:30" ht="18" x14ac:dyDescent="0.35">
      <c r="A69" s="39" t="s">
        <v>70</v>
      </c>
      <c r="B69" s="40">
        <v>0.51859999999999995</v>
      </c>
      <c r="C69" s="41"/>
      <c r="D69" s="42"/>
      <c r="E69" s="55"/>
      <c r="F69" s="41"/>
      <c r="G69" s="43"/>
      <c r="H69" s="43"/>
      <c r="I69" s="44"/>
      <c r="J69" s="41"/>
      <c r="K69" s="45"/>
      <c r="L69" s="38">
        <f t="shared" si="90"/>
        <v>0.88670351105331591</v>
      </c>
      <c r="M69" s="33">
        <f t="shared" si="91"/>
        <v>17.098023738012262</v>
      </c>
      <c r="N69" s="43"/>
      <c r="O69" s="43"/>
      <c r="P69" s="44"/>
      <c r="Q69" s="46"/>
      <c r="R69" s="42"/>
      <c r="S69" s="34">
        <f t="shared" si="92"/>
        <v>1.0639129652015122</v>
      </c>
      <c r="T69" s="33">
        <f t="shared" si="93"/>
        <v>20.515097670680916</v>
      </c>
      <c r="U69" s="43"/>
      <c r="V69" s="43"/>
      <c r="W69" s="44"/>
      <c r="X69" s="46"/>
      <c r="Y69" s="42"/>
      <c r="Z69" s="55"/>
      <c r="AA69" s="41"/>
      <c r="AB69" s="43"/>
      <c r="AC69" s="43"/>
      <c r="AD69" s="44"/>
    </row>
    <row r="70" spans="1:30" ht="18" x14ac:dyDescent="0.35">
      <c r="A70" s="47" t="s">
        <v>71</v>
      </c>
      <c r="B70" s="48">
        <v>0.50890000000000002</v>
      </c>
      <c r="C70" s="49"/>
      <c r="D70" s="50"/>
      <c r="E70" s="56"/>
      <c r="F70" s="49"/>
      <c r="G70" s="51"/>
      <c r="H70" s="51"/>
      <c r="I70" s="52"/>
      <c r="J70" s="49"/>
      <c r="K70" s="53"/>
      <c r="L70" s="38">
        <f t="shared" si="90"/>
        <v>0.88670351105331591</v>
      </c>
      <c r="M70" s="33">
        <f t="shared" si="91"/>
        <v>17.423924367327881</v>
      </c>
      <c r="N70" s="51"/>
      <c r="O70" s="51"/>
      <c r="P70" s="52"/>
      <c r="Q70" s="54"/>
      <c r="R70" s="50"/>
      <c r="S70" s="34">
        <f t="shared" si="92"/>
        <v>1.0639129652015122</v>
      </c>
      <c r="T70" s="33">
        <f t="shared" si="93"/>
        <v>20.906130186706861</v>
      </c>
      <c r="U70" s="51"/>
      <c r="V70" s="51"/>
      <c r="W70" s="52"/>
      <c r="X70" s="54"/>
      <c r="Y70" s="50"/>
      <c r="Z70" s="56"/>
      <c r="AA70" s="49"/>
      <c r="AB70" s="51"/>
      <c r="AC70" s="51"/>
      <c r="AD70" s="52"/>
    </row>
    <row r="71" spans="1:30" ht="18" x14ac:dyDescent="0.35">
      <c r="A71" s="31" t="s">
        <v>72</v>
      </c>
      <c r="B71" s="32">
        <v>0.52249999999999996</v>
      </c>
      <c r="C71" s="33"/>
      <c r="D71" s="33"/>
      <c r="E71" s="34"/>
      <c r="F71" s="33"/>
      <c r="G71" s="35"/>
      <c r="H71" s="35"/>
      <c r="I71" s="36"/>
      <c r="J71" s="33"/>
      <c r="K71" s="37"/>
      <c r="L71" s="38">
        <f t="shared" si="90"/>
        <v>0.88670351105331591</v>
      </c>
      <c r="M71" s="33">
        <f t="shared" si="91"/>
        <v>16.970402125422314</v>
      </c>
      <c r="N71" s="35">
        <f t="shared" ref="N71" si="120">AVERAGE(M71:M73)</f>
        <v>17.408946179261708</v>
      </c>
      <c r="O71" s="35">
        <f t="shared" ref="O71" si="121">STDEV(M71:M73)</f>
        <v>0.39388704088819115</v>
      </c>
      <c r="P71" s="36">
        <f t="shared" ref="P71" si="122">O71/N71*100</f>
        <v>2.2625553369646609</v>
      </c>
      <c r="Q71" s="38"/>
      <c r="R71" s="33"/>
      <c r="S71" s="34">
        <f t="shared" si="92"/>
        <v>1.0639129652015122</v>
      </c>
      <c r="T71" s="33">
        <f t="shared" si="93"/>
        <v>20.361970625866263</v>
      </c>
      <c r="U71" s="35">
        <f t="shared" ref="U71" si="123">AVERAGE(T71:T73)</f>
        <v>20.888158578068595</v>
      </c>
      <c r="V71" s="35">
        <f t="shared" ref="V71" si="124">STDEV(T71:T73)</f>
        <v>0.4726061467017324</v>
      </c>
      <c r="W71" s="36">
        <f t="shared" ref="W71" si="125">V71/U71*100</f>
        <v>2.2625553369646596</v>
      </c>
      <c r="X71" s="38"/>
      <c r="Y71" s="33"/>
      <c r="Z71" s="34"/>
      <c r="AA71" s="33"/>
      <c r="AB71" s="35"/>
      <c r="AC71" s="35"/>
      <c r="AD71" s="36"/>
    </row>
    <row r="72" spans="1:30" ht="18" x14ac:dyDescent="0.35">
      <c r="A72" s="39" t="s">
        <v>73</v>
      </c>
      <c r="B72" s="40">
        <v>0.50600000000000001</v>
      </c>
      <c r="C72" s="41"/>
      <c r="D72" s="42"/>
      <c r="E72" s="55"/>
      <c r="F72" s="41"/>
      <c r="G72" s="43"/>
      <c r="H72" s="43"/>
      <c r="I72" s="44"/>
      <c r="J72" s="41"/>
      <c r="K72" s="45"/>
      <c r="L72" s="38">
        <f t="shared" si="90"/>
        <v>0.88670351105331591</v>
      </c>
      <c r="M72" s="33">
        <f t="shared" si="91"/>
        <v>17.523784803425215</v>
      </c>
      <c r="N72" s="43"/>
      <c r="O72" s="43"/>
      <c r="P72" s="44"/>
      <c r="Q72" s="46"/>
      <c r="R72" s="42"/>
      <c r="S72" s="34">
        <f t="shared" si="92"/>
        <v>1.0639129652015122</v>
      </c>
      <c r="T72" s="33">
        <f t="shared" si="93"/>
        <v>21.025947928883642</v>
      </c>
      <c r="U72" s="43"/>
      <c r="V72" s="43"/>
      <c r="W72" s="44"/>
      <c r="X72" s="46"/>
      <c r="Y72" s="42"/>
      <c r="Z72" s="55"/>
      <c r="AA72" s="41"/>
      <c r="AB72" s="43"/>
      <c r="AC72" s="43"/>
      <c r="AD72" s="44"/>
    </row>
    <row r="73" spans="1:30" ht="18" x14ac:dyDescent="0.35">
      <c r="A73" s="47" t="s">
        <v>74</v>
      </c>
      <c r="B73" s="48">
        <v>0.50004000000000004</v>
      </c>
      <c r="C73" s="49"/>
      <c r="D73" s="50"/>
      <c r="E73" s="56"/>
      <c r="F73" s="49"/>
      <c r="G73" s="51"/>
      <c r="H73" s="51"/>
      <c r="I73" s="52"/>
      <c r="J73" s="49"/>
      <c r="K73" s="53"/>
      <c r="L73" s="38">
        <f t="shared" si="90"/>
        <v>0.88670351105331591</v>
      </c>
      <c r="M73" s="33">
        <f t="shared" si="91"/>
        <v>17.732651608937601</v>
      </c>
      <c r="N73" s="51"/>
      <c r="O73" s="51"/>
      <c r="P73" s="52"/>
      <c r="Q73" s="54"/>
      <c r="R73" s="50"/>
      <c r="S73" s="34">
        <f t="shared" si="92"/>
        <v>1.0639129652015122</v>
      </c>
      <c r="T73" s="33">
        <f t="shared" si="93"/>
        <v>21.276557179455885</v>
      </c>
      <c r="U73" s="51"/>
      <c r="V73" s="51"/>
      <c r="W73" s="52"/>
      <c r="X73" s="54"/>
      <c r="Y73" s="50"/>
      <c r="Z73" s="56"/>
      <c r="AA73" s="49"/>
      <c r="AB73" s="51"/>
      <c r="AC73" s="51"/>
      <c r="AD73" s="52"/>
    </row>
    <row r="74" spans="1:30" ht="18" x14ac:dyDescent="0.35">
      <c r="A74" s="31" t="s">
        <v>42</v>
      </c>
      <c r="B74" s="32">
        <v>0.49370000000000003</v>
      </c>
      <c r="C74" s="33"/>
      <c r="D74" s="33"/>
      <c r="E74" s="34"/>
      <c r="F74" s="33"/>
      <c r="G74" s="35"/>
      <c r="H74" s="35"/>
      <c r="I74" s="36"/>
      <c r="J74" s="33">
        <v>352.21100000000001</v>
      </c>
      <c r="K74" s="37"/>
      <c r="L74" s="38">
        <f t="shared" si="90"/>
        <v>3.7492766579973993</v>
      </c>
      <c r="M74" s="33">
        <f t="shared" si="91"/>
        <v>75.942407494377136</v>
      </c>
      <c r="N74" s="35">
        <f t="shared" ref="N74" si="126">AVERAGE(M74:M76)</f>
        <v>73.085227996895412</v>
      </c>
      <c r="O74" s="35">
        <f t="shared" ref="O74" si="127">STDEV(M74:M76)</f>
        <v>3.1524485788834475</v>
      </c>
      <c r="P74" s="36">
        <f t="shared" ref="P74" si="128">O74/N74*100</f>
        <v>4.3133868023471997</v>
      </c>
      <c r="Q74" s="38">
        <v>73.241699999999994</v>
      </c>
      <c r="R74" s="33"/>
      <c r="S74" s="34">
        <f t="shared" si="92"/>
        <v>2.947653095342198</v>
      </c>
      <c r="T74" s="33">
        <f t="shared" si="93"/>
        <v>59.705349308126344</v>
      </c>
      <c r="U74" s="35">
        <f t="shared" ref="U74" si="129">AVERAGE(T74:T76)</f>
        <v>57.936997460027634</v>
      </c>
      <c r="V74" s="35">
        <f t="shared" ref="V74" si="130">STDEV(T74:T76)</f>
        <v>1.5379683257958467</v>
      </c>
      <c r="W74" s="36">
        <f t="shared" ref="W74" si="131">V74/U74*100</f>
        <v>2.6545530373004476</v>
      </c>
      <c r="X74" s="38"/>
      <c r="Y74" s="33"/>
      <c r="Z74" s="34"/>
      <c r="AA74" s="33"/>
      <c r="AB74" s="35"/>
      <c r="AC74" s="35"/>
      <c r="AD74" s="36"/>
    </row>
    <row r="75" spans="1:30" ht="18" x14ac:dyDescent="0.35">
      <c r="A75" s="39" t="s">
        <v>43</v>
      </c>
      <c r="B75" s="40">
        <v>0.49819999999999998</v>
      </c>
      <c r="C75" s="41"/>
      <c r="D75" s="42"/>
      <c r="E75" s="55"/>
      <c r="F75" s="41"/>
      <c r="G75" s="43"/>
      <c r="H75" s="43"/>
      <c r="I75" s="44"/>
      <c r="J75" s="41">
        <v>342.11799999999999</v>
      </c>
      <c r="K75" s="45"/>
      <c r="L75" s="38">
        <f t="shared" si="90"/>
        <v>3.6672464239271778</v>
      </c>
      <c r="M75" s="33">
        <f t="shared" si="91"/>
        <v>73.609924205684024</v>
      </c>
      <c r="N75" s="43"/>
      <c r="O75" s="43"/>
      <c r="P75" s="44"/>
      <c r="Q75" s="46">
        <v>69.422499999999999</v>
      </c>
      <c r="R75" s="42"/>
      <c r="S75" s="34">
        <f t="shared" si="92"/>
        <v>2.8494251691057326</v>
      </c>
      <c r="T75" s="33">
        <f t="shared" si="93"/>
        <v>57.194403233756177</v>
      </c>
      <c r="U75" s="43"/>
      <c r="V75" s="43"/>
      <c r="W75" s="44"/>
      <c r="X75" s="46"/>
      <c r="Y75" s="42"/>
      <c r="Z75" s="55"/>
      <c r="AA75" s="41"/>
      <c r="AB75" s="43"/>
      <c r="AC75" s="43"/>
      <c r="AD75" s="44"/>
    </row>
    <row r="76" spans="1:30" ht="18" x14ac:dyDescent="0.35">
      <c r="A76" s="47" t="s">
        <v>44</v>
      </c>
      <c r="B76" s="48">
        <v>0.51519999999999999</v>
      </c>
      <c r="C76" s="49"/>
      <c r="D76" s="50"/>
      <c r="E76" s="56"/>
      <c r="F76" s="49"/>
      <c r="G76" s="51"/>
      <c r="H76" s="51"/>
      <c r="I76" s="52"/>
      <c r="J76" s="49">
        <v>332.75099999999998</v>
      </c>
      <c r="K76" s="53"/>
      <c r="L76" s="38">
        <f t="shared" si="90"/>
        <v>3.5911167100130039</v>
      </c>
      <c r="M76" s="33">
        <f t="shared" si="91"/>
        <v>69.703352290625077</v>
      </c>
      <c r="N76" s="51"/>
      <c r="O76" s="51"/>
      <c r="P76" s="52"/>
      <c r="Q76" s="54">
        <v>72.6357</v>
      </c>
      <c r="R76" s="50"/>
      <c r="S76" s="34">
        <f t="shared" si="92"/>
        <v>2.9320670764640826</v>
      </c>
      <c r="T76" s="33">
        <f t="shared" si="93"/>
        <v>56.911239838200366</v>
      </c>
      <c r="U76" s="51"/>
      <c r="V76" s="51"/>
      <c r="W76" s="52"/>
      <c r="X76" s="54"/>
      <c r="Y76" s="50"/>
      <c r="Z76" s="56"/>
      <c r="AA76" s="49"/>
      <c r="AB76" s="51"/>
      <c r="AC76" s="51"/>
      <c r="AD76" s="52"/>
    </row>
    <row r="79" spans="1:30" ht="28.5" x14ac:dyDescent="0.65">
      <c r="A79" s="1" t="s">
        <v>0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17.5" x14ac:dyDescent="0.35">
      <c r="A80" s="2" t="s">
        <v>1</v>
      </c>
      <c r="B80" s="3" t="s">
        <v>2</v>
      </c>
      <c r="C80" s="4" t="s">
        <v>3</v>
      </c>
      <c r="D80" s="5"/>
      <c r="E80" s="6" t="s">
        <v>4</v>
      </c>
      <c r="F80" s="7" t="s">
        <v>5</v>
      </c>
      <c r="G80" s="7" t="s">
        <v>6</v>
      </c>
      <c r="H80" s="7" t="s">
        <v>7</v>
      </c>
      <c r="I80" s="8" t="s">
        <v>8</v>
      </c>
      <c r="J80" s="9" t="s">
        <v>9</v>
      </c>
      <c r="K80" s="10"/>
      <c r="L80" s="11" t="s">
        <v>4</v>
      </c>
      <c r="M80" s="12" t="s">
        <v>5</v>
      </c>
      <c r="N80" s="12" t="s">
        <v>6</v>
      </c>
      <c r="O80" s="12" t="s">
        <v>7</v>
      </c>
      <c r="P80" s="13" t="s">
        <v>8</v>
      </c>
      <c r="Q80" s="14" t="s">
        <v>10</v>
      </c>
      <c r="R80" s="15"/>
      <c r="S80" s="16" t="s">
        <v>4</v>
      </c>
      <c r="T80" s="17" t="s">
        <v>5</v>
      </c>
      <c r="U80" s="17" t="s">
        <v>6</v>
      </c>
      <c r="V80" s="17" t="s">
        <v>7</v>
      </c>
      <c r="W80" s="18" t="s">
        <v>8</v>
      </c>
      <c r="X80" s="19" t="s">
        <v>11</v>
      </c>
      <c r="Y80" s="20"/>
      <c r="Z80" s="21" t="s">
        <v>4</v>
      </c>
      <c r="AA80" s="22" t="s">
        <v>5</v>
      </c>
      <c r="AB80" s="22" t="s">
        <v>6</v>
      </c>
      <c r="AC80" s="22" t="s">
        <v>7</v>
      </c>
      <c r="AD80" s="23" t="s">
        <v>8</v>
      </c>
    </row>
    <row r="81" spans="1:30" ht="18" x14ac:dyDescent="0.35">
      <c r="A81" s="24"/>
      <c r="B81" s="25"/>
      <c r="C81" s="26" t="s">
        <v>12</v>
      </c>
      <c r="D81" s="27" t="s">
        <v>13</v>
      </c>
      <c r="E81" s="28"/>
      <c r="F81" s="29"/>
      <c r="G81" s="29"/>
      <c r="H81" s="29"/>
      <c r="I81" s="30"/>
      <c r="J81" s="26" t="s">
        <v>12</v>
      </c>
      <c r="K81" s="27" t="s">
        <v>13</v>
      </c>
      <c r="L81" s="28"/>
      <c r="M81" s="29"/>
      <c r="N81" s="29"/>
      <c r="O81" s="29"/>
      <c r="P81" s="30"/>
      <c r="Q81" s="26" t="s">
        <v>12</v>
      </c>
      <c r="R81" s="27" t="s">
        <v>13</v>
      </c>
      <c r="S81" s="28"/>
      <c r="T81" s="29"/>
      <c r="U81" s="29"/>
      <c r="V81" s="29"/>
      <c r="W81" s="30"/>
      <c r="X81" s="26" t="s">
        <v>12</v>
      </c>
      <c r="Y81" s="27" t="s">
        <v>13</v>
      </c>
      <c r="Z81" s="28"/>
      <c r="AA81" s="29"/>
      <c r="AB81" s="29"/>
      <c r="AC81" s="29"/>
      <c r="AD81" s="30"/>
    </row>
    <row r="82" spans="1:30" ht="18" x14ac:dyDescent="0.35">
      <c r="A82" s="31" t="s">
        <v>75</v>
      </c>
      <c r="B82" s="32">
        <v>0.50119999999999998</v>
      </c>
      <c r="C82" s="33"/>
      <c r="D82" s="33">
        <v>9.468</v>
      </c>
      <c r="E82" s="34">
        <f>(C82+41.366)/38.881</f>
        <v>1.0639129652015122</v>
      </c>
      <c r="F82" s="33">
        <f>E82*(10/B82)</f>
        <v>21.227313751027779</v>
      </c>
      <c r="G82" s="35">
        <f>AVERAGE(F82:F84)</f>
        <v>21.018729452004624</v>
      </c>
      <c r="H82" s="35">
        <f>STDEV(F82:F84)</f>
        <v>0.27830424742850018</v>
      </c>
      <c r="I82" s="36">
        <f>H82/G82*100</f>
        <v>1.3240774046975394</v>
      </c>
      <c r="J82" s="33">
        <v>2242.9699999999998</v>
      </c>
      <c r="K82" s="37">
        <v>8.0190000000000001</v>
      </c>
      <c r="L82" s="38">
        <f>(J82+109.1)/123.04</f>
        <v>19.116303641092323</v>
      </c>
      <c r="M82" s="33">
        <f>L82*(10/B82)</f>
        <v>381.41068717263215</v>
      </c>
      <c r="N82" s="35">
        <f>AVERAGE(M82:M84)</f>
        <v>376.27910786158145</v>
      </c>
      <c r="O82" s="35">
        <f>STDEV(M82:M84)</f>
        <v>10.722158002605251</v>
      </c>
      <c r="P82" s="36">
        <f>O82/N82*100</f>
        <v>2.8495225428645163</v>
      </c>
      <c r="Q82" s="38">
        <v>137</v>
      </c>
      <c r="R82" s="33">
        <v>7.1230000000000002</v>
      </c>
      <c r="S82" s="34">
        <f>(Q82+41.366)/38.881</f>
        <v>4.5874848897919289</v>
      </c>
      <c r="T82" s="33">
        <f>S82*(10/B82)</f>
        <v>91.530025734076787</v>
      </c>
      <c r="U82" s="35">
        <f>AVERAGE(T82:T84)</f>
        <v>85.431741378948402</v>
      </c>
      <c r="V82" s="35">
        <f>STDEV(T82:T84)</f>
        <v>7.0204868794043378</v>
      </c>
      <c r="W82" s="36">
        <f>V82/U82*100</f>
        <v>8.2176563020805826</v>
      </c>
      <c r="X82" s="38">
        <v>63</v>
      </c>
      <c r="Y82" s="33">
        <v>6.3739999999999997</v>
      </c>
      <c r="Z82" s="34">
        <f>(X82+41.366)/38.881</f>
        <v>2.6842416604511201</v>
      </c>
      <c r="AA82" s="33">
        <f>Z82*(10/B82)</f>
        <v>53.556298093597768</v>
      </c>
      <c r="AB82" s="35">
        <f>AVERAGE(AA82:AA84)</f>
        <v>50.830600819193307</v>
      </c>
      <c r="AC82" s="35">
        <f>STDEV(AA82:AA84)</f>
        <v>2.4808053974181403</v>
      </c>
      <c r="AD82" s="36">
        <f>AC82/AB82*100</f>
        <v>4.8805352630838943</v>
      </c>
    </row>
    <row r="83" spans="1:30" ht="18" x14ac:dyDescent="0.35">
      <c r="A83" s="39" t="s">
        <v>76</v>
      </c>
      <c r="B83" s="40">
        <v>0.50360000000000005</v>
      </c>
      <c r="C83" s="41"/>
      <c r="D83" s="42">
        <v>9.6259999999999994</v>
      </c>
      <c r="E83" s="34">
        <f t="shared" ref="E83:E84" si="132">(C83+41.366)/38.881</f>
        <v>1.0639129652015122</v>
      </c>
      <c r="F83" s="33">
        <f t="shared" ref="F83:F84" si="133">E83*(10/B83)</f>
        <v>21.126151016709933</v>
      </c>
      <c r="G83" s="43"/>
      <c r="H83" s="43"/>
      <c r="I83" s="44"/>
      <c r="J83" s="41">
        <v>2267</v>
      </c>
      <c r="K83" s="45">
        <v>8.1370000000000005</v>
      </c>
      <c r="L83" s="38">
        <f t="shared" ref="L83:L102" si="134">(J83+109.1)/123.04</f>
        <v>19.311605981794536</v>
      </c>
      <c r="M83" s="33">
        <f t="shared" ref="M83:M102" si="135">L83*(10/B83)</f>
        <v>383.4711275177628</v>
      </c>
      <c r="N83" s="43"/>
      <c r="O83" s="43"/>
      <c r="P83" s="44"/>
      <c r="Q83" s="46">
        <v>129</v>
      </c>
      <c r="R83" s="42">
        <v>7.2190000000000003</v>
      </c>
      <c r="S83" s="34">
        <f t="shared" ref="S83:S102" si="136">(Q83+41.366)/38.881</f>
        <v>4.3817288649983279</v>
      </c>
      <c r="T83" s="33">
        <f t="shared" ref="T83:T102" si="137">S83*(10/B83)</f>
        <v>87.008118844287679</v>
      </c>
      <c r="U83" s="43"/>
      <c r="V83" s="43"/>
      <c r="W83" s="44"/>
      <c r="X83" s="46">
        <v>54</v>
      </c>
      <c r="Y83" s="42">
        <v>6.4429999999999996</v>
      </c>
      <c r="Z83" s="34">
        <f t="shared" ref="Z83:Z84" si="138">(X83+41.366)/38.881</f>
        <v>2.452766132558319</v>
      </c>
      <c r="AA83" s="33">
        <f t="shared" ref="AA83:AA84" si="139">Z83*(10/B83)</f>
        <v>48.704649177091319</v>
      </c>
      <c r="AB83" s="43"/>
      <c r="AC83" s="43"/>
      <c r="AD83" s="44"/>
    </row>
    <row r="84" spans="1:30" ht="18" x14ac:dyDescent="0.35">
      <c r="A84" s="47" t="s">
        <v>77</v>
      </c>
      <c r="B84" s="48">
        <v>0.51390000000000002</v>
      </c>
      <c r="C84" s="49"/>
      <c r="D84" s="50">
        <v>9.7850000000000001</v>
      </c>
      <c r="E84" s="34">
        <f t="shared" si="132"/>
        <v>1.0639129652015122</v>
      </c>
      <c r="F84" s="33">
        <f t="shared" si="133"/>
        <v>20.702723588276164</v>
      </c>
      <c r="G84" s="51"/>
      <c r="H84" s="51"/>
      <c r="I84" s="52"/>
      <c r="J84" s="49">
        <v>2192.1999999999998</v>
      </c>
      <c r="K84" s="53">
        <v>8.2680000000000007</v>
      </c>
      <c r="L84" s="38">
        <f t="shared" si="134"/>
        <v>18.70367360208062</v>
      </c>
      <c r="M84" s="33">
        <f t="shared" si="135"/>
        <v>363.95550889434946</v>
      </c>
      <c r="N84" s="51"/>
      <c r="O84" s="51"/>
      <c r="P84" s="52"/>
      <c r="Q84" s="54">
        <v>114</v>
      </c>
      <c r="R84" s="50">
        <v>7.33</v>
      </c>
      <c r="S84" s="34">
        <f t="shared" si="136"/>
        <v>3.995936318510326</v>
      </c>
      <c r="T84" s="33">
        <f t="shared" si="137"/>
        <v>77.757079558480754</v>
      </c>
      <c r="U84" s="51"/>
      <c r="V84" s="51"/>
      <c r="W84" s="52"/>
      <c r="X84" s="54">
        <v>59</v>
      </c>
      <c r="Y84" s="50">
        <v>6.5250000000000004</v>
      </c>
      <c r="Z84" s="34">
        <f t="shared" si="138"/>
        <v>2.5813636480543196</v>
      </c>
      <c r="AA84" s="33">
        <f t="shared" si="139"/>
        <v>50.230855186890821</v>
      </c>
      <c r="AB84" s="51"/>
      <c r="AC84" s="51"/>
      <c r="AD84" s="52"/>
    </row>
    <row r="85" spans="1:30" ht="18" x14ac:dyDescent="0.35">
      <c r="A85" s="31" t="s">
        <v>78</v>
      </c>
      <c r="B85" s="32">
        <v>0.51090000000000002</v>
      </c>
      <c r="C85" s="33" t="s">
        <v>18</v>
      </c>
      <c r="D85" s="33" t="s">
        <v>18</v>
      </c>
      <c r="E85" s="34" t="s">
        <v>18</v>
      </c>
      <c r="F85" s="33" t="s">
        <v>18</v>
      </c>
      <c r="G85" s="35" t="s">
        <v>18</v>
      </c>
      <c r="H85" s="35" t="s">
        <v>18</v>
      </c>
      <c r="I85" s="36" t="s">
        <v>18</v>
      </c>
      <c r="J85" s="33"/>
      <c r="K85" s="37">
        <v>8.4939999999999998</v>
      </c>
      <c r="L85" s="38">
        <f t="shared" si="134"/>
        <v>0.88670351105331591</v>
      </c>
      <c r="M85" s="33">
        <f t="shared" si="135"/>
        <v>17.355715620538575</v>
      </c>
      <c r="N85" s="35">
        <f t="shared" ref="N85" si="140">AVERAGE(M85:M87)</f>
        <v>17.412688169980999</v>
      </c>
      <c r="O85" s="35">
        <f t="shared" ref="O85" si="141">STDEV(M85:M87)</f>
        <v>6.6508407211571169E-2</v>
      </c>
      <c r="P85" s="36">
        <f t="shared" ref="P85" si="142">O85/N85*100</f>
        <v>0.38195370273861479</v>
      </c>
      <c r="Q85" s="38"/>
      <c r="R85" s="33">
        <v>7.5518000000000001</v>
      </c>
      <c r="S85" s="34">
        <f t="shared" si="136"/>
        <v>1.0639129652015122</v>
      </c>
      <c r="T85" s="33">
        <f t="shared" si="137"/>
        <v>20.824289786680605</v>
      </c>
      <c r="U85" s="35">
        <f t="shared" ref="U85" si="143">AVERAGE(T85:T87)</f>
        <v>20.892648413049837</v>
      </c>
      <c r="V85" s="35">
        <f t="shared" ref="V85" si="144">STDEV(T85:T87)</f>
        <v>7.980024421380337E-2</v>
      </c>
      <c r="W85" s="36">
        <f t="shared" ref="W85" si="145">V85/U85*100</f>
        <v>0.38195370273861035</v>
      </c>
      <c r="X85" s="38"/>
      <c r="Y85" s="33"/>
      <c r="Z85" s="34"/>
      <c r="AA85" s="33"/>
      <c r="AB85" s="35"/>
      <c r="AC85" s="35"/>
      <c r="AD85" s="36"/>
    </row>
    <row r="86" spans="1:30" ht="18" x14ac:dyDescent="0.35">
      <c r="A86" s="39" t="s">
        <v>79</v>
      </c>
      <c r="B86" s="40">
        <v>0.50970000000000004</v>
      </c>
      <c r="C86" s="41"/>
      <c r="D86" s="42"/>
      <c r="E86" s="55"/>
      <c r="F86" s="41"/>
      <c r="G86" s="43"/>
      <c r="H86" s="43"/>
      <c r="I86" s="44"/>
      <c r="J86" s="41"/>
      <c r="K86" s="45">
        <v>8.52</v>
      </c>
      <c r="L86" s="38">
        <f t="shared" si="134"/>
        <v>0.88670351105331591</v>
      </c>
      <c r="M86" s="33">
        <f t="shared" si="135"/>
        <v>17.396576634359739</v>
      </c>
      <c r="N86" s="43"/>
      <c r="O86" s="43"/>
      <c r="P86" s="44"/>
      <c r="Q86" s="46"/>
      <c r="R86" s="42">
        <v>7.5339999999999998</v>
      </c>
      <c r="S86" s="34">
        <f t="shared" si="136"/>
        <v>1.0639129652015122</v>
      </c>
      <c r="T86" s="33">
        <f t="shared" si="137"/>
        <v>20.873316955101281</v>
      </c>
      <c r="U86" s="43"/>
      <c r="V86" s="43"/>
      <c r="W86" s="44"/>
      <c r="X86" s="46"/>
      <c r="Y86" s="42"/>
      <c r="Z86" s="55"/>
      <c r="AA86" s="41"/>
      <c r="AB86" s="43"/>
      <c r="AC86" s="43"/>
      <c r="AD86" s="44"/>
    </row>
    <row r="87" spans="1:30" ht="18" x14ac:dyDescent="0.35">
      <c r="A87" s="47" t="s">
        <v>80</v>
      </c>
      <c r="B87" s="48">
        <v>0.5071</v>
      </c>
      <c r="C87" s="49"/>
      <c r="D87" s="50"/>
      <c r="E87" s="56"/>
      <c r="F87" s="49"/>
      <c r="G87" s="51"/>
      <c r="H87" s="51"/>
      <c r="I87" s="52"/>
      <c r="J87" s="49"/>
      <c r="K87" s="53">
        <v>8.5299999999999994</v>
      </c>
      <c r="L87" s="38">
        <f t="shared" si="134"/>
        <v>0.88670351105331591</v>
      </c>
      <c r="M87" s="33">
        <f t="shared" si="135"/>
        <v>17.485772255044683</v>
      </c>
      <c r="N87" s="51"/>
      <c r="O87" s="51"/>
      <c r="P87" s="52"/>
      <c r="Q87" s="54"/>
      <c r="R87" s="50">
        <v>7.5460000000000003</v>
      </c>
      <c r="S87" s="34">
        <f t="shared" si="136"/>
        <v>1.0639129652015122</v>
      </c>
      <c r="T87" s="33">
        <f t="shared" si="137"/>
        <v>20.980338497367622</v>
      </c>
      <c r="U87" s="51"/>
      <c r="V87" s="51"/>
      <c r="W87" s="52"/>
      <c r="X87" s="54"/>
      <c r="Y87" s="50"/>
      <c r="Z87" s="56"/>
      <c r="AA87" s="49"/>
      <c r="AB87" s="51"/>
      <c r="AC87" s="51"/>
      <c r="AD87" s="52"/>
    </row>
    <row r="88" spans="1:30" ht="18" x14ac:dyDescent="0.35">
      <c r="A88" s="31" t="s">
        <v>81</v>
      </c>
      <c r="B88" s="32">
        <v>0.51470000000000005</v>
      </c>
      <c r="C88" s="33"/>
      <c r="D88" s="33"/>
      <c r="E88" s="34"/>
      <c r="F88" s="33"/>
      <c r="G88" s="35"/>
      <c r="H88" s="35"/>
      <c r="I88" s="36"/>
      <c r="J88" s="33"/>
      <c r="K88" s="37">
        <v>8.56</v>
      </c>
      <c r="L88" s="38">
        <f t="shared" si="134"/>
        <v>0.88670351105331591</v>
      </c>
      <c r="M88" s="33">
        <f t="shared" si="135"/>
        <v>17.227579387085989</v>
      </c>
      <c r="N88" s="35">
        <f t="shared" ref="N88" si="146">AVERAGE(M88:M90)</f>
        <v>17.273519429224923</v>
      </c>
      <c r="O88" s="35">
        <f t="shared" ref="O88" si="147">STDEV(M88:M90)</f>
        <v>4.3900057510747111E-2</v>
      </c>
      <c r="P88" s="36">
        <f t="shared" ref="P88" si="148">O88/N88*100</f>
        <v>0.25414657210199432</v>
      </c>
      <c r="Q88" s="38"/>
      <c r="R88" s="33">
        <v>7.53</v>
      </c>
      <c r="S88" s="34">
        <f t="shared" si="136"/>
        <v>1.0639129652015122</v>
      </c>
      <c r="T88" s="33">
        <f t="shared" si="137"/>
        <v>20.670545273003928</v>
      </c>
      <c r="U88" s="35">
        <f t="shared" ref="U88" si="149">AVERAGE(T88:T90)</f>
        <v>20.725666523618418</v>
      </c>
      <c r="V88" s="35">
        <f t="shared" ref="V88" si="150">STDEV(T88:T90)</f>
        <v>5.2673571015067061E-2</v>
      </c>
      <c r="W88" s="36">
        <f t="shared" ref="W88" si="151">V88/U88*100</f>
        <v>0.25414657210199565</v>
      </c>
      <c r="X88" s="38"/>
      <c r="Y88" s="33"/>
      <c r="Z88" s="34"/>
      <c r="AA88" s="33"/>
      <c r="AB88" s="35"/>
      <c r="AC88" s="35"/>
      <c r="AD88" s="36"/>
    </row>
    <row r="89" spans="1:30" ht="18" x14ac:dyDescent="0.35">
      <c r="A89" s="39" t="s">
        <v>82</v>
      </c>
      <c r="B89" s="40">
        <v>0.5121</v>
      </c>
      <c r="C89" s="41"/>
      <c r="D89" s="42"/>
      <c r="E89" s="55"/>
      <c r="F89" s="41"/>
      <c r="G89" s="43"/>
      <c r="H89" s="43"/>
      <c r="I89" s="44"/>
      <c r="J89" s="41"/>
      <c r="K89" s="45"/>
      <c r="L89" s="38">
        <f t="shared" si="134"/>
        <v>0.88670351105331591</v>
      </c>
      <c r="M89" s="33">
        <f t="shared" si="135"/>
        <v>17.315046105317631</v>
      </c>
      <c r="N89" s="43"/>
      <c r="O89" s="43"/>
      <c r="P89" s="44"/>
      <c r="Q89" s="46"/>
      <c r="R89" s="42"/>
      <c r="S89" s="34">
        <f t="shared" si="136"/>
        <v>1.0639129652015122</v>
      </c>
      <c r="T89" s="33">
        <f t="shared" si="137"/>
        <v>20.775492388234959</v>
      </c>
      <c r="U89" s="43"/>
      <c r="V89" s="43"/>
      <c r="W89" s="44"/>
      <c r="X89" s="46"/>
      <c r="Y89" s="42"/>
      <c r="Z89" s="55"/>
      <c r="AA89" s="41"/>
      <c r="AB89" s="43"/>
      <c r="AC89" s="43"/>
      <c r="AD89" s="44"/>
    </row>
    <row r="90" spans="1:30" ht="18" x14ac:dyDescent="0.35">
      <c r="A90" s="47" t="s">
        <v>81</v>
      </c>
      <c r="B90" s="48">
        <v>0.51319999999999999</v>
      </c>
      <c r="C90" s="49"/>
      <c r="D90" s="50"/>
      <c r="E90" s="56"/>
      <c r="F90" s="49"/>
      <c r="G90" s="51"/>
      <c r="H90" s="51"/>
      <c r="I90" s="52"/>
      <c r="J90" s="49"/>
      <c r="K90" s="53"/>
      <c r="L90" s="38">
        <f t="shared" si="134"/>
        <v>0.88670351105331591</v>
      </c>
      <c r="M90" s="33">
        <f t="shared" si="135"/>
        <v>17.277932795271159</v>
      </c>
      <c r="N90" s="51"/>
      <c r="O90" s="51"/>
      <c r="P90" s="52"/>
      <c r="Q90" s="54"/>
      <c r="R90" s="50"/>
      <c r="S90" s="34">
        <f t="shared" si="136"/>
        <v>1.0639129652015122</v>
      </c>
      <c r="T90" s="33">
        <f t="shared" si="137"/>
        <v>20.730961909616372</v>
      </c>
      <c r="U90" s="51"/>
      <c r="V90" s="51"/>
      <c r="W90" s="52"/>
      <c r="X90" s="54"/>
      <c r="Y90" s="50"/>
      <c r="Z90" s="56"/>
      <c r="AA90" s="49"/>
      <c r="AB90" s="51"/>
      <c r="AC90" s="51"/>
      <c r="AD90" s="52"/>
    </row>
    <row r="91" spans="1:30" ht="18" x14ac:dyDescent="0.35">
      <c r="A91" s="31" t="s">
        <v>83</v>
      </c>
      <c r="B91" s="32">
        <v>0.501</v>
      </c>
      <c r="C91" s="33"/>
      <c r="D91" s="33"/>
      <c r="E91" s="34"/>
      <c r="F91" s="33"/>
      <c r="G91" s="35"/>
      <c r="H91" s="35"/>
      <c r="I91" s="36"/>
      <c r="J91" s="33"/>
      <c r="K91" s="37"/>
      <c r="L91" s="38">
        <f t="shared" si="134"/>
        <v>0.88670351105331591</v>
      </c>
      <c r="M91" s="33">
        <f t="shared" si="135"/>
        <v>17.698672875315687</v>
      </c>
      <c r="N91" s="35">
        <f t="shared" ref="N91" si="152">AVERAGE(M91:M93)</f>
        <v>17.576542336616452</v>
      </c>
      <c r="O91" s="35">
        <f t="shared" ref="O91" si="153">STDEV(M91:M93)</f>
        <v>0.1313277922017044</v>
      </c>
      <c r="P91" s="36">
        <f t="shared" ref="P91" si="154">O91/N91*100</f>
        <v>0.74717649061223423</v>
      </c>
      <c r="Q91" s="38"/>
      <c r="R91" s="33"/>
      <c r="S91" s="34">
        <f t="shared" si="136"/>
        <v>1.0639129652015122</v>
      </c>
      <c r="T91" s="33">
        <f t="shared" si="137"/>
        <v>21.235787728573101</v>
      </c>
      <c r="U91" s="35">
        <f t="shared" ref="U91" si="155">AVERAGE(T91:T93)</f>
        <v>21.089249159649636</v>
      </c>
      <c r="V91" s="35">
        <f t="shared" ref="V91" si="156">STDEV(T91:T93)</f>
        <v>0.15757391176754157</v>
      </c>
      <c r="W91" s="36">
        <f t="shared" ref="W91" si="157">V91/U91*100</f>
        <v>0.74717649061224045</v>
      </c>
      <c r="X91" s="38"/>
      <c r="Y91" s="33"/>
      <c r="Z91" s="34"/>
      <c r="AA91" s="33"/>
      <c r="AB91" s="35"/>
      <c r="AC91" s="35"/>
      <c r="AD91" s="36"/>
    </row>
    <row r="92" spans="1:30" ht="18" x14ac:dyDescent="0.35">
      <c r="A92" s="39" t="s">
        <v>84</v>
      </c>
      <c r="B92" s="40">
        <v>0.50849999999999995</v>
      </c>
      <c r="C92" s="41"/>
      <c r="D92" s="42"/>
      <c r="E92" s="55"/>
      <c r="F92" s="41"/>
      <c r="G92" s="43"/>
      <c r="H92" s="43"/>
      <c r="I92" s="44"/>
      <c r="J92" s="41"/>
      <c r="K92" s="45"/>
      <c r="L92" s="38">
        <f t="shared" si="134"/>
        <v>0.88670351105331591</v>
      </c>
      <c r="M92" s="33">
        <f t="shared" si="135"/>
        <v>17.437630502523422</v>
      </c>
      <c r="N92" s="43"/>
      <c r="O92" s="43"/>
      <c r="P92" s="44"/>
      <c r="Q92" s="46"/>
      <c r="R92" s="42"/>
      <c r="S92" s="34">
        <f t="shared" si="136"/>
        <v>1.0639129652015122</v>
      </c>
      <c r="T92" s="33">
        <f t="shared" si="137"/>
        <v>20.922575520187067</v>
      </c>
      <c r="U92" s="43"/>
      <c r="V92" s="43"/>
      <c r="W92" s="44"/>
      <c r="X92" s="46"/>
      <c r="Y92" s="42"/>
      <c r="Z92" s="55"/>
      <c r="AA92" s="41"/>
      <c r="AB92" s="43"/>
      <c r="AC92" s="43"/>
      <c r="AD92" s="44"/>
    </row>
    <row r="93" spans="1:30" ht="18" x14ac:dyDescent="0.35">
      <c r="A93" s="47" t="s">
        <v>85</v>
      </c>
      <c r="B93" s="48">
        <v>0.504</v>
      </c>
      <c r="C93" s="49"/>
      <c r="D93" s="50"/>
      <c r="E93" s="56"/>
      <c r="F93" s="49"/>
      <c r="G93" s="51"/>
      <c r="H93" s="51"/>
      <c r="I93" s="52"/>
      <c r="J93" s="49"/>
      <c r="K93" s="53"/>
      <c r="L93" s="38">
        <f t="shared" si="134"/>
        <v>0.88670351105331591</v>
      </c>
      <c r="M93" s="33">
        <f t="shared" si="135"/>
        <v>17.593323632010236</v>
      </c>
      <c r="N93" s="51"/>
      <c r="O93" s="51"/>
      <c r="P93" s="52"/>
      <c r="Q93" s="54"/>
      <c r="R93" s="50"/>
      <c r="S93" s="34">
        <f t="shared" si="136"/>
        <v>1.0639129652015122</v>
      </c>
      <c r="T93" s="33">
        <f t="shared" si="137"/>
        <v>21.109384230188734</v>
      </c>
      <c r="U93" s="51"/>
      <c r="V93" s="51"/>
      <c r="W93" s="52"/>
      <c r="X93" s="54"/>
      <c r="Y93" s="50"/>
      <c r="Z93" s="56"/>
      <c r="AA93" s="49"/>
      <c r="AB93" s="51"/>
      <c r="AC93" s="51"/>
      <c r="AD93" s="52"/>
    </row>
    <row r="94" spans="1:30" ht="18" x14ac:dyDescent="0.35">
      <c r="A94" s="31" t="s">
        <v>86</v>
      </c>
      <c r="B94" s="32">
        <v>0.50990000000000002</v>
      </c>
      <c r="C94" s="33"/>
      <c r="D94" s="33"/>
      <c r="E94" s="34"/>
      <c r="F94" s="33"/>
      <c r="G94" s="35"/>
      <c r="H94" s="35"/>
      <c r="I94" s="36"/>
      <c r="J94" s="33"/>
      <c r="K94" s="37"/>
      <c r="L94" s="38">
        <f t="shared" si="134"/>
        <v>0.88670351105331591</v>
      </c>
      <c r="M94" s="33">
        <f t="shared" si="135"/>
        <v>17.389753109498251</v>
      </c>
      <c r="N94" s="35">
        <f t="shared" ref="N94" si="158">AVERAGE(M94:M96)</f>
        <v>17.303900404946134</v>
      </c>
      <c r="O94" s="35">
        <f t="shared" ref="O94" si="159">STDEV(M94:M96)</f>
        <v>0.17911119508915199</v>
      </c>
      <c r="P94" s="36">
        <f t="shared" ref="P94" si="160">O94/N94*100</f>
        <v>1.0350914585589903</v>
      </c>
      <c r="Q94" s="38"/>
      <c r="R94" s="33"/>
      <c r="S94" s="34">
        <f t="shared" si="136"/>
        <v>1.0639129652015122</v>
      </c>
      <c r="T94" s="33">
        <f t="shared" si="137"/>
        <v>20.865129735271861</v>
      </c>
      <c r="U94" s="35">
        <f t="shared" ref="U94" si="161">AVERAGE(T94:T96)</f>
        <v>20.762119197553215</v>
      </c>
      <c r="V94" s="35">
        <f t="shared" ref="V94" si="162">STDEV(T94:T96)</f>
        <v>0.21490692242970899</v>
      </c>
      <c r="W94" s="36">
        <f t="shared" ref="W94" si="163">V94/U94*100</f>
        <v>1.035091458558987</v>
      </c>
      <c r="X94" s="38"/>
      <c r="Y94" s="33"/>
      <c r="Z94" s="34"/>
      <c r="AA94" s="33"/>
      <c r="AB94" s="35"/>
      <c r="AC94" s="35"/>
      <c r="AD94" s="36"/>
    </row>
    <row r="95" spans="1:30" ht="18" x14ac:dyDescent="0.35">
      <c r="A95" s="39" t="s">
        <v>87</v>
      </c>
      <c r="B95" s="40">
        <v>0.51859999999999995</v>
      </c>
      <c r="C95" s="41"/>
      <c r="D95" s="42"/>
      <c r="E95" s="55"/>
      <c r="F95" s="41"/>
      <c r="G95" s="43"/>
      <c r="H95" s="43"/>
      <c r="I95" s="44"/>
      <c r="J95" s="41"/>
      <c r="K95" s="45"/>
      <c r="L95" s="38">
        <f t="shared" si="134"/>
        <v>0.88670351105331591</v>
      </c>
      <c r="M95" s="33">
        <f t="shared" si="135"/>
        <v>17.098023738012262</v>
      </c>
      <c r="N95" s="43"/>
      <c r="O95" s="43"/>
      <c r="P95" s="44"/>
      <c r="Q95" s="46"/>
      <c r="R95" s="42"/>
      <c r="S95" s="34">
        <f t="shared" si="136"/>
        <v>1.0639129652015122</v>
      </c>
      <c r="T95" s="33">
        <f t="shared" si="137"/>
        <v>20.515097670680916</v>
      </c>
      <c r="U95" s="43"/>
      <c r="V95" s="43"/>
      <c r="W95" s="44"/>
      <c r="X95" s="46"/>
      <c r="Y95" s="42"/>
      <c r="Z95" s="55"/>
      <c r="AA95" s="41"/>
      <c r="AB95" s="43"/>
      <c r="AC95" s="43"/>
      <c r="AD95" s="44"/>
    </row>
    <row r="96" spans="1:30" ht="18" x14ac:dyDescent="0.35">
      <c r="A96" s="47" t="s">
        <v>88</v>
      </c>
      <c r="B96" s="48">
        <v>0.50890000000000002</v>
      </c>
      <c r="C96" s="49"/>
      <c r="D96" s="50"/>
      <c r="E96" s="56"/>
      <c r="F96" s="49"/>
      <c r="G96" s="51"/>
      <c r="H96" s="51"/>
      <c r="I96" s="52"/>
      <c r="J96" s="49"/>
      <c r="K96" s="53"/>
      <c r="L96" s="38">
        <f t="shared" si="134"/>
        <v>0.88670351105331591</v>
      </c>
      <c r="M96" s="33">
        <f t="shared" si="135"/>
        <v>17.423924367327881</v>
      </c>
      <c r="N96" s="51"/>
      <c r="O96" s="51"/>
      <c r="P96" s="52"/>
      <c r="Q96" s="54"/>
      <c r="R96" s="50"/>
      <c r="S96" s="34">
        <f t="shared" si="136"/>
        <v>1.0639129652015122</v>
      </c>
      <c r="T96" s="33">
        <f t="shared" si="137"/>
        <v>20.906130186706861</v>
      </c>
      <c r="U96" s="51"/>
      <c r="V96" s="51"/>
      <c r="W96" s="52"/>
      <c r="X96" s="54"/>
      <c r="Y96" s="50"/>
      <c r="Z96" s="56"/>
      <c r="AA96" s="49"/>
      <c r="AB96" s="51"/>
      <c r="AC96" s="51"/>
      <c r="AD96" s="52"/>
    </row>
    <row r="97" spans="1:30" ht="18" x14ac:dyDescent="0.35">
      <c r="A97" s="31" t="s">
        <v>89</v>
      </c>
      <c r="B97" s="32">
        <v>0.52249999999999996</v>
      </c>
      <c r="C97" s="33"/>
      <c r="D97" s="33"/>
      <c r="E97" s="34"/>
      <c r="F97" s="33"/>
      <c r="G97" s="35"/>
      <c r="H97" s="35"/>
      <c r="I97" s="36"/>
      <c r="J97" s="33"/>
      <c r="K97" s="37"/>
      <c r="L97" s="38">
        <f t="shared" si="134"/>
        <v>0.88670351105331591</v>
      </c>
      <c r="M97" s="33">
        <f t="shared" si="135"/>
        <v>16.970402125422314</v>
      </c>
      <c r="N97" s="35">
        <f t="shared" ref="N97" si="164">AVERAGE(M97:M99)</f>
        <v>17.408946179261708</v>
      </c>
      <c r="O97" s="35">
        <f t="shared" ref="O97" si="165">STDEV(M97:M99)</f>
        <v>0.39388704088819115</v>
      </c>
      <c r="P97" s="36">
        <f t="shared" ref="P97" si="166">O97/N97*100</f>
        <v>2.2625553369646609</v>
      </c>
      <c r="Q97" s="38"/>
      <c r="R97" s="33"/>
      <c r="S97" s="34">
        <f t="shared" si="136"/>
        <v>1.0639129652015122</v>
      </c>
      <c r="T97" s="33">
        <f t="shared" si="137"/>
        <v>20.361970625866263</v>
      </c>
      <c r="U97" s="35">
        <f t="shared" ref="U97" si="167">AVERAGE(T97:T99)</f>
        <v>20.888158578068595</v>
      </c>
      <c r="V97" s="35">
        <f t="shared" ref="V97" si="168">STDEV(T97:T99)</f>
        <v>0.4726061467017324</v>
      </c>
      <c r="W97" s="36">
        <f t="shared" ref="W97" si="169">V97/U97*100</f>
        <v>2.2625553369646596</v>
      </c>
      <c r="X97" s="38"/>
      <c r="Y97" s="33"/>
      <c r="Z97" s="34"/>
      <c r="AA97" s="33"/>
      <c r="AB97" s="35"/>
      <c r="AC97" s="35"/>
      <c r="AD97" s="36"/>
    </row>
    <row r="98" spans="1:30" ht="18" x14ac:dyDescent="0.35">
      <c r="A98" s="39" t="s">
        <v>90</v>
      </c>
      <c r="B98" s="40">
        <v>0.50600000000000001</v>
      </c>
      <c r="C98" s="41"/>
      <c r="D98" s="42"/>
      <c r="E98" s="55"/>
      <c r="F98" s="41"/>
      <c r="G98" s="43"/>
      <c r="H98" s="43"/>
      <c r="I98" s="44"/>
      <c r="J98" s="41"/>
      <c r="K98" s="45"/>
      <c r="L98" s="38">
        <f t="shared" si="134"/>
        <v>0.88670351105331591</v>
      </c>
      <c r="M98" s="33">
        <f t="shared" si="135"/>
        <v>17.523784803425215</v>
      </c>
      <c r="N98" s="43"/>
      <c r="O98" s="43"/>
      <c r="P98" s="44"/>
      <c r="Q98" s="46"/>
      <c r="R98" s="42"/>
      <c r="S98" s="34">
        <f t="shared" si="136"/>
        <v>1.0639129652015122</v>
      </c>
      <c r="T98" s="33">
        <f t="shared" si="137"/>
        <v>21.025947928883642</v>
      </c>
      <c r="U98" s="43"/>
      <c r="V98" s="43"/>
      <c r="W98" s="44"/>
      <c r="X98" s="46"/>
      <c r="Y98" s="42"/>
      <c r="Z98" s="55"/>
      <c r="AA98" s="41"/>
      <c r="AB98" s="43"/>
      <c r="AC98" s="43"/>
      <c r="AD98" s="44"/>
    </row>
    <row r="99" spans="1:30" ht="18" x14ac:dyDescent="0.35">
      <c r="A99" s="47" t="s">
        <v>91</v>
      </c>
      <c r="B99" s="48">
        <v>0.50004000000000004</v>
      </c>
      <c r="C99" s="49"/>
      <c r="D99" s="50"/>
      <c r="E99" s="56"/>
      <c r="F99" s="49"/>
      <c r="G99" s="51"/>
      <c r="H99" s="51"/>
      <c r="I99" s="52"/>
      <c r="J99" s="49"/>
      <c r="K99" s="53"/>
      <c r="L99" s="38">
        <f t="shared" si="134"/>
        <v>0.88670351105331591</v>
      </c>
      <c r="M99" s="33">
        <f t="shared" si="135"/>
        <v>17.732651608937601</v>
      </c>
      <c r="N99" s="51"/>
      <c r="O99" s="51"/>
      <c r="P99" s="52"/>
      <c r="Q99" s="54"/>
      <c r="R99" s="50"/>
      <c r="S99" s="34">
        <f t="shared" si="136"/>
        <v>1.0639129652015122</v>
      </c>
      <c r="T99" s="33">
        <f t="shared" si="137"/>
        <v>21.276557179455885</v>
      </c>
      <c r="U99" s="51"/>
      <c r="V99" s="51"/>
      <c r="W99" s="52"/>
      <c r="X99" s="54"/>
      <c r="Y99" s="50"/>
      <c r="Z99" s="56"/>
      <c r="AA99" s="49"/>
      <c r="AB99" s="51"/>
      <c r="AC99" s="51"/>
      <c r="AD99" s="52"/>
    </row>
    <row r="100" spans="1:30" ht="18" x14ac:dyDescent="0.35">
      <c r="A100" s="31" t="s">
        <v>92</v>
      </c>
      <c r="B100" s="32">
        <v>0.49370000000000003</v>
      </c>
      <c r="C100" s="33"/>
      <c r="D100" s="33"/>
      <c r="E100" s="34"/>
      <c r="F100" s="33"/>
      <c r="G100" s="35"/>
      <c r="H100" s="35"/>
      <c r="I100" s="36"/>
      <c r="J100" s="33">
        <v>191</v>
      </c>
      <c r="K100" s="37"/>
      <c r="L100" s="38">
        <f t="shared" si="134"/>
        <v>2.4390442132639794</v>
      </c>
      <c r="M100" s="33">
        <f t="shared" si="135"/>
        <v>49.403366685517099</v>
      </c>
      <c r="N100" s="35">
        <f t="shared" ref="N100" si="170">AVERAGE(M100:M102)</f>
        <v>50.278806438531035</v>
      </c>
      <c r="O100" s="35">
        <f t="shared" ref="O100" si="171">STDEV(M100:M102)</f>
        <v>1.1395716348699647</v>
      </c>
      <c r="P100" s="36">
        <f t="shared" ref="P100" si="172">O100/N100*100</f>
        <v>2.2665049463001115</v>
      </c>
      <c r="Q100" s="38">
        <v>66</v>
      </c>
      <c r="R100" s="33"/>
      <c r="S100" s="34">
        <f t="shared" si="136"/>
        <v>2.7614001697487205</v>
      </c>
      <c r="T100" s="33">
        <f t="shared" si="137"/>
        <v>55.932756122113027</v>
      </c>
      <c r="U100" s="35">
        <f t="shared" ref="U100" si="173">AVERAGE(T100:T102)</f>
        <v>50.947164224168148</v>
      </c>
      <c r="V100" s="35">
        <f t="shared" ref="V100" si="174">STDEV(T100:T102)</f>
        <v>5.1697002358919608</v>
      </c>
      <c r="W100" s="36">
        <f t="shared" ref="W100" si="175">V100/U100*100</f>
        <v>10.147179562625343</v>
      </c>
      <c r="X100" s="38"/>
      <c r="Y100" s="33"/>
      <c r="Z100" s="34"/>
      <c r="AA100" s="33"/>
      <c r="AB100" s="35"/>
      <c r="AC100" s="35"/>
      <c r="AD100" s="36"/>
    </row>
    <row r="101" spans="1:30" ht="18" x14ac:dyDescent="0.35">
      <c r="A101" s="39" t="s">
        <v>93</v>
      </c>
      <c r="B101" s="40">
        <v>0.49819999999999998</v>
      </c>
      <c r="C101" s="41"/>
      <c r="D101" s="42"/>
      <c r="E101" s="55"/>
      <c r="F101" s="41"/>
      <c r="G101" s="43"/>
      <c r="H101" s="43"/>
      <c r="I101" s="44"/>
      <c r="J101" s="41">
        <v>207</v>
      </c>
      <c r="K101" s="45"/>
      <c r="L101" s="38">
        <f t="shared" si="134"/>
        <v>2.5690832249674904</v>
      </c>
      <c r="M101" s="33">
        <f t="shared" si="135"/>
        <v>51.56730680384365</v>
      </c>
      <c r="N101" s="43"/>
      <c r="O101" s="43"/>
      <c r="P101" s="44"/>
      <c r="Q101" s="46">
        <v>58</v>
      </c>
      <c r="R101" s="42"/>
      <c r="S101" s="34">
        <f t="shared" si="136"/>
        <v>2.5556441449551195</v>
      </c>
      <c r="T101" s="33">
        <f t="shared" si="137"/>
        <v>51.297554093840219</v>
      </c>
      <c r="U101" s="43"/>
      <c r="V101" s="43"/>
      <c r="W101" s="44"/>
      <c r="X101" s="46"/>
      <c r="Y101" s="42"/>
      <c r="Z101" s="55"/>
      <c r="AA101" s="41"/>
      <c r="AB101" s="43"/>
      <c r="AC101" s="43"/>
      <c r="AD101" s="44"/>
    </row>
    <row r="102" spans="1:30" ht="18" x14ac:dyDescent="0.35">
      <c r="A102" s="47" t="s">
        <v>94</v>
      </c>
      <c r="B102" s="48">
        <v>0.51519999999999999</v>
      </c>
      <c r="C102" s="49"/>
      <c r="D102" s="50"/>
      <c r="E102" s="56"/>
      <c r="F102" s="49"/>
      <c r="G102" s="51"/>
      <c r="H102" s="51"/>
      <c r="I102" s="52"/>
      <c r="J102" s="49">
        <v>207</v>
      </c>
      <c r="K102" s="53"/>
      <c r="L102" s="38">
        <f t="shared" si="134"/>
        <v>2.5690832249674904</v>
      </c>
      <c r="M102" s="33">
        <f t="shared" si="135"/>
        <v>49.865745826232349</v>
      </c>
      <c r="N102" s="51"/>
      <c r="O102" s="51"/>
      <c r="P102" s="52"/>
      <c r="Q102" s="54">
        <v>50</v>
      </c>
      <c r="R102" s="50"/>
      <c r="S102" s="34">
        <f t="shared" si="136"/>
        <v>2.3498881201615185</v>
      </c>
      <c r="T102" s="33">
        <f t="shared" si="137"/>
        <v>45.611182456551212</v>
      </c>
      <c r="U102" s="51"/>
      <c r="V102" s="51"/>
      <c r="W102" s="52"/>
      <c r="X102" s="54"/>
      <c r="Y102" s="50"/>
      <c r="Z102" s="56"/>
      <c r="AA102" s="49"/>
      <c r="AB102" s="51"/>
      <c r="AC102" s="51"/>
      <c r="AD102" s="52"/>
    </row>
    <row r="105" spans="1:30" ht="28.5" x14ac:dyDescent="0.65">
      <c r="A105" s="1" t="s">
        <v>0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17.5" x14ac:dyDescent="0.35">
      <c r="A106" s="2" t="s">
        <v>1</v>
      </c>
      <c r="B106" s="3" t="s">
        <v>2</v>
      </c>
      <c r="C106" s="4" t="s">
        <v>3</v>
      </c>
      <c r="D106" s="5"/>
      <c r="E106" s="6" t="s">
        <v>4</v>
      </c>
      <c r="F106" s="7" t="s">
        <v>5</v>
      </c>
      <c r="G106" s="7" t="s">
        <v>6</v>
      </c>
      <c r="H106" s="7" t="s">
        <v>7</v>
      </c>
      <c r="I106" s="8" t="s">
        <v>8</v>
      </c>
      <c r="J106" s="9" t="s">
        <v>9</v>
      </c>
      <c r="K106" s="10"/>
      <c r="L106" s="11" t="s">
        <v>4</v>
      </c>
      <c r="M106" s="12" t="s">
        <v>5</v>
      </c>
      <c r="N106" s="12" t="s">
        <v>6</v>
      </c>
      <c r="O106" s="12" t="s">
        <v>7</v>
      </c>
      <c r="P106" s="13" t="s">
        <v>8</v>
      </c>
      <c r="Q106" s="14" t="s">
        <v>10</v>
      </c>
      <c r="R106" s="15"/>
      <c r="S106" s="16" t="s">
        <v>4</v>
      </c>
      <c r="T106" s="17" t="s">
        <v>5</v>
      </c>
      <c r="U106" s="17" t="s">
        <v>6</v>
      </c>
      <c r="V106" s="17" t="s">
        <v>7</v>
      </c>
      <c r="W106" s="18" t="s">
        <v>8</v>
      </c>
      <c r="X106" s="19" t="s">
        <v>11</v>
      </c>
      <c r="Y106" s="20"/>
      <c r="Z106" s="21" t="s">
        <v>4</v>
      </c>
      <c r="AA106" s="22" t="s">
        <v>5</v>
      </c>
      <c r="AB106" s="22" t="s">
        <v>6</v>
      </c>
      <c r="AC106" s="22" t="s">
        <v>7</v>
      </c>
      <c r="AD106" s="23" t="s">
        <v>8</v>
      </c>
    </row>
    <row r="107" spans="1:30" ht="18" x14ac:dyDescent="0.35">
      <c r="A107" s="24"/>
      <c r="B107" s="25"/>
      <c r="C107" s="26" t="s">
        <v>12</v>
      </c>
      <c r="D107" s="27" t="s">
        <v>13</v>
      </c>
      <c r="E107" s="28"/>
      <c r="F107" s="29"/>
      <c r="G107" s="29"/>
      <c r="H107" s="29"/>
      <c r="I107" s="30"/>
      <c r="J107" s="26" t="s">
        <v>12</v>
      </c>
      <c r="K107" s="27" t="s">
        <v>13</v>
      </c>
      <c r="L107" s="28"/>
      <c r="M107" s="29"/>
      <c r="N107" s="29"/>
      <c r="O107" s="29"/>
      <c r="P107" s="30"/>
      <c r="Q107" s="26" t="s">
        <v>12</v>
      </c>
      <c r="R107" s="27" t="s">
        <v>13</v>
      </c>
      <c r="S107" s="28"/>
      <c r="T107" s="29"/>
      <c r="U107" s="29"/>
      <c r="V107" s="29"/>
      <c r="W107" s="30"/>
      <c r="X107" s="26" t="s">
        <v>12</v>
      </c>
      <c r="Y107" s="27" t="s">
        <v>13</v>
      </c>
      <c r="Z107" s="28"/>
      <c r="AA107" s="29"/>
      <c r="AB107" s="29"/>
      <c r="AC107" s="29"/>
      <c r="AD107" s="30"/>
    </row>
    <row r="108" spans="1:30" ht="18" x14ac:dyDescent="0.35">
      <c r="A108" s="31" t="s">
        <v>103</v>
      </c>
      <c r="B108" s="32">
        <v>0.50119999999999998</v>
      </c>
      <c r="C108" s="33">
        <v>46</v>
      </c>
      <c r="D108" s="33">
        <v>9.468</v>
      </c>
      <c r="E108" s="34">
        <f>(C108+41.366)/38.881</f>
        <v>2.247010107764718</v>
      </c>
      <c r="F108" s="33">
        <f>E108*(10/B108)</f>
        <v>44.832603905920152</v>
      </c>
      <c r="G108" s="35">
        <f>AVERAGE(F108:F110)</f>
        <v>41.532149260356952</v>
      </c>
      <c r="H108" s="35">
        <f>STDEV(F108:F110)</f>
        <v>3.0854614006654306</v>
      </c>
      <c r="I108" s="36">
        <f>H108/G108*100</f>
        <v>7.4290915727073843</v>
      </c>
      <c r="J108" s="33">
        <v>3952</v>
      </c>
      <c r="K108" s="37">
        <v>8.0190000000000001</v>
      </c>
      <c r="L108" s="38">
        <f>(J108+109.1)/123.04</f>
        <v>33.006339401820547</v>
      </c>
      <c r="M108" s="33">
        <f>L108*(10/B108)</f>
        <v>658.54627697167894</v>
      </c>
      <c r="N108" s="35">
        <f>AVERAGE(M108:M110)</f>
        <v>650.52068902447002</v>
      </c>
      <c r="O108" s="35">
        <f>STDEV(M108:M110)</f>
        <v>14.683735726718053</v>
      </c>
      <c r="P108" s="36">
        <f>O108/N108*100</f>
        <v>2.2572280904298356</v>
      </c>
      <c r="Q108" s="38">
        <v>144</v>
      </c>
      <c r="R108" s="33">
        <v>7.1230000000000002</v>
      </c>
      <c r="S108" s="34">
        <f>(Q108+41.366)/38.881</f>
        <v>4.7675214114863298</v>
      </c>
      <c r="T108" s="33">
        <f>S108*(10/B108)</f>
        <v>95.122135105473461</v>
      </c>
      <c r="U108" s="35">
        <f>AVERAGE(T108:T110)</f>
        <v>90.660221949169454</v>
      </c>
      <c r="V108" s="35">
        <f>STDEV(T108:T110)</f>
        <v>4.6937581166679587</v>
      </c>
      <c r="W108" s="36">
        <f>V108/U108*100</f>
        <v>5.1773071097262608</v>
      </c>
      <c r="X108" s="38">
        <v>68</v>
      </c>
      <c r="Y108" s="33">
        <v>6.3739999999999997</v>
      </c>
      <c r="Z108" s="34">
        <f>(X108+41.366)/38.881</f>
        <v>2.8128391759471207</v>
      </c>
      <c r="AA108" s="33">
        <f>Z108*(10/B108)</f>
        <v>56.122090501738242</v>
      </c>
      <c r="AB108" s="35">
        <f>AVERAGE(AA108:AA110)</f>
        <v>55.090617814546476</v>
      </c>
      <c r="AC108" s="35">
        <f>STDEV(AA108:AA110)</f>
        <v>4.4349200990456472</v>
      </c>
      <c r="AD108" s="36">
        <f>AC108/AB108*100</f>
        <v>8.05022756138818</v>
      </c>
    </row>
    <row r="109" spans="1:30" ht="18" x14ac:dyDescent="0.35">
      <c r="A109" s="39" t="s">
        <v>104</v>
      </c>
      <c r="B109" s="40">
        <v>0.50360000000000005</v>
      </c>
      <c r="C109" s="41">
        <v>39</v>
      </c>
      <c r="D109" s="42">
        <v>9.6259999999999994</v>
      </c>
      <c r="E109" s="34">
        <f t="shared" ref="E109:E110" si="176">(C109+41.366)/38.881</f>
        <v>2.0669735860703171</v>
      </c>
      <c r="F109" s="33">
        <f t="shared" ref="F109:F110" si="177">E109*(10/B109)</f>
        <v>41.043955243652043</v>
      </c>
      <c r="G109" s="43"/>
      <c r="H109" s="43"/>
      <c r="I109" s="44"/>
      <c r="J109" s="41">
        <v>3977</v>
      </c>
      <c r="K109" s="45">
        <v>8.1370000000000005</v>
      </c>
      <c r="L109" s="38">
        <f t="shared" ref="L109:L128" si="178">(J109+109.1)/123.04</f>
        <v>33.209525357607276</v>
      </c>
      <c r="M109" s="33">
        <f t="shared" ref="M109:M128" si="179">L109*(10/B109)</f>
        <v>659.44252100093877</v>
      </c>
      <c r="N109" s="43"/>
      <c r="O109" s="43"/>
      <c r="P109" s="44"/>
      <c r="Q109" s="46">
        <v>137</v>
      </c>
      <c r="R109" s="42">
        <v>7.2190000000000003</v>
      </c>
      <c r="S109" s="34">
        <f t="shared" ref="S109:S128" si="180">(Q109+41.366)/38.881</f>
        <v>4.5874848897919289</v>
      </c>
      <c r="T109" s="33">
        <f t="shared" ref="T109:T128" si="181">S109*(10/B109)</f>
        <v>91.093822275455295</v>
      </c>
      <c r="U109" s="43"/>
      <c r="V109" s="43"/>
      <c r="W109" s="44"/>
      <c r="X109" s="46">
        <v>74</v>
      </c>
      <c r="Y109" s="42">
        <v>6.4429999999999996</v>
      </c>
      <c r="Z109" s="34">
        <f t="shared" ref="Z109:Z110" si="182">(X109+41.366)/38.881</f>
        <v>2.9671561945423215</v>
      </c>
      <c r="AA109" s="33">
        <f t="shared" ref="AA109:AA110" si="183">Z109*(10/B109)</f>
        <v>58.918907755010352</v>
      </c>
      <c r="AB109" s="43"/>
      <c r="AC109" s="43"/>
      <c r="AD109" s="44"/>
    </row>
    <row r="110" spans="1:30" ht="18" x14ac:dyDescent="0.35">
      <c r="A110" s="47" t="s">
        <v>105</v>
      </c>
      <c r="B110" s="48">
        <v>0.51390000000000002</v>
      </c>
      <c r="C110" s="49">
        <v>36</v>
      </c>
      <c r="D110" s="50">
        <v>9.7850000000000001</v>
      </c>
      <c r="E110" s="34">
        <f t="shared" si="176"/>
        <v>1.9898150767727167</v>
      </c>
      <c r="F110" s="33">
        <f t="shared" si="177"/>
        <v>38.719888631498669</v>
      </c>
      <c r="G110" s="51"/>
      <c r="H110" s="51"/>
      <c r="I110" s="52"/>
      <c r="J110" s="49">
        <v>3897</v>
      </c>
      <c r="K110" s="53">
        <v>8.2680000000000007</v>
      </c>
      <c r="L110" s="38">
        <f t="shared" si="178"/>
        <v>32.559330299089723</v>
      </c>
      <c r="M110" s="33">
        <f t="shared" si="179"/>
        <v>633.57326910079234</v>
      </c>
      <c r="N110" s="51"/>
      <c r="O110" s="51"/>
      <c r="P110" s="52"/>
      <c r="Q110" s="54">
        <v>130</v>
      </c>
      <c r="R110" s="50">
        <v>7.33</v>
      </c>
      <c r="S110" s="34">
        <f t="shared" si="180"/>
        <v>4.407448368097528</v>
      </c>
      <c r="T110" s="33">
        <f t="shared" si="181"/>
        <v>85.764708466579634</v>
      </c>
      <c r="U110" s="51"/>
      <c r="V110" s="51"/>
      <c r="W110" s="52"/>
      <c r="X110" s="54">
        <v>59</v>
      </c>
      <c r="Y110" s="50">
        <v>6.5250000000000004</v>
      </c>
      <c r="Z110" s="34">
        <f t="shared" si="182"/>
        <v>2.5813636480543196</v>
      </c>
      <c r="AA110" s="33">
        <f t="shared" si="183"/>
        <v>50.230855186890821</v>
      </c>
      <c r="AB110" s="51"/>
      <c r="AC110" s="51"/>
      <c r="AD110" s="52"/>
    </row>
    <row r="111" spans="1:30" ht="18" x14ac:dyDescent="0.35">
      <c r="A111" s="31" t="s">
        <v>106</v>
      </c>
      <c r="B111" s="32">
        <v>0.51090000000000002</v>
      </c>
      <c r="C111" s="33" t="s">
        <v>18</v>
      </c>
      <c r="D111" s="33" t="s">
        <v>18</v>
      </c>
      <c r="E111" s="34" t="s">
        <v>18</v>
      </c>
      <c r="F111" s="33" t="s">
        <v>18</v>
      </c>
      <c r="G111" s="35" t="s">
        <v>18</v>
      </c>
      <c r="H111" s="35" t="s">
        <v>18</v>
      </c>
      <c r="I111" s="36" t="s">
        <v>18</v>
      </c>
      <c r="J111" s="33"/>
      <c r="K111" s="37">
        <v>8.4939999999999998</v>
      </c>
      <c r="L111" s="38">
        <f t="shared" si="178"/>
        <v>0.88670351105331591</v>
      </c>
      <c r="M111" s="33">
        <f t="shared" si="179"/>
        <v>17.355715620538575</v>
      </c>
      <c r="N111" s="35">
        <f t="shared" ref="N111" si="184">AVERAGE(M111:M113)</f>
        <v>17.412688169980999</v>
      </c>
      <c r="O111" s="35">
        <f t="shared" ref="O111" si="185">STDEV(M111:M113)</f>
        <v>6.6508407211571169E-2</v>
      </c>
      <c r="P111" s="36">
        <f t="shared" ref="P111" si="186">O111/N111*100</f>
        <v>0.38195370273861479</v>
      </c>
      <c r="Q111" s="38"/>
      <c r="R111" s="33">
        <v>7.5518000000000001</v>
      </c>
      <c r="S111" s="34">
        <f t="shared" si="180"/>
        <v>1.0639129652015122</v>
      </c>
      <c r="T111" s="33">
        <f t="shared" si="181"/>
        <v>20.824289786680605</v>
      </c>
      <c r="U111" s="35">
        <f t="shared" ref="U111" si="187">AVERAGE(T111:T113)</f>
        <v>20.892648413049837</v>
      </c>
      <c r="V111" s="35">
        <f t="shared" ref="V111" si="188">STDEV(T111:T113)</f>
        <v>7.980024421380337E-2</v>
      </c>
      <c r="W111" s="36">
        <f t="shared" ref="W111" si="189">V111/U111*100</f>
        <v>0.38195370273861035</v>
      </c>
      <c r="X111" s="38"/>
      <c r="Y111" s="33"/>
      <c r="Z111" s="34"/>
      <c r="AA111" s="33"/>
      <c r="AB111" s="35"/>
      <c r="AC111" s="35"/>
      <c r="AD111" s="36"/>
    </row>
    <row r="112" spans="1:30" ht="18" x14ac:dyDescent="0.35">
      <c r="A112" s="39" t="s">
        <v>107</v>
      </c>
      <c r="B112" s="40">
        <v>0.50970000000000004</v>
      </c>
      <c r="C112" s="41"/>
      <c r="D112" s="42"/>
      <c r="E112" s="55"/>
      <c r="F112" s="41"/>
      <c r="G112" s="43"/>
      <c r="H112" s="43"/>
      <c r="I112" s="44"/>
      <c r="J112" s="41"/>
      <c r="K112" s="45">
        <v>8.52</v>
      </c>
      <c r="L112" s="38">
        <f t="shared" si="178"/>
        <v>0.88670351105331591</v>
      </c>
      <c r="M112" s="33">
        <f t="shared" si="179"/>
        <v>17.396576634359739</v>
      </c>
      <c r="N112" s="43"/>
      <c r="O112" s="43"/>
      <c r="P112" s="44"/>
      <c r="Q112" s="46"/>
      <c r="R112" s="42">
        <v>7.5339999999999998</v>
      </c>
      <c r="S112" s="34">
        <f t="shared" si="180"/>
        <v>1.0639129652015122</v>
      </c>
      <c r="T112" s="33">
        <f t="shared" si="181"/>
        <v>20.873316955101281</v>
      </c>
      <c r="U112" s="43"/>
      <c r="V112" s="43"/>
      <c r="W112" s="44"/>
      <c r="X112" s="46"/>
      <c r="Y112" s="42"/>
      <c r="Z112" s="55"/>
      <c r="AA112" s="41"/>
      <c r="AB112" s="43"/>
      <c r="AC112" s="43"/>
      <c r="AD112" s="44"/>
    </row>
    <row r="113" spans="1:30" ht="18" x14ac:dyDescent="0.35">
      <c r="A113" s="47" t="s">
        <v>108</v>
      </c>
      <c r="B113" s="48">
        <v>0.5071</v>
      </c>
      <c r="C113" s="49"/>
      <c r="D113" s="50"/>
      <c r="E113" s="56"/>
      <c r="F113" s="49"/>
      <c r="G113" s="51"/>
      <c r="H113" s="51"/>
      <c r="I113" s="52"/>
      <c r="J113" s="49"/>
      <c r="K113" s="53">
        <v>8.5299999999999994</v>
      </c>
      <c r="L113" s="38">
        <f t="shared" si="178"/>
        <v>0.88670351105331591</v>
      </c>
      <c r="M113" s="33">
        <f t="shared" si="179"/>
        <v>17.485772255044683</v>
      </c>
      <c r="N113" s="51"/>
      <c r="O113" s="51"/>
      <c r="P113" s="52"/>
      <c r="Q113" s="54"/>
      <c r="R113" s="50">
        <v>7.5460000000000003</v>
      </c>
      <c r="S113" s="34">
        <f t="shared" si="180"/>
        <v>1.0639129652015122</v>
      </c>
      <c r="T113" s="33">
        <f t="shared" si="181"/>
        <v>20.980338497367622</v>
      </c>
      <c r="U113" s="51"/>
      <c r="V113" s="51"/>
      <c r="W113" s="52"/>
      <c r="X113" s="54"/>
      <c r="Y113" s="50"/>
      <c r="Z113" s="56"/>
      <c r="AA113" s="49"/>
      <c r="AB113" s="51"/>
      <c r="AC113" s="51"/>
      <c r="AD113" s="52"/>
    </row>
    <row r="114" spans="1:30" ht="18" x14ac:dyDescent="0.35">
      <c r="A114" s="31" t="s">
        <v>109</v>
      </c>
      <c r="B114" s="32">
        <v>0.51470000000000005</v>
      </c>
      <c r="C114" s="33"/>
      <c r="D114" s="33"/>
      <c r="E114" s="34"/>
      <c r="F114" s="33"/>
      <c r="G114" s="35"/>
      <c r="H114" s="35"/>
      <c r="I114" s="36"/>
      <c r="J114" s="33"/>
      <c r="K114" s="37">
        <v>8.56</v>
      </c>
      <c r="L114" s="38">
        <f t="shared" si="178"/>
        <v>0.88670351105331591</v>
      </c>
      <c r="M114" s="33">
        <f t="shared" si="179"/>
        <v>17.227579387085989</v>
      </c>
      <c r="N114" s="35">
        <f t="shared" ref="N114" si="190">AVERAGE(M114:M116)</f>
        <v>17.273519429224923</v>
      </c>
      <c r="O114" s="35">
        <f t="shared" ref="O114" si="191">STDEV(M114:M116)</f>
        <v>4.3900057510747111E-2</v>
      </c>
      <c r="P114" s="36">
        <f t="shared" ref="P114" si="192">O114/N114*100</f>
        <v>0.25414657210199432</v>
      </c>
      <c r="Q114" s="38"/>
      <c r="R114" s="33">
        <v>7.53</v>
      </c>
      <c r="S114" s="34">
        <f t="shared" si="180"/>
        <v>1.0639129652015122</v>
      </c>
      <c r="T114" s="33">
        <f t="shared" si="181"/>
        <v>20.670545273003928</v>
      </c>
      <c r="U114" s="35">
        <f t="shared" ref="U114" si="193">AVERAGE(T114:T116)</f>
        <v>20.725666523618418</v>
      </c>
      <c r="V114" s="35">
        <f t="shared" ref="V114" si="194">STDEV(T114:T116)</f>
        <v>5.2673571015067061E-2</v>
      </c>
      <c r="W114" s="36">
        <f t="shared" ref="W114" si="195">V114/U114*100</f>
        <v>0.25414657210199565</v>
      </c>
      <c r="X114" s="38"/>
      <c r="Y114" s="33"/>
      <c r="Z114" s="34"/>
      <c r="AA114" s="33"/>
      <c r="AB114" s="35"/>
      <c r="AC114" s="35"/>
      <c r="AD114" s="36"/>
    </row>
    <row r="115" spans="1:30" ht="18" x14ac:dyDescent="0.35">
      <c r="A115" s="39" t="s">
        <v>110</v>
      </c>
      <c r="B115" s="40">
        <v>0.5121</v>
      </c>
      <c r="C115" s="41"/>
      <c r="D115" s="42"/>
      <c r="E115" s="55"/>
      <c r="F115" s="41"/>
      <c r="G115" s="43"/>
      <c r="H115" s="43"/>
      <c r="I115" s="44"/>
      <c r="J115" s="41"/>
      <c r="K115" s="45"/>
      <c r="L115" s="38">
        <f t="shared" si="178"/>
        <v>0.88670351105331591</v>
      </c>
      <c r="M115" s="33">
        <f t="shared" si="179"/>
        <v>17.315046105317631</v>
      </c>
      <c r="N115" s="43"/>
      <c r="O115" s="43"/>
      <c r="P115" s="44"/>
      <c r="Q115" s="46"/>
      <c r="R115" s="42"/>
      <c r="S115" s="34">
        <f t="shared" si="180"/>
        <v>1.0639129652015122</v>
      </c>
      <c r="T115" s="33">
        <f t="shared" si="181"/>
        <v>20.775492388234959</v>
      </c>
      <c r="U115" s="43"/>
      <c r="V115" s="43"/>
      <c r="W115" s="44"/>
      <c r="X115" s="46"/>
      <c r="Y115" s="42"/>
      <c r="Z115" s="55"/>
      <c r="AA115" s="41"/>
      <c r="AB115" s="43"/>
      <c r="AC115" s="43"/>
      <c r="AD115" s="44"/>
    </row>
    <row r="116" spans="1:30" ht="18" x14ac:dyDescent="0.35">
      <c r="A116" s="47" t="s">
        <v>109</v>
      </c>
      <c r="B116" s="48">
        <v>0.51319999999999999</v>
      </c>
      <c r="C116" s="49"/>
      <c r="D116" s="50"/>
      <c r="E116" s="56"/>
      <c r="F116" s="49"/>
      <c r="G116" s="51"/>
      <c r="H116" s="51"/>
      <c r="I116" s="52"/>
      <c r="J116" s="49"/>
      <c r="K116" s="53"/>
      <c r="L116" s="38">
        <f t="shared" si="178"/>
        <v>0.88670351105331591</v>
      </c>
      <c r="M116" s="33">
        <f t="shared" si="179"/>
        <v>17.277932795271159</v>
      </c>
      <c r="N116" s="51"/>
      <c r="O116" s="51"/>
      <c r="P116" s="52"/>
      <c r="Q116" s="54"/>
      <c r="R116" s="50"/>
      <c r="S116" s="34">
        <f t="shared" si="180"/>
        <v>1.0639129652015122</v>
      </c>
      <c r="T116" s="33">
        <f t="shared" si="181"/>
        <v>20.730961909616372</v>
      </c>
      <c r="U116" s="51"/>
      <c r="V116" s="51"/>
      <c r="W116" s="52"/>
      <c r="X116" s="54"/>
      <c r="Y116" s="50"/>
      <c r="Z116" s="56"/>
      <c r="AA116" s="49"/>
      <c r="AB116" s="51"/>
      <c r="AC116" s="51"/>
      <c r="AD116" s="52"/>
    </row>
    <row r="117" spans="1:30" ht="18" x14ac:dyDescent="0.35">
      <c r="A117" s="31" t="s">
        <v>111</v>
      </c>
      <c r="B117" s="32">
        <v>0.501</v>
      </c>
      <c r="C117" s="33"/>
      <c r="D117" s="33"/>
      <c r="E117" s="34"/>
      <c r="F117" s="33"/>
      <c r="G117" s="35"/>
      <c r="H117" s="35"/>
      <c r="I117" s="36"/>
      <c r="J117" s="33"/>
      <c r="K117" s="37"/>
      <c r="L117" s="38">
        <f t="shared" si="178"/>
        <v>0.88670351105331591</v>
      </c>
      <c r="M117" s="33">
        <f t="shared" si="179"/>
        <v>17.698672875315687</v>
      </c>
      <c r="N117" s="35">
        <f t="shared" ref="N117" si="196">AVERAGE(M117:M119)</f>
        <v>17.576542336616452</v>
      </c>
      <c r="O117" s="35">
        <f t="shared" ref="O117" si="197">STDEV(M117:M119)</f>
        <v>0.1313277922017044</v>
      </c>
      <c r="P117" s="36">
        <f t="shared" ref="P117" si="198">O117/N117*100</f>
        <v>0.74717649061223423</v>
      </c>
      <c r="Q117" s="38"/>
      <c r="R117" s="33"/>
      <c r="S117" s="34">
        <f t="shared" si="180"/>
        <v>1.0639129652015122</v>
      </c>
      <c r="T117" s="33">
        <f t="shared" si="181"/>
        <v>21.235787728573101</v>
      </c>
      <c r="U117" s="35">
        <f t="shared" ref="U117" si="199">AVERAGE(T117:T119)</f>
        <v>21.089249159649636</v>
      </c>
      <c r="V117" s="35">
        <f t="shared" ref="V117" si="200">STDEV(T117:T119)</f>
        <v>0.15757391176754157</v>
      </c>
      <c r="W117" s="36">
        <f t="shared" ref="W117" si="201">V117/U117*100</f>
        <v>0.74717649061224045</v>
      </c>
      <c r="X117" s="38"/>
      <c r="Y117" s="33"/>
      <c r="Z117" s="34"/>
      <c r="AA117" s="33"/>
      <c r="AB117" s="35"/>
      <c r="AC117" s="35"/>
      <c r="AD117" s="36"/>
    </row>
    <row r="118" spans="1:30" ht="18" x14ac:dyDescent="0.35">
      <c r="A118" s="39" t="s">
        <v>112</v>
      </c>
      <c r="B118" s="40">
        <v>0.50849999999999995</v>
      </c>
      <c r="C118" s="41"/>
      <c r="D118" s="42"/>
      <c r="E118" s="55"/>
      <c r="F118" s="41"/>
      <c r="G118" s="43"/>
      <c r="H118" s="43"/>
      <c r="I118" s="44"/>
      <c r="J118" s="41"/>
      <c r="K118" s="45"/>
      <c r="L118" s="38">
        <f t="shared" si="178"/>
        <v>0.88670351105331591</v>
      </c>
      <c r="M118" s="33">
        <f t="shared" si="179"/>
        <v>17.437630502523422</v>
      </c>
      <c r="N118" s="43"/>
      <c r="O118" s="43"/>
      <c r="P118" s="44"/>
      <c r="Q118" s="46"/>
      <c r="R118" s="42"/>
      <c r="S118" s="34">
        <f t="shared" si="180"/>
        <v>1.0639129652015122</v>
      </c>
      <c r="T118" s="33">
        <f t="shared" si="181"/>
        <v>20.922575520187067</v>
      </c>
      <c r="U118" s="43"/>
      <c r="V118" s="43"/>
      <c r="W118" s="44"/>
      <c r="X118" s="46"/>
      <c r="Y118" s="42"/>
      <c r="Z118" s="55"/>
      <c r="AA118" s="41"/>
      <c r="AB118" s="43"/>
      <c r="AC118" s="43"/>
      <c r="AD118" s="44"/>
    </row>
    <row r="119" spans="1:30" ht="18" x14ac:dyDescent="0.35">
      <c r="A119" s="47" t="s">
        <v>113</v>
      </c>
      <c r="B119" s="48">
        <v>0.504</v>
      </c>
      <c r="C119" s="49"/>
      <c r="D119" s="50"/>
      <c r="E119" s="56"/>
      <c r="F119" s="49"/>
      <c r="G119" s="51"/>
      <c r="H119" s="51"/>
      <c r="I119" s="52"/>
      <c r="J119" s="49"/>
      <c r="K119" s="53"/>
      <c r="L119" s="38">
        <f t="shared" si="178"/>
        <v>0.88670351105331591</v>
      </c>
      <c r="M119" s="33">
        <f t="shared" si="179"/>
        <v>17.593323632010236</v>
      </c>
      <c r="N119" s="51"/>
      <c r="O119" s="51"/>
      <c r="P119" s="52"/>
      <c r="Q119" s="54"/>
      <c r="R119" s="50"/>
      <c r="S119" s="34">
        <f t="shared" si="180"/>
        <v>1.0639129652015122</v>
      </c>
      <c r="T119" s="33">
        <f t="shared" si="181"/>
        <v>21.109384230188734</v>
      </c>
      <c r="U119" s="51"/>
      <c r="V119" s="51"/>
      <c r="W119" s="52"/>
      <c r="X119" s="54"/>
      <c r="Y119" s="50"/>
      <c r="Z119" s="56"/>
      <c r="AA119" s="49"/>
      <c r="AB119" s="51"/>
      <c r="AC119" s="51"/>
      <c r="AD119" s="52"/>
    </row>
    <row r="120" spans="1:30" ht="18" x14ac:dyDescent="0.35">
      <c r="A120" s="31" t="s">
        <v>114</v>
      </c>
      <c r="B120" s="32">
        <v>0.50990000000000002</v>
      </c>
      <c r="C120" s="33"/>
      <c r="D120" s="33"/>
      <c r="E120" s="34"/>
      <c r="F120" s="33"/>
      <c r="G120" s="35"/>
      <c r="H120" s="35"/>
      <c r="I120" s="36"/>
      <c r="J120" s="33"/>
      <c r="K120" s="37"/>
      <c r="L120" s="38">
        <f t="shared" si="178"/>
        <v>0.88670351105331591</v>
      </c>
      <c r="M120" s="33">
        <f t="shared" si="179"/>
        <v>17.389753109498251</v>
      </c>
      <c r="N120" s="35">
        <f t="shared" ref="N120" si="202">AVERAGE(M120:M122)</f>
        <v>17.303900404946134</v>
      </c>
      <c r="O120" s="35">
        <f t="shared" ref="O120" si="203">STDEV(M120:M122)</f>
        <v>0.17911119508915199</v>
      </c>
      <c r="P120" s="36">
        <f t="shared" ref="P120" si="204">O120/N120*100</f>
        <v>1.0350914585589903</v>
      </c>
      <c r="Q120" s="38"/>
      <c r="R120" s="33"/>
      <c r="S120" s="34">
        <f t="shared" si="180"/>
        <v>1.0639129652015122</v>
      </c>
      <c r="T120" s="33">
        <f t="shared" si="181"/>
        <v>20.865129735271861</v>
      </c>
      <c r="U120" s="35">
        <f t="shared" ref="U120" si="205">AVERAGE(T120:T122)</f>
        <v>20.762119197553215</v>
      </c>
      <c r="V120" s="35">
        <f t="shared" ref="V120" si="206">STDEV(T120:T122)</f>
        <v>0.21490692242970899</v>
      </c>
      <c r="W120" s="36">
        <f t="shared" ref="W120" si="207">V120/U120*100</f>
        <v>1.035091458558987</v>
      </c>
      <c r="X120" s="38"/>
      <c r="Y120" s="33"/>
      <c r="Z120" s="34"/>
      <c r="AA120" s="33"/>
      <c r="AB120" s="35"/>
      <c r="AC120" s="35"/>
      <c r="AD120" s="36"/>
    </row>
    <row r="121" spans="1:30" ht="18" x14ac:dyDescent="0.35">
      <c r="A121" s="39" t="s">
        <v>115</v>
      </c>
      <c r="B121" s="40">
        <v>0.51859999999999995</v>
      </c>
      <c r="C121" s="41"/>
      <c r="D121" s="42"/>
      <c r="E121" s="55"/>
      <c r="F121" s="41"/>
      <c r="G121" s="43"/>
      <c r="H121" s="43"/>
      <c r="I121" s="44"/>
      <c r="J121" s="41"/>
      <c r="K121" s="45"/>
      <c r="L121" s="38">
        <f t="shared" si="178"/>
        <v>0.88670351105331591</v>
      </c>
      <c r="M121" s="33">
        <f t="shared" si="179"/>
        <v>17.098023738012262</v>
      </c>
      <c r="N121" s="43"/>
      <c r="O121" s="43"/>
      <c r="P121" s="44"/>
      <c r="Q121" s="46"/>
      <c r="R121" s="42"/>
      <c r="S121" s="34">
        <f t="shared" si="180"/>
        <v>1.0639129652015122</v>
      </c>
      <c r="T121" s="33">
        <f t="shared" si="181"/>
        <v>20.515097670680916</v>
      </c>
      <c r="U121" s="43"/>
      <c r="V121" s="43"/>
      <c r="W121" s="44"/>
      <c r="X121" s="46"/>
      <c r="Y121" s="42"/>
      <c r="Z121" s="55"/>
      <c r="AA121" s="41"/>
      <c r="AB121" s="43"/>
      <c r="AC121" s="43"/>
      <c r="AD121" s="44"/>
    </row>
    <row r="122" spans="1:30" ht="18" x14ac:dyDescent="0.35">
      <c r="A122" s="47" t="s">
        <v>116</v>
      </c>
      <c r="B122" s="48">
        <v>0.50890000000000002</v>
      </c>
      <c r="C122" s="49"/>
      <c r="D122" s="50"/>
      <c r="E122" s="56"/>
      <c r="F122" s="49"/>
      <c r="G122" s="51"/>
      <c r="H122" s="51"/>
      <c r="I122" s="52"/>
      <c r="J122" s="49"/>
      <c r="K122" s="53"/>
      <c r="L122" s="38">
        <f t="shared" si="178"/>
        <v>0.88670351105331591</v>
      </c>
      <c r="M122" s="33">
        <f t="shared" si="179"/>
        <v>17.423924367327881</v>
      </c>
      <c r="N122" s="51"/>
      <c r="O122" s="51"/>
      <c r="P122" s="52"/>
      <c r="Q122" s="54"/>
      <c r="R122" s="50"/>
      <c r="S122" s="34">
        <f t="shared" si="180"/>
        <v>1.0639129652015122</v>
      </c>
      <c r="T122" s="33">
        <f t="shared" si="181"/>
        <v>20.906130186706861</v>
      </c>
      <c r="U122" s="51"/>
      <c r="V122" s="51"/>
      <c r="W122" s="52"/>
      <c r="X122" s="54"/>
      <c r="Y122" s="50"/>
      <c r="Z122" s="56"/>
      <c r="AA122" s="49"/>
      <c r="AB122" s="51"/>
      <c r="AC122" s="51"/>
      <c r="AD122" s="52"/>
    </row>
    <row r="123" spans="1:30" ht="18" x14ac:dyDescent="0.35">
      <c r="A123" s="31" t="s">
        <v>117</v>
      </c>
      <c r="B123" s="32">
        <v>0.52249999999999996</v>
      </c>
      <c r="C123" s="33"/>
      <c r="D123" s="33"/>
      <c r="E123" s="34"/>
      <c r="F123" s="33"/>
      <c r="G123" s="35"/>
      <c r="H123" s="35"/>
      <c r="I123" s="36"/>
      <c r="J123" s="33"/>
      <c r="K123" s="37"/>
      <c r="L123" s="38">
        <f t="shared" si="178"/>
        <v>0.88670351105331591</v>
      </c>
      <c r="M123" s="33">
        <f t="shared" si="179"/>
        <v>16.970402125422314</v>
      </c>
      <c r="N123" s="35">
        <f t="shared" ref="N123" si="208">AVERAGE(M123:M125)</f>
        <v>17.408946179261708</v>
      </c>
      <c r="O123" s="35">
        <f t="shared" ref="O123" si="209">STDEV(M123:M125)</f>
        <v>0.39388704088819115</v>
      </c>
      <c r="P123" s="36">
        <f t="shared" ref="P123" si="210">O123/N123*100</f>
        <v>2.2625553369646609</v>
      </c>
      <c r="Q123" s="38"/>
      <c r="R123" s="33"/>
      <c r="S123" s="34">
        <f t="shared" si="180"/>
        <v>1.0639129652015122</v>
      </c>
      <c r="T123" s="33">
        <f t="shared" si="181"/>
        <v>20.361970625866263</v>
      </c>
      <c r="U123" s="35">
        <f t="shared" ref="U123" si="211">AVERAGE(T123:T125)</f>
        <v>20.888158578068595</v>
      </c>
      <c r="V123" s="35">
        <f t="shared" ref="V123" si="212">STDEV(T123:T125)</f>
        <v>0.4726061467017324</v>
      </c>
      <c r="W123" s="36">
        <f t="shared" ref="W123" si="213">V123/U123*100</f>
        <v>2.2625553369646596</v>
      </c>
      <c r="X123" s="38"/>
      <c r="Y123" s="33"/>
      <c r="Z123" s="34"/>
      <c r="AA123" s="33"/>
      <c r="AB123" s="35"/>
      <c r="AC123" s="35"/>
      <c r="AD123" s="36"/>
    </row>
    <row r="124" spans="1:30" ht="18" x14ac:dyDescent="0.35">
      <c r="A124" s="39" t="s">
        <v>118</v>
      </c>
      <c r="B124" s="40">
        <v>0.50600000000000001</v>
      </c>
      <c r="C124" s="41"/>
      <c r="D124" s="42"/>
      <c r="E124" s="55"/>
      <c r="F124" s="41"/>
      <c r="G124" s="43"/>
      <c r="H124" s="43"/>
      <c r="I124" s="44"/>
      <c r="J124" s="41"/>
      <c r="K124" s="45"/>
      <c r="L124" s="38">
        <f t="shared" si="178"/>
        <v>0.88670351105331591</v>
      </c>
      <c r="M124" s="33">
        <f t="shared" si="179"/>
        <v>17.523784803425215</v>
      </c>
      <c r="N124" s="43"/>
      <c r="O124" s="43"/>
      <c r="P124" s="44"/>
      <c r="Q124" s="46"/>
      <c r="R124" s="42"/>
      <c r="S124" s="34">
        <f t="shared" si="180"/>
        <v>1.0639129652015122</v>
      </c>
      <c r="T124" s="33">
        <f t="shared" si="181"/>
        <v>21.025947928883642</v>
      </c>
      <c r="U124" s="43"/>
      <c r="V124" s="43"/>
      <c r="W124" s="44"/>
      <c r="X124" s="46"/>
      <c r="Y124" s="42"/>
      <c r="Z124" s="55"/>
      <c r="AA124" s="41"/>
      <c r="AB124" s="43"/>
      <c r="AC124" s="43"/>
      <c r="AD124" s="44"/>
    </row>
    <row r="125" spans="1:30" ht="18" x14ac:dyDescent="0.35">
      <c r="A125" s="47" t="s">
        <v>119</v>
      </c>
      <c r="B125" s="48">
        <v>0.50004000000000004</v>
      </c>
      <c r="C125" s="49"/>
      <c r="D125" s="50"/>
      <c r="E125" s="56"/>
      <c r="F125" s="49"/>
      <c r="G125" s="51"/>
      <c r="H125" s="51"/>
      <c r="I125" s="52"/>
      <c r="J125" s="49"/>
      <c r="K125" s="53"/>
      <c r="L125" s="38">
        <f t="shared" si="178"/>
        <v>0.88670351105331591</v>
      </c>
      <c r="M125" s="33">
        <f t="shared" si="179"/>
        <v>17.732651608937601</v>
      </c>
      <c r="N125" s="51"/>
      <c r="O125" s="51"/>
      <c r="P125" s="52"/>
      <c r="Q125" s="54"/>
      <c r="R125" s="50"/>
      <c r="S125" s="34">
        <f t="shared" si="180"/>
        <v>1.0639129652015122</v>
      </c>
      <c r="T125" s="33">
        <f t="shared" si="181"/>
        <v>21.276557179455885</v>
      </c>
      <c r="U125" s="51"/>
      <c r="V125" s="51"/>
      <c r="W125" s="52"/>
      <c r="X125" s="54"/>
      <c r="Y125" s="50"/>
      <c r="Z125" s="56"/>
      <c r="AA125" s="49"/>
      <c r="AB125" s="51"/>
      <c r="AC125" s="51"/>
      <c r="AD125" s="52"/>
    </row>
    <row r="126" spans="1:30" ht="18" x14ac:dyDescent="0.35">
      <c r="A126" s="31" t="s">
        <v>120</v>
      </c>
      <c r="B126" s="32">
        <v>0.49370000000000003</v>
      </c>
      <c r="C126" s="33"/>
      <c r="D126" s="33"/>
      <c r="E126" s="34"/>
      <c r="F126" s="33"/>
      <c r="G126" s="35"/>
      <c r="H126" s="35"/>
      <c r="I126" s="36"/>
      <c r="J126" s="33">
        <v>302</v>
      </c>
      <c r="K126" s="37"/>
      <c r="L126" s="38">
        <f t="shared" si="178"/>
        <v>3.341189856957087</v>
      </c>
      <c r="M126" s="33">
        <f t="shared" si="179"/>
        <v>67.676521307617719</v>
      </c>
      <c r="N126" s="35">
        <f t="shared" ref="N126" si="214">AVERAGE(M126:M128)</f>
        <v>67.709734747939095</v>
      </c>
      <c r="O126" s="35">
        <f t="shared" ref="O126" si="215">STDEV(M126:M128)</f>
        <v>1.2968421846713281</v>
      </c>
      <c r="P126" s="36">
        <f t="shared" ref="P126" si="216">O126/N126*100</f>
        <v>1.9152965072142754</v>
      </c>
      <c r="Q126" s="38">
        <v>77</v>
      </c>
      <c r="R126" s="33"/>
      <c r="S126" s="34">
        <f t="shared" si="180"/>
        <v>3.0443147038399219</v>
      </c>
      <c r="T126" s="33">
        <f t="shared" si="181"/>
        <v>61.663251039901191</v>
      </c>
      <c r="U126" s="35">
        <f t="shared" ref="U126" si="217">AVERAGE(T126:T128)</f>
        <v>63.028988940474342</v>
      </c>
      <c r="V126" s="35">
        <f t="shared" ref="V126" si="218">STDEV(T126:T128)</f>
        <v>4.7708360343629002</v>
      </c>
      <c r="W126" s="36">
        <f t="shared" ref="W126" si="219">V126/U126*100</f>
        <v>7.5692726704985853</v>
      </c>
      <c r="X126" s="38"/>
      <c r="Y126" s="33"/>
      <c r="Z126" s="34"/>
      <c r="AA126" s="33"/>
      <c r="AB126" s="35"/>
      <c r="AC126" s="35"/>
      <c r="AD126" s="36"/>
    </row>
    <row r="127" spans="1:30" ht="18" x14ac:dyDescent="0.35">
      <c r="A127" s="39" t="s">
        <v>121</v>
      </c>
      <c r="B127" s="40">
        <v>0.49819999999999998</v>
      </c>
      <c r="C127" s="41"/>
      <c r="D127" s="42"/>
      <c r="E127" s="55"/>
      <c r="F127" s="41"/>
      <c r="G127" s="43"/>
      <c r="H127" s="43"/>
      <c r="I127" s="44"/>
      <c r="J127" s="41">
        <v>314</v>
      </c>
      <c r="K127" s="45"/>
      <c r="L127" s="38">
        <f t="shared" si="178"/>
        <v>3.4387191157347203</v>
      </c>
      <c r="M127" s="33">
        <f t="shared" si="179"/>
        <v>69.022864627352874</v>
      </c>
      <c r="N127" s="43"/>
      <c r="O127" s="43"/>
      <c r="P127" s="44"/>
      <c r="Q127" s="46">
        <v>91</v>
      </c>
      <c r="R127" s="42"/>
      <c r="S127" s="34">
        <f t="shared" si="180"/>
        <v>3.4043877472287232</v>
      </c>
      <c r="T127" s="33">
        <f t="shared" si="181"/>
        <v>68.333756467858763</v>
      </c>
      <c r="U127" s="43"/>
      <c r="V127" s="43"/>
      <c r="W127" s="44"/>
      <c r="X127" s="46"/>
      <c r="Y127" s="42"/>
      <c r="Z127" s="55"/>
      <c r="AA127" s="41"/>
      <c r="AB127" s="43"/>
      <c r="AC127" s="43"/>
      <c r="AD127" s="44"/>
    </row>
    <row r="128" spans="1:30" ht="18" x14ac:dyDescent="0.35">
      <c r="A128" s="47" t="s">
        <v>122</v>
      </c>
      <c r="B128" s="48">
        <v>0.51519999999999999</v>
      </c>
      <c r="C128" s="49"/>
      <c r="D128" s="50"/>
      <c r="E128" s="56"/>
      <c r="F128" s="49"/>
      <c r="G128" s="51"/>
      <c r="H128" s="51"/>
      <c r="I128" s="52"/>
      <c r="J128" s="49">
        <v>312</v>
      </c>
      <c r="K128" s="53"/>
      <c r="L128" s="38">
        <f t="shared" si="178"/>
        <v>3.4224642392717817</v>
      </c>
      <c r="M128" s="33">
        <f t="shared" si="179"/>
        <v>66.429818308846691</v>
      </c>
      <c r="N128" s="51"/>
      <c r="O128" s="51"/>
      <c r="P128" s="52"/>
      <c r="Q128" s="54">
        <v>77</v>
      </c>
      <c r="R128" s="50"/>
      <c r="S128" s="34">
        <f t="shared" si="180"/>
        <v>3.0443147038399219</v>
      </c>
      <c r="T128" s="33">
        <f t="shared" si="181"/>
        <v>59.08995931366308</v>
      </c>
      <c r="U128" s="51"/>
      <c r="V128" s="51"/>
      <c r="W128" s="52"/>
      <c r="X128" s="54"/>
      <c r="Y128" s="50"/>
      <c r="Z128" s="56"/>
      <c r="AA128" s="49"/>
      <c r="AB128" s="51"/>
      <c r="AC128" s="51"/>
      <c r="AD128" s="52"/>
    </row>
    <row r="131" spans="1:30" ht="28.5" x14ac:dyDescent="0.65">
      <c r="A131" s="1" t="s">
        <v>0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ht="17.5" x14ac:dyDescent="0.35">
      <c r="A132" s="2" t="s">
        <v>1</v>
      </c>
      <c r="B132" s="3" t="s">
        <v>2</v>
      </c>
      <c r="C132" s="4" t="s">
        <v>3</v>
      </c>
      <c r="D132" s="5"/>
      <c r="E132" s="6" t="s">
        <v>4</v>
      </c>
      <c r="F132" s="7" t="s">
        <v>5</v>
      </c>
      <c r="G132" s="7" t="s">
        <v>6</v>
      </c>
      <c r="H132" s="7" t="s">
        <v>7</v>
      </c>
      <c r="I132" s="8" t="s">
        <v>8</v>
      </c>
      <c r="J132" s="9" t="s">
        <v>9</v>
      </c>
      <c r="K132" s="10"/>
      <c r="L132" s="11" t="s">
        <v>4</v>
      </c>
      <c r="M132" s="12" t="s">
        <v>5</v>
      </c>
      <c r="N132" s="12" t="s">
        <v>6</v>
      </c>
      <c r="O132" s="12" t="s">
        <v>7</v>
      </c>
      <c r="P132" s="13" t="s">
        <v>8</v>
      </c>
      <c r="Q132" s="14" t="s">
        <v>10</v>
      </c>
      <c r="R132" s="15"/>
      <c r="S132" s="16" t="s">
        <v>4</v>
      </c>
      <c r="T132" s="17" t="s">
        <v>5</v>
      </c>
      <c r="U132" s="17" t="s">
        <v>6</v>
      </c>
      <c r="V132" s="17" t="s">
        <v>7</v>
      </c>
      <c r="W132" s="18" t="s">
        <v>8</v>
      </c>
      <c r="X132" s="19" t="s">
        <v>11</v>
      </c>
      <c r="Y132" s="20"/>
      <c r="Z132" s="21" t="s">
        <v>4</v>
      </c>
      <c r="AA132" s="22" t="s">
        <v>5</v>
      </c>
      <c r="AB132" s="22" t="s">
        <v>6</v>
      </c>
      <c r="AC132" s="22" t="s">
        <v>7</v>
      </c>
      <c r="AD132" s="23" t="s">
        <v>8</v>
      </c>
    </row>
    <row r="133" spans="1:30" ht="18" x14ac:dyDescent="0.35">
      <c r="A133" s="24"/>
      <c r="B133" s="25"/>
      <c r="C133" s="26" t="s">
        <v>12</v>
      </c>
      <c r="D133" s="27" t="s">
        <v>13</v>
      </c>
      <c r="E133" s="28"/>
      <c r="F133" s="29"/>
      <c r="G133" s="29"/>
      <c r="H133" s="29"/>
      <c r="I133" s="30"/>
      <c r="J133" s="26" t="s">
        <v>12</v>
      </c>
      <c r="K133" s="27" t="s">
        <v>13</v>
      </c>
      <c r="L133" s="28"/>
      <c r="M133" s="29"/>
      <c r="N133" s="29"/>
      <c r="O133" s="29"/>
      <c r="P133" s="30"/>
      <c r="Q133" s="26" t="s">
        <v>12</v>
      </c>
      <c r="R133" s="27" t="s">
        <v>13</v>
      </c>
      <c r="S133" s="28"/>
      <c r="T133" s="29"/>
      <c r="U133" s="29"/>
      <c r="V133" s="29"/>
      <c r="W133" s="30"/>
      <c r="X133" s="26" t="s">
        <v>12</v>
      </c>
      <c r="Y133" s="27" t="s">
        <v>13</v>
      </c>
      <c r="Z133" s="28"/>
      <c r="AA133" s="29"/>
      <c r="AB133" s="29"/>
      <c r="AC133" s="29"/>
      <c r="AD133" s="30"/>
    </row>
    <row r="134" spans="1:30" ht="18" x14ac:dyDescent="0.35">
      <c r="A134" s="31" t="s">
        <v>95</v>
      </c>
      <c r="B134" s="32">
        <v>0.50119999999999998</v>
      </c>
      <c r="C134" s="33">
        <v>98</v>
      </c>
      <c r="D134" s="33">
        <v>9.468</v>
      </c>
      <c r="E134" s="34">
        <f>(C134+41.366)/38.881</f>
        <v>3.584424268923124</v>
      </c>
      <c r="F134" s="33">
        <f>E134*(10/B134)</f>
        <v>71.516844950581088</v>
      </c>
      <c r="G134" s="35">
        <f>AVERAGE(F134:F136)</f>
        <v>65.924981473816786</v>
      </c>
      <c r="H134" s="35">
        <f>STDEV(F134:F136)</f>
        <v>4.8580768575068545</v>
      </c>
      <c r="I134" s="36">
        <f>H134/G134*100</f>
        <v>7.3690985555093738</v>
      </c>
      <c r="J134" s="33">
        <v>5933</v>
      </c>
      <c r="K134" s="37">
        <v>8.0190000000000001</v>
      </c>
      <c r="L134" s="38">
        <f>(J134+109.1)/123.04</f>
        <v>49.106794538361505</v>
      </c>
      <c r="M134" s="33">
        <f>L134*(10/B134)</f>
        <v>979.78440818757986</v>
      </c>
      <c r="N134" s="35">
        <f>AVERAGE(M134:M136)</f>
        <v>906.62788671983492</v>
      </c>
      <c r="O134" s="35">
        <f>STDEV(M134:M136)</f>
        <v>65.752941624341972</v>
      </c>
      <c r="P134" s="36">
        <f>O134/N134*100</f>
        <v>7.2524728819267912</v>
      </c>
      <c r="Q134" s="38">
        <v>246</v>
      </c>
      <c r="R134" s="33">
        <v>7.1230000000000002</v>
      </c>
      <c r="S134" s="34">
        <f>(Q134+41.366)/38.881</f>
        <v>7.3909107276047425</v>
      </c>
      <c r="T134" s="33">
        <f>S134*(10/B134)</f>
        <v>147.46430023153914</v>
      </c>
      <c r="U134" s="35">
        <f>AVERAGE(T134:T136)</f>
        <v>136.53656791433761</v>
      </c>
      <c r="V134" s="35">
        <f>STDEV(T134:T136)</f>
        <v>10.584240016112849</v>
      </c>
      <c r="W134" s="36">
        <f>V134/U134*100</f>
        <v>7.7519452684304699</v>
      </c>
      <c r="X134" s="38">
        <v>174</v>
      </c>
      <c r="Y134" s="33">
        <v>6.3739999999999997</v>
      </c>
      <c r="Z134" s="34">
        <f>(X134+41.366)/38.881</f>
        <v>5.5391065044623335</v>
      </c>
      <c r="AA134" s="33">
        <f>Z134*(10/B134)</f>
        <v>110.51688955431631</v>
      </c>
      <c r="AB134" s="35">
        <f>AVERAGE(AA134:AA136)</f>
        <v>101.66141121069182</v>
      </c>
      <c r="AC134" s="35">
        <f>STDEV(AA134:AA136)</f>
        <v>7.8228389470454562</v>
      </c>
      <c r="AD134" s="36">
        <f>AC134/AB134*100</f>
        <v>7.6949934629893484</v>
      </c>
    </row>
    <row r="135" spans="1:30" ht="18" x14ac:dyDescent="0.35">
      <c r="A135" s="39" t="s">
        <v>96</v>
      </c>
      <c r="B135" s="40">
        <v>0.50360000000000005</v>
      </c>
      <c r="C135" s="41">
        <v>83</v>
      </c>
      <c r="D135" s="42">
        <v>9.6259999999999994</v>
      </c>
      <c r="E135" s="34">
        <f t="shared" ref="E135:E136" si="220">(C135+41.366)/38.881</f>
        <v>3.1986317224351226</v>
      </c>
      <c r="F135" s="33">
        <f t="shared" ref="F135:F136" si="221">E135*(10/B135)</f>
        <v>63.515324115073916</v>
      </c>
      <c r="G135" s="43"/>
      <c r="H135" s="43"/>
      <c r="I135" s="44"/>
      <c r="J135" s="41">
        <v>5391</v>
      </c>
      <c r="K135" s="45">
        <v>8.1370000000000005</v>
      </c>
      <c r="L135" s="38">
        <f t="shared" ref="L135:L154" si="222">(J135+109.1)/123.04</f>
        <v>44.701723016905071</v>
      </c>
      <c r="M135" s="33">
        <f t="shared" ref="M135:M154" si="223">L135*(10/B135)</f>
        <v>887.64342765895685</v>
      </c>
      <c r="N135" s="43"/>
      <c r="O135" s="43"/>
      <c r="P135" s="44"/>
      <c r="Q135" s="46">
        <v>206</v>
      </c>
      <c r="R135" s="42">
        <v>7.2190000000000003</v>
      </c>
      <c r="S135" s="34">
        <f t="shared" ref="S135:S154" si="224">(Q135+41.366)/38.881</f>
        <v>6.3621306036367375</v>
      </c>
      <c r="T135" s="33">
        <f t="shared" ref="T135:T154" si="225">S135*(10/B135)</f>
        <v>126.33301436927596</v>
      </c>
      <c r="U135" s="43"/>
      <c r="V135" s="43"/>
      <c r="W135" s="44"/>
      <c r="X135" s="46">
        <v>146</v>
      </c>
      <c r="Y135" s="42">
        <v>6.4429999999999996</v>
      </c>
      <c r="Z135" s="34">
        <f t="shared" ref="Z135:Z136" si="226">(X135+41.366)/38.881</f>
        <v>4.81896041768473</v>
      </c>
      <c r="AA135" s="33">
        <f t="shared" ref="AA135:AA136" si="227">Z135*(10/B135)</f>
        <v>95.690238635518853</v>
      </c>
      <c r="AB135" s="43"/>
      <c r="AC135" s="43"/>
      <c r="AD135" s="44"/>
    </row>
    <row r="136" spans="1:30" ht="18" x14ac:dyDescent="0.35">
      <c r="A136" s="47" t="s">
        <v>97</v>
      </c>
      <c r="B136" s="48">
        <v>0.51390000000000002</v>
      </c>
      <c r="C136" s="49">
        <v>84</v>
      </c>
      <c r="D136" s="50">
        <v>9.7850000000000001</v>
      </c>
      <c r="E136" s="34">
        <f t="shared" si="220"/>
        <v>3.2243512255343227</v>
      </c>
      <c r="F136" s="33">
        <f t="shared" si="221"/>
        <v>62.742775355795338</v>
      </c>
      <c r="G136" s="51"/>
      <c r="H136" s="51"/>
      <c r="I136" s="52"/>
      <c r="J136" s="49">
        <v>5281</v>
      </c>
      <c r="K136" s="53">
        <v>8.2680000000000007</v>
      </c>
      <c r="L136" s="38">
        <f t="shared" si="222"/>
        <v>43.807704811443436</v>
      </c>
      <c r="M136" s="33">
        <f t="shared" si="223"/>
        <v>852.45582431296816</v>
      </c>
      <c r="N136" s="51"/>
      <c r="O136" s="51"/>
      <c r="P136" s="52"/>
      <c r="Q136" s="54">
        <v>230</v>
      </c>
      <c r="R136" s="50">
        <v>7.33</v>
      </c>
      <c r="S136" s="34">
        <f t="shared" si="224"/>
        <v>6.9793986780175405</v>
      </c>
      <c r="T136" s="33">
        <f t="shared" si="225"/>
        <v>135.8123891421977</v>
      </c>
      <c r="U136" s="51"/>
      <c r="V136" s="51"/>
      <c r="W136" s="52"/>
      <c r="X136" s="54">
        <v>156</v>
      </c>
      <c r="Y136" s="50">
        <v>6.5250000000000004</v>
      </c>
      <c r="Z136" s="34">
        <f t="shared" si="226"/>
        <v>5.0761554486767313</v>
      </c>
      <c r="AA136" s="33">
        <f t="shared" si="227"/>
        <v>98.777105442240341</v>
      </c>
      <c r="AB136" s="51"/>
      <c r="AC136" s="51"/>
      <c r="AD136" s="52"/>
    </row>
    <row r="137" spans="1:30" ht="18" x14ac:dyDescent="0.35">
      <c r="A137" s="31" t="s">
        <v>98</v>
      </c>
      <c r="B137" s="32">
        <v>0.51090000000000002</v>
      </c>
      <c r="C137" s="33" t="s">
        <v>18</v>
      </c>
      <c r="D137" s="33" t="s">
        <v>18</v>
      </c>
      <c r="E137" s="34" t="s">
        <v>18</v>
      </c>
      <c r="F137" s="33" t="s">
        <v>18</v>
      </c>
      <c r="G137" s="35" t="s">
        <v>18</v>
      </c>
      <c r="H137" s="35" t="s">
        <v>18</v>
      </c>
      <c r="I137" s="36" t="s">
        <v>18</v>
      </c>
      <c r="J137" s="33"/>
      <c r="K137" s="37">
        <v>8.4939999999999998</v>
      </c>
      <c r="L137" s="38">
        <f t="shared" si="222"/>
        <v>0.88670351105331591</v>
      </c>
      <c r="M137" s="33">
        <f t="shared" si="223"/>
        <v>17.355715620538575</v>
      </c>
      <c r="N137" s="35">
        <f t="shared" ref="N137" si="228">AVERAGE(M137:M139)</f>
        <v>17.412688169980999</v>
      </c>
      <c r="O137" s="35">
        <f t="shared" ref="O137" si="229">STDEV(M137:M139)</f>
        <v>6.6508407211571169E-2</v>
      </c>
      <c r="P137" s="36">
        <f t="shared" ref="P137" si="230">O137/N137*100</f>
        <v>0.38195370273861479</v>
      </c>
      <c r="Q137" s="38"/>
      <c r="R137" s="33">
        <v>7.5518000000000001</v>
      </c>
      <c r="S137" s="34">
        <f t="shared" si="224"/>
        <v>1.0639129652015122</v>
      </c>
      <c r="T137" s="33">
        <f t="shared" si="225"/>
        <v>20.824289786680605</v>
      </c>
      <c r="U137" s="35">
        <f t="shared" ref="U137" si="231">AVERAGE(T137:T139)</f>
        <v>20.892648413049837</v>
      </c>
      <c r="V137" s="35">
        <f t="shared" ref="V137" si="232">STDEV(T137:T139)</f>
        <v>7.980024421380337E-2</v>
      </c>
      <c r="W137" s="36">
        <f t="shared" ref="W137" si="233">V137/U137*100</f>
        <v>0.38195370273861035</v>
      </c>
      <c r="X137" s="38"/>
      <c r="Y137" s="33"/>
      <c r="Z137" s="34"/>
      <c r="AA137" s="33"/>
      <c r="AB137" s="35"/>
      <c r="AC137" s="35"/>
      <c r="AD137" s="36"/>
    </row>
    <row r="138" spans="1:30" ht="18" x14ac:dyDescent="0.35">
      <c r="A138" s="39" t="s">
        <v>99</v>
      </c>
      <c r="B138" s="40">
        <v>0.50970000000000004</v>
      </c>
      <c r="C138" s="41"/>
      <c r="D138" s="42"/>
      <c r="E138" s="55"/>
      <c r="F138" s="41"/>
      <c r="G138" s="43"/>
      <c r="H138" s="43"/>
      <c r="I138" s="44"/>
      <c r="J138" s="41"/>
      <c r="K138" s="45">
        <v>8.52</v>
      </c>
      <c r="L138" s="38">
        <f t="shared" si="222"/>
        <v>0.88670351105331591</v>
      </c>
      <c r="M138" s="33">
        <f t="shared" si="223"/>
        <v>17.396576634359739</v>
      </c>
      <c r="N138" s="43"/>
      <c r="O138" s="43"/>
      <c r="P138" s="44"/>
      <c r="Q138" s="46"/>
      <c r="R138" s="42">
        <v>7.5339999999999998</v>
      </c>
      <c r="S138" s="34">
        <f t="shared" si="224"/>
        <v>1.0639129652015122</v>
      </c>
      <c r="T138" s="33">
        <f t="shared" si="225"/>
        <v>20.873316955101281</v>
      </c>
      <c r="U138" s="43"/>
      <c r="V138" s="43"/>
      <c r="W138" s="44"/>
      <c r="X138" s="46"/>
      <c r="Y138" s="42"/>
      <c r="Z138" s="55"/>
      <c r="AA138" s="41"/>
      <c r="AB138" s="43"/>
      <c r="AC138" s="43"/>
      <c r="AD138" s="44"/>
    </row>
    <row r="139" spans="1:30" ht="18" x14ac:dyDescent="0.35">
      <c r="A139" s="47" t="s">
        <v>100</v>
      </c>
      <c r="B139" s="48">
        <v>0.5071</v>
      </c>
      <c r="C139" s="49"/>
      <c r="D139" s="50"/>
      <c r="E139" s="56"/>
      <c r="F139" s="49"/>
      <c r="G139" s="51"/>
      <c r="H139" s="51"/>
      <c r="I139" s="52"/>
      <c r="J139" s="49"/>
      <c r="K139" s="53">
        <v>8.5299999999999994</v>
      </c>
      <c r="L139" s="38">
        <f t="shared" si="222"/>
        <v>0.88670351105331591</v>
      </c>
      <c r="M139" s="33">
        <f t="shared" si="223"/>
        <v>17.485772255044683</v>
      </c>
      <c r="N139" s="51"/>
      <c r="O139" s="51"/>
      <c r="P139" s="52"/>
      <c r="Q139" s="54"/>
      <c r="R139" s="50">
        <v>7.5460000000000003</v>
      </c>
      <c r="S139" s="34">
        <f t="shared" si="224"/>
        <v>1.0639129652015122</v>
      </c>
      <c r="T139" s="33">
        <f t="shared" si="225"/>
        <v>20.980338497367622</v>
      </c>
      <c r="U139" s="51"/>
      <c r="V139" s="51"/>
      <c r="W139" s="52"/>
      <c r="X139" s="54"/>
      <c r="Y139" s="50"/>
      <c r="Z139" s="56"/>
      <c r="AA139" s="49"/>
      <c r="AB139" s="51"/>
      <c r="AC139" s="51"/>
      <c r="AD139" s="52"/>
    </row>
    <row r="140" spans="1:30" ht="18" x14ac:dyDescent="0.35">
      <c r="A140" s="31" t="s">
        <v>101</v>
      </c>
      <c r="B140" s="32">
        <v>0.51470000000000005</v>
      </c>
      <c r="C140" s="33"/>
      <c r="D140" s="33"/>
      <c r="E140" s="34"/>
      <c r="F140" s="33"/>
      <c r="G140" s="35"/>
      <c r="H140" s="35"/>
      <c r="I140" s="36"/>
      <c r="J140" s="33"/>
      <c r="K140" s="37">
        <v>8.56</v>
      </c>
      <c r="L140" s="38">
        <f t="shared" si="222"/>
        <v>0.88670351105331591</v>
      </c>
      <c r="M140" s="33">
        <f t="shared" si="223"/>
        <v>17.227579387085989</v>
      </c>
      <c r="N140" s="35">
        <f t="shared" ref="N140" si="234">AVERAGE(M140:M142)</f>
        <v>17.273519429224923</v>
      </c>
      <c r="O140" s="35">
        <f t="shared" ref="O140" si="235">STDEV(M140:M142)</f>
        <v>4.3900057510747111E-2</v>
      </c>
      <c r="P140" s="36">
        <f t="shared" ref="P140" si="236">O140/N140*100</f>
        <v>0.25414657210199432</v>
      </c>
      <c r="Q140" s="38"/>
      <c r="R140" s="33">
        <v>7.53</v>
      </c>
      <c r="S140" s="34">
        <f t="shared" si="224"/>
        <v>1.0639129652015122</v>
      </c>
      <c r="T140" s="33">
        <f t="shared" si="225"/>
        <v>20.670545273003928</v>
      </c>
      <c r="U140" s="35">
        <f t="shared" ref="U140" si="237">AVERAGE(T140:T142)</f>
        <v>20.725666523618418</v>
      </c>
      <c r="V140" s="35">
        <f t="shared" ref="V140" si="238">STDEV(T140:T142)</f>
        <v>5.2673571015067061E-2</v>
      </c>
      <c r="W140" s="36">
        <f t="shared" ref="W140" si="239">V140/U140*100</f>
        <v>0.25414657210199565</v>
      </c>
      <c r="X140" s="38"/>
      <c r="Y140" s="33"/>
      <c r="Z140" s="34"/>
      <c r="AA140" s="33"/>
      <c r="AB140" s="35"/>
      <c r="AC140" s="35"/>
      <c r="AD140" s="36"/>
    </row>
    <row r="141" spans="1:30" ht="18" x14ac:dyDescent="0.35">
      <c r="A141" s="39" t="s">
        <v>102</v>
      </c>
      <c r="B141" s="40">
        <v>0.5121</v>
      </c>
      <c r="C141" s="41"/>
      <c r="D141" s="42"/>
      <c r="E141" s="55"/>
      <c r="F141" s="41"/>
      <c r="G141" s="43"/>
      <c r="H141" s="43"/>
      <c r="I141" s="44"/>
      <c r="J141" s="41"/>
      <c r="K141" s="45"/>
      <c r="L141" s="38">
        <f t="shared" si="222"/>
        <v>0.88670351105331591</v>
      </c>
      <c r="M141" s="33">
        <f t="shared" si="223"/>
        <v>17.315046105317631</v>
      </c>
      <c r="N141" s="43"/>
      <c r="O141" s="43"/>
      <c r="P141" s="44"/>
      <c r="Q141" s="46"/>
      <c r="R141" s="42"/>
      <c r="S141" s="34">
        <f t="shared" si="224"/>
        <v>1.0639129652015122</v>
      </c>
      <c r="T141" s="33">
        <f t="shared" si="225"/>
        <v>20.775492388234959</v>
      </c>
      <c r="U141" s="43"/>
      <c r="V141" s="43"/>
      <c r="W141" s="44"/>
      <c r="X141" s="46"/>
      <c r="Y141" s="42"/>
      <c r="Z141" s="55"/>
      <c r="AA141" s="41"/>
      <c r="AB141" s="43"/>
      <c r="AC141" s="43"/>
      <c r="AD141" s="44"/>
    </row>
    <row r="142" spans="1:30" ht="18" x14ac:dyDescent="0.35">
      <c r="A142" s="47" t="s">
        <v>101</v>
      </c>
      <c r="B142" s="48">
        <v>0.51319999999999999</v>
      </c>
      <c r="C142" s="49"/>
      <c r="D142" s="50"/>
      <c r="E142" s="56"/>
      <c r="F142" s="49"/>
      <c r="G142" s="51"/>
      <c r="H142" s="51"/>
      <c r="I142" s="52"/>
      <c r="J142" s="49"/>
      <c r="K142" s="53"/>
      <c r="L142" s="38">
        <f t="shared" si="222"/>
        <v>0.88670351105331591</v>
      </c>
      <c r="M142" s="33">
        <f t="shared" si="223"/>
        <v>17.277932795271159</v>
      </c>
      <c r="N142" s="51"/>
      <c r="O142" s="51"/>
      <c r="P142" s="52"/>
      <c r="Q142" s="54"/>
      <c r="R142" s="50"/>
      <c r="S142" s="34">
        <f t="shared" si="224"/>
        <v>1.0639129652015122</v>
      </c>
      <c r="T142" s="33">
        <f t="shared" si="225"/>
        <v>20.730961909616372</v>
      </c>
      <c r="U142" s="51"/>
      <c r="V142" s="51"/>
      <c r="W142" s="52"/>
      <c r="X142" s="54"/>
      <c r="Y142" s="50"/>
      <c r="Z142" s="56"/>
      <c r="AA142" s="49"/>
      <c r="AB142" s="51"/>
      <c r="AC142" s="51"/>
      <c r="AD142" s="52"/>
    </row>
    <row r="143" spans="1:30" ht="18" x14ac:dyDescent="0.35">
      <c r="A143" s="31" t="s">
        <v>123</v>
      </c>
      <c r="B143" s="32">
        <v>0.501</v>
      </c>
      <c r="C143" s="33"/>
      <c r="D143" s="33"/>
      <c r="E143" s="34"/>
      <c r="F143" s="33"/>
      <c r="G143" s="35"/>
      <c r="H143" s="35"/>
      <c r="I143" s="36"/>
      <c r="J143" s="33"/>
      <c r="K143" s="37"/>
      <c r="L143" s="38">
        <f t="shared" si="222"/>
        <v>0.88670351105331591</v>
      </c>
      <c r="M143" s="33">
        <f t="shared" si="223"/>
        <v>17.698672875315687</v>
      </c>
      <c r="N143" s="35">
        <f t="shared" ref="N143" si="240">AVERAGE(M143:M145)</f>
        <v>17.576542336616452</v>
      </c>
      <c r="O143" s="35">
        <f t="shared" ref="O143" si="241">STDEV(M143:M145)</f>
        <v>0.1313277922017044</v>
      </c>
      <c r="P143" s="36">
        <f t="shared" ref="P143" si="242">O143/N143*100</f>
        <v>0.74717649061223423</v>
      </c>
      <c r="Q143" s="38"/>
      <c r="R143" s="33"/>
      <c r="S143" s="34">
        <f t="shared" si="224"/>
        <v>1.0639129652015122</v>
      </c>
      <c r="T143" s="33">
        <f t="shared" si="225"/>
        <v>21.235787728573101</v>
      </c>
      <c r="U143" s="35">
        <f t="shared" ref="U143" si="243">AVERAGE(T143:T145)</f>
        <v>21.089249159649636</v>
      </c>
      <c r="V143" s="35">
        <f t="shared" ref="V143" si="244">STDEV(T143:T145)</f>
        <v>0.15757391176754157</v>
      </c>
      <c r="W143" s="36">
        <f t="shared" ref="W143" si="245">V143/U143*100</f>
        <v>0.74717649061224045</v>
      </c>
      <c r="X143" s="38"/>
      <c r="Y143" s="33"/>
      <c r="Z143" s="34"/>
      <c r="AA143" s="33"/>
      <c r="AB143" s="35"/>
      <c r="AC143" s="35"/>
      <c r="AD143" s="36"/>
    </row>
    <row r="144" spans="1:30" ht="18" x14ac:dyDescent="0.35">
      <c r="A144" s="39" t="s">
        <v>124</v>
      </c>
      <c r="B144" s="40">
        <v>0.50849999999999995</v>
      </c>
      <c r="C144" s="41"/>
      <c r="D144" s="42"/>
      <c r="E144" s="55"/>
      <c r="F144" s="41"/>
      <c r="G144" s="43"/>
      <c r="H144" s="43"/>
      <c r="I144" s="44"/>
      <c r="J144" s="41"/>
      <c r="K144" s="45"/>
      <c r="L144" s="38">
        <f t="shared" si="222"/>
        <v>0.88670351105331591</v>
      </c>
      <c r="M144" s="33">
        <f t="shared" si="223"/>
        <v>17.437630502523422</v>
      </c>
      <c r="N144" s="43"/>
      <c r="O144" s="43"/>
      <c r="P144" s="44"/>
      <c r="Q144" s="46"/>
      <c r="R144" s="42"/>
      <c r="S144" s="34">
        <f t="shared" si="224"/>
        <v>1.0639129652015122</v>
      </c>
      <c r="T144" s="33">
        <f t="shared" si="225"/>
        <v>20.922575520187067</v>
      </c>
      <c r="U144" s="43"/>
      <c r="V144" s="43"/>
      <c r="W144" s="44"/>
      <c r="X144" s="46"/>
      <c r="Y144" s="42"/>
      <c r="Z144" s="55"/>
      <c r="AA144" s="41"/>
      <c r="AB144" s="43"/>
      <c r="AC144" s="43"/>
      <c r="AD144" s="44"/>
    </row>
    <row r="145" spans="1:30" ht="18" x14ac:dyDescent="0.35">
      <c r="A145" s="47" t="s">
        <v>125</v>
      </c>
      <c r="B145" s="48">
        <v>0.504</v>
      </c>
      <c r="C145" s="49"/>
      <c r="D145" s="50"/>
      <c r="E145" s="56"/>
      <c r="F145" s="49"/>
      <c r="G145" s="51"/>
      <c r="H145" s="51"/>
      <c r="I145" s="52"/>
      <c r="J145" s="49"/>
      <c r="K145" s="53"/>
      <c r="L145" s="38">
        <f t="shared" si="222"/>
        <v>0.88670351105331591</v>
      </c>
      <c r="M145" s="33">
        <f t="shared" si="223"/>
        <v>17.593323632010236</v>
      </c>
      <c r="N145" s="51"/>
      <c r="O145" s="51"/>
      <c r="P145" s="52"/>
      <c r="Q145" s="54"/>
      <c r="R145" s="50"/>
      <c r="S145" s="34">
        <f t="shared" si="224"/>
        <v>1.0639129652015122</v>
      </c>
      <c r="T145" s="33">
        <f t="shared" si="225"/>
        <v>21.109384230188734</v>
      </c>
      <c r="U145" s="51"/>
      <c r="V145" s="51"/>
      <c r="W145" s="52"/>
      <c r="X145" s="54"/>
      <c r="Y145" s="50"/>
      <c r="Z145" s="56"/>
      <c r="AA145" s="49"/>
      <c r="AB145" s="51"/>
      <c r="AC145" s="51"/>
      <c r="AD145" s="52"/>
    </row>
    <row r="146" spans="1:30" ht="18" x14ac:dyDescent="0.35">
      <c r="A146" s="31" t="s">
        <v>126</v>
      </c>
      <c r="B146" s="32">
        <v>0.50990000000000002</v>
      </c>
      <c r="C146" s="33"/>
      <c r="D146" s="33"/>
      <c r="E146" s="34"/>
      <c r="F146" s="33"/>
      <c r="G146" s="35"/>
      <c r="H146" s="35"/>
      <c r="I146" s="36"/>
      <c r="J146" s="33"/>
      <c r="K146" s="37"/>
      <c r="L146" s="38">
        <f t="shared" si="222"/>
        <v>0.88670351105331591</v>
      </c>
      <c r="M146" s="33">
        <f t="shared" si="223"/>
        <v>17.389753109498251</v>
      </c>
      <c r="N146" s="35">
        <f t="shared" ref="N146" si="246">AVERAGE(M146:M148)</f>
        <v>17.303900404946134</v>
      </c>
      <c r="O146" s="35">
        <f t="shared" ref="O146" si="247">STDEV(M146:M148)</f>
        <v>0.17911119508915199</v>
      </c>
      <c r="P146" s="36">
        <f t="shared" ref="P146" si="248">O146/N146*100</f>
        <v>1.0350914585589903</v>
      </c>
      <c r="Q146" s="38"/>
      <c r="R146" s="33"/>
      <c r="S146" s="34">
        <f t="shared" si="224"/>
        <v>1.0639129652015122</v>
      </c>
      <c r="T146" s="33">
        <f t="shared" si="225"/>
        <v>20.865129735271861</v>
      </c>
      <c r="U146" s="35">
        <f t="shared" ref="U146" si="249">AVERAGE(T146:T148)</f>
        <v>20.762119197553215</v>
      </c>
      <c r="V146" s="35">
        <f t="shared" ref="V146" si="250">STDEV(T146:T148)</f>
        <v>0.21490692242970899</v>
      </c>
      <c r="W146" s="36">
        <f t="shared" ref="W146" si="251">V146/U146*100</f>
        <v>1.035091458558987</v>
      </c>
      <c r="X146" s="38"/>
      <c r="Y146" s="33"/>
      <c r="Z146" s="34"/>
      <c r="AA146" s="33"/>
      <c r="AB146" s="35"/>
      <c r="AC146" s="35"/>
      <c r="AD146" s="36"/>
    </row>
    <row r="147" spans="1:30" ht="18" x14ac:dyDescent="0.35">
      <c r="A147" s="39" t="s">
        <v>127</v>
      </c>
      <c r="B147" s="40">
        <v>0.51859999999999995</v>
      </c>
      <c r="C147" s="41"/>
      <c r="D147" s="42"/>
      <c r="E147" s="55"/>
      <c r="F147" s="41"/>
      <c r="G147" s="43"/>
      <c r="H147" s="43"/>
      <c r="I147" s="44"/>
      <c r="J147" s="41"/>
      <c r="K147" s="45"/>
      <c r="L147" s="38">
        <f t="shared" si="222"/>
        <v>0.88670351105331591</v>
      </c>
      <c r="M147" s="33">
        <f t="shared" si="223"/>
        <v>17.098023738012262</v>
      </c>
      <c r="N147" s="43"/>
      <c r="O147" s="43"/>
      <c r="P147" s="44"/>
      <c r="Q147" s="46"/>
      <c r="R147" s="42"/>
      <c r="S147" s="34">
        <f t="shared" si="224"/>
        <v>1.0639129652015122</v>
      </c>
      <c r="T147" s="33">
        <f t="shared" si="225"/>
        <v>20.515097670680916</v>
      </c>
      <c r="U147" s="43"/>
      <c r="V147" s="43"/>
      <c r="W147" s="44"/>
      <c r="X147" s="46"/>
      <c r="Y147" s="42"/>
      <c r="Z147" s="55"/>
      <c r="AA147" s="41"/>
      <c r="AB147" s="43"/>
      <c r="AC147" s="43"/>
      <c r="AD147" s="44"/>
    </row>
    <row r="148" spans="1:30" ht="18" x14ac:dyDescent="0.35">
      <c r="A148" s="47" t="s">
        <v>128</v>
      </c>
      <c r="B148" s="48">
        <v>0.50890000000000002</v>
      </c>
      <c r="C148" s="49"/>
      <c r="D148" s="50"/>
      <c r="E148" s="56"/>
      <c r="F148" s="49"/>
      <c r="G148" s="51"/>
      <c r="H148" s="51"/>
      <c r="I148" s="52"/>
      <c r="J148" s="49"/>
      <c r="K148" s="53"/>
      <c r="L148" s="38">
        <f t="shared" si="222"/>
        <v>0.88670351105331591</v>
      </c>
      <c r="M148" s="33">
        <f t="shared" si="223"/>
        <v>17.423924367327881</v>
      </c>
      <c r="N148" s="51"/>
      <c r="O148" s="51"/>
      <c r="P148" s="52"/>
      <c r="Q148" s="54"/>
      <c r="R148" s="50"/>
      <c r="S148" s="34">
        <f t="shared" si="224"/>
        <v>1.0639129652015122</v>
      </c>
      <c r="T148" s="33">
        <f t="shared" si="225"/>
        <v>20.906130186706861</v>
      </c>
      <c r="U148" s="51"/>
      <c r="V148" s="51"/>
      <c r="W148" s="52"/>
      <c r="X148" s="54"/>
      <c r="Y148" s="50"/>
      <c r="Z148" s="56"/>
      <c r="AA148" s="49"/>
      <c r="AB148" s="51"/>
      <c r="AC148" s="51"/>
      <c r="AD148" s="52"/>
    </row>
    <row r="149" spans="1:30" ht="18" x14ac:dyDescent="0.35">
      <c r="A149" s="31" t="s">
        <v>129</v>
      </c>
      <c r="B149" s="32">
        <v>0.52249999999999996</v>
      </c>
      <c r="C149" s="33"/>
      <c r="D149" s="33"/>
      <c r="E149" s="34"/>
      <c r="F149" s="33"/>
      <c r="G149" s="35"/>
      <c r="H149" s="35"/>
      <c r="I149" s="36"/>
      <c r="J149" s="33"/>
      <c r="K149" s="37"/>
      <c r="L149" s="38">
        <f t="shared" si="222"/>
        <v>0.88670351105331591</v>
      </c>
      <c r="M149" s="33">
        <f t="shared" si="223"/>
        <v>16.970402125422314</v>
      </c>
      <c r="N149" s="35">
        <f t="shared" ref="N149" si="252">AVERAGE(M149:M151)</f>
        <v>17.408946179261708</v>
      </c>
      <c r="O149" s="35">
        <f t="shared" ref="O149" si="253">STDEV(M149:M151)</f>
        <v>0.39388704088819115</v>
      </c>
      <c r="P149" s="36">
        <f t="shared" ref="P149" si="254">O149/N149*100</f>
        <v>2.2625553369646609</v>
      </c>
      <c r="Q149" s="38"/>
      <c r="R149" s="33"/>
      <c r="S149" s="34">
        <f t="shared" si="224"/>
        <v>1.0639129652015122</v>
      </c>
      <c r="T149" s="33">
        <f t="shared" si="225"/>
        <v>20.361970625866263</v>
      </c>
      <c r="U149" s="35">
        <f t="shared" ref="U149" si="255">AVERAGE(T149:T151)</f>
        <v>20.888158578068595</v>
      </c>
      <c r="V149" s="35">
        <f t="shared" ref="V149" si="256">STDEV(T149:T151)</f>
        <v>0.4726061467017324</v>
      </c>
      <c r="W149" s="36">
        <f t="shared" ref="W149" si="257">V149/U149*100</f>
        <v>2.2625553369646596</v>
      </c>
      <c r="X149" s="38"/>
      <c r="Y149" s="33"/>
      <c r="Z149" s="34"/>
      <c r="AA149" s="33"/>
      <c r="AB149" s="35"/>
      <c r="AC149" s="35"/>
      <c r="AD149" s="36"/>
    </row>
    <row r="150" spans="1:30" ht="18" x14ac:dyDescent="0.35">
      <c r="A150" s="39" t="s">
        <v>130</v>
      </c>
      <c r="B150" s="40">
        <v>0.50600000000000001</v>
      </c>
      <c r="C150" s="41"/>
      <c r="D150" s="42"/>
      <c r="E150" s="55"/>
      <c r="F150" s="41"/>
      <c r="G150" s="43"/>
      <c r="H150" s="43"/>
      <c r="I150" s="44"/>
      <c r="J150" s="41"/>
      <c r="K150" s="45"/>
      <c r="L150" s="38">
        <f t="shared" si="222"/>
        <v>0.88670351105331591</v>
      </c>
      <c r="M150" s="33">
        <f t="shared" si="223"/>
        <v>17.523784803425215</v>
      </c>
      <c r="N150" s="43"/>
      <c r="O150" s="43"/>
      <c r="P150" s="44"/>
      <c r="Q150" s="46"/>
      <c r="R150" s="42"/>
      <c r="S150" s="34">
        <f t="shared" si="224"/>
        <v>1.0639129652015122</v>
      </c>
      <c r="T150" s="33">
        <f t="shared" si="225"/>
        <v>21.025947928883642</v>
      </c>
      <c r="U150" s="43"/>
      <c r="V150" s="43"/>
      <c r="W150" s="44"/>
      <c r="X150" s="46"/>
      <c r="Y150" s="42"/>
      <c r="Z150" s="55"/>
      <c r="AA150" s="41"/>
      <c r="AB150" s="43"/>
      <c r="AC150" s="43"/>
      <c r="AD150" s="44"/>
    </row>
    <row r="151" spans="1:30" ht="18" x14ac:dyDescent="0.35">
      <c r="A151" s="47" t="s">
        <v>131</v>
      </c>
      <c r="B151" s="48">
        <v>0.50004000000000004</v>
      </c>
      <c r="C151" s="49"/>
      <c r="D151" s="50"/>
      <c r="E151" s="56"/>
      <c r="F151" s="49"/>
      <c r="G151" s="51"/>
      <c r="H151" s="51"/>
      <c r="I151" s="52"/>
      <c r="J151" s="49"/>
      <c r="K151" s="53"/>
      <c r="L151" s="38">
        <f t="shared" si="222"/>
        <v>0.88670351105331591</v>
      </c>
      <c r="M151" s="33">
        <f t="shared" si="223"/>
        <v>17.732651608937601</v>
      </c>
      <c r="N151" s="51"/>
      <c r="O151" s="51"/>
      <c r="P151" s="52"/>
      <c r="Q151" s="54"/>
      <c r="R151" s="50"/>
      <c r="S151" s="34">
        <f t="shared" si="224"/>
        <v>1.0639129652015122</v>
      </c>
      <c r="T151" s="33">
        <f t="shared" si="225"/>
        <v>21.276557179455885</v>
      </c>
      <c r="U151" s="51"/>
      <c r="V151" s="51"/>
      <c r="W151" s="52"/>
      <c r="X151" s="54"/>
      <c r="Y151" s="50"/>
      <c r="Z151" s="56"/>
      <c r="AA151" s="49"/>
      <c r="AB151" s="51"/>
      <c r="AC151" s="51"/>
      <c r="AD151" s="52"/>
    </row>
    <row r="152" spans="1:30" ht="18" x14ac:dyDescent="0.35">
      <c r="A152" s="31" t="s">
        <v>132</v>
      </c>
      <c r="B152" s="32">
        <v>0.49370000000000003</v>
      </c>
      <c r="C152" s="33"/>
      <c r="D152" s="33"/>
      <c r="E152" s="34"/>
      <c r="F152" s="33"/>
      <c r="G152" s="35"/>
      <c r="H152" s="35"/>
      <c r="I152" s="36"/>
      <c r="J152" s="33">
        <v>1130</v>
      </c>
      <c r="K152" s="37"/>
      <c r="L152" s="38">
        <f t="shared" si="222"/>
        <v>10.070708712613783</v>
      </c>
      <c r="M152" s="33">
        <f t="shared" si="223"/>
        <v>203.98437740761153</v>
      </c>
      <c r="N152" s="35">
        <f t="shared" ref="N152" si="258">AVERAGE(M152:M154)</f>
        <v>195.56699070924165</v>
      </c>
      <c r="O152" s="35">
        <f t="shared" ref="O152" si="259">STDEV(M152:M154)</f>
        <v>8.282446951053851</v>
      </c>
      <c r="P152" s="36">
        <f t="shared" ref="P152" si="260">O152/N152*100</f>
        <v>4.2350945428043847</v>
      </c>
      <c r="Q152" s="38">
        <v>157</v>
      </c>
      <c r="R152" s="33"/>
      <c r="S152" s="34">
        <f t="shared" si="224"/>
        <v>5.1018749517759314</v>
      </c>
      <c r="T152" s="33">
        <f t="shared" si="225"/>
        <v>103.33957771472414</v>
      </c>
      <c r="U152" s="35">
        <f t="shared" ref="U152" si="261">AVERAGE(T152:T154)</f>
        <v>100.64037358602057</v>
      </c>
      <c r="V152" s="35">
        <f t="shared" ref="V152" si="262">STDEV(T152:T154)</f>
        <v>2.8140097181441202</v>
      </c>
      <c r="W152" s="36">
        <f t="shared" ref="W152" si="263">V152/U152*100</f>
        <v>2.7961042053752867</v>
      </c>
      <c r="X152" s="38"/>
      <c r="Y152" s="33"/>
      <c r="Z152" s="34"/>
      <c r="AA152" s="33"/>
      <c r="AB152" s="35"/>
      <c r="AC152" s="35"/>
      <c r="AD152" s="36"/>
    </row>
    <row r="153" spans="1:30" ht="18" x14ac:dyDescent="0.35">
      <c r="A153" s="39" t="s">
        <v>133</v>
      </c>
      <c r="B153" s="40">
        <v>0.49819999999999998</v>
      </c>
      <c r="C153" s="41"/>
      <c r="D153" s="42"/>
      <c r="E153" s="55"/>
      <c r="F153" s="41"/>
      <c r="G153" s="43"/>
      <c r="H153" s="43"/>
      <c r="I153" s="44"/>
      <c r="J153" s="41">
        <v>1088</v>
      </c>
      <c r="K153" s="45"/>
      <c r="L153" s="38">
        <f t="shared" si="222"/>
        <v>9.7293563068920665</v>
      </c>
      <c r="M153" s="33">
        <f t="shared" si="223"/>
        <v>195.29017075255052</v>
      </c>
      <c r="N153" s="43"/>
      <c r="O153" s="43"/>
      <c r="P153" s="44"/>
      <c r="Q153" s="46">
        <v>154</v>
      </c>
      <c r="R153" s="42"/>
      <c r="S153" s="34">
        <f t="shared" si="224"/>
        <v>5.024716442478331</v>
      </c>
      <c r="T153" s="33">
        <f t="shared" si="225"/>
        <v>100.85741554553053</v>
      </c>
      <c r="U153" s="43"/>
      <c r="V153" s="43"/>
      <c r="W153" s="44"/>
      <c r="X153" s="46"/>
      <c r="Y153" s="42"/>
      <c r="Z153" s="55"/>
      <c r="AA153" s="41"/>
      <c r="AB153" s="43"/>
      <c r="AC153" s="43"/>
      <c r="AD153" s="44"/>
    </row>
    <row r="154" spans="1:30" ht="18" x14ac:dyDescent="0.35">
      <c r="A154" s="47" t="s">
        <v>134</v>
      </c>
      <c r="B154" s="48">
        <v>0.51519999999999999</v>
      </c>
      <c r="C154" s="49"/>
      <c r="D154" s="50"/>
      <c r="E154" s="56"/>
      <c r="F154" s="49"/>
      <c r="G154" s="51"/>
      <c r="H154" s="51"/>
      <c r="I154" s="52"/>
      <c r="J154" s="49">
        <v>1079</v>
      </c>
      <c r="K154" s="53"/>
      <c r="L154" s="38">
        <f t="shared" si="222"/>
        <v>9.6562093628088412</v>
      </c>
      <c r="M154" s="33">
        <f t="shared" si="223"/>
        <v>187.42642396756293</v>
      </c>
      <c r="N154" s="51"/>
      <c r="O154" s="51"/>
      <c r="P154" s="52"/>
      <c r="Q154" s="54">
        <v>154.38999999999999</v>
      </c>
      <c r="R154" s="50"/>
      <c r="S154" s="34">
        <f t="shared" si="224"/>
        <v>5.0347470486870183</v>
      </c>
      <c r="T154" s="33">
        <f t="shared" si="225"/>
        <v>97.724127497807032</v>
      </c>
      <c r="U154" s="51"/>
      <c r="V154" s="51"/>
      <c r="W154" s="52"/>
      <c r="X154" s="54"/>
      <c r="Y154" s="50"/>
      <c r="Z154" s="56"/>
      <c r="AA154" s="49"/>
      <c r="AB154" s="51"/>
      <c r="AC154" s="51"/>
      <c r="AD154" s="52"/>
    </row>
    <row r="157" spans="1:30" ht="28.5" x14ac:dyDescent="0.65">
      <c r="A157" s="1" t="s">
        <v>0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ht="17.5" x14ac:dyDescent="0.35">
      <c r="A158" s="2" t="s">
        <v>1</v>
      </c>
      <c r="B158" s="3" t="s">
        <v>2</v>
      </c>
      <c r="C158" s="4" t="s">
        <v>3</v>
      </c>
      <c r="D158" s="5"/>
      <c r="E158" s="6" t="s">
        <v>4</v>
      </c>
      <c r="F158" s="7" t="s">
        <v>5</v>
      </c>
      <c r="G158" s="7" t="s">
        <v>6</v>
      </c>
      <c r="H158" s="7" t="s">
        <v>7</v>
      </c>
      <c r="I158" s="8" t="s">
        <v>8</v>
      </c>
      <c r="J158" s="9" t="s">
        <v>9</v>
      </c>
      <c r="K158" s="10"/>
      <c r="L158" s="11" t="s">
        <v>4</v>
      </c>
      <c r="M158" s="12" t="s">
        <v>5</v>
      </c>
      <c r="N158" s="12" t="s">
        <v>6</v>
      </c>
      <c r="O158" s="12" t="s">
        <v>7</v>
      </c>
      <c r="P158" s="13" t="s">
        <v>8</v>
      </c>
      <c r="Q158" s="14" t="s">
        <v>10</v>
      </c>
      <c r="R158" s="15"/>
      <c r="S158" s="16" t="s">
        <v>4</v>
      </c>
      <c r="T158" s="17" t="s">
        <v>5</v>
      </c>
      <c r="U158" s="17" t="s">
        <v>6</v>
      </c>
      <c r="V158" s="17" t="s">
        <v>7</v>
      </c>
      <c r="W158" s="18" t="s">
        <v>8</v>
      </c>
      <c r="X158" s="19" t="s">
        <v>11</v>
      </c>
      <c r="Y158" s="20"/>
      <c r="Z158" s="21" t="s">
        <v>4</v>
      </c>
      <c r="AA158" s="22" t="s">
        <v>5</v>
      </c>
      <c r="AB158" s="22" t="s">
        <v>6</v>
      </c>
      <c r="AC158" s="22" t="s">
        <v>7</v>
      </c>
      <c r="AD158" s="23" t="s">
        <v>8</v>
      </c>
    </row>
    <row r="159" spans="1:30" ht="18" x14ac:dyDescent="0.35">
      <c r="A159" s="24"/>
      <c r="B159" s="25"/>
      <c r="C159" s="26" t="s">
        <v>12</v>
      </c>
      <c r="D159" s="27" t="s">
        <v>13</v>
      </c>
      <c r="E159" s="28"/>
      <c r="F159" s="29"/>
      <c r="G159" s="29"/>
      <c r="H159" s="29"/>
      <c r="I159" s="30"/>
      <c r="J159" s="26" t="s">
        <v>12</v>
      </c>
      <c r="K159" s="27" t="s">
        <v>13</v>
      </c>
      <c r="L159" s="28"/>
      <c r="M159" s="29"/>
      <c r="N159" s="29"/>
      <c r="O159" s="29"/>
      <c r="P159" s="30"/>
      <c r="Q159" s="26" t="s">
        <v>12</v>
      </c>
      <c r="R159" s="27" t="s">
        <v>13</v>
      </c>
      <c r="S159" s="28"/>
      <c r="T159" s="29"/>
      <c r="U159" s="29"/>
      <c r="V159" s="29"/>
      <c r="W159" s="30"/>
      <c r="X159" s="26" t="s">
        <v>12</v>
      </c>
      <c r="Y159" s="27" t="s">
        <v>13</v>
      </c>
      <c r="Z159" s="28"/>
      <c r="AA159" s="29"/>
      <c r="AB159" s="29"/>
      <c r="AC159" s="29"/>
      <c r="AD159" s="30"/>
    </row>
    <row r="160" spans="1:30" ht="18" x14ac:dyDescent="0.35">
      <c r="A160" s="31" t="s">
        <v>135</v>
      </c>
      <c r="B160" s="32">
        <v>0.50119999999999998</v>
      </c>
      <c r="C160" s="33">
        <v>73</v>
      </c>
      <c r="D160" s="33">
        <v>9.468</v>
      </c>
      <c r="E160" s="34">
        <f>(C160+41.366)/38.881</f>
        <v>2.9414366914431214</v>
      </c>
      <c r="F160" s="33">
        <f>E160*(10/B160)</f>
        <v>58.687882909878716</v>
      </c>
      <c r="G160" s="35">
        <f>AVERAGE(F160:F162)</f>
        <v>59.296042158487523</v>
      </c>
      <c r="H160" s="35">
        <f>STDEV(F160:F162)</f>
        <v>1.4599487821820019</v>
      </c>
      <c r="I160" s="36">
        <f>H160/G160*100</f>
        <v>2.46213529442627</v>
      </c>
      <c r="J160" s="33">
        <v>3698</v>
      </c>
      <c r="K160" s="37">
        <v>8.0190000000000001</v>
      </c>
      <c r="L160" s="38">
        <f>(J160+109.1)/123.04</f>
        <v>30.941970091027304</v>
      </c>
      <c r="M160" s="33">
        <f>L160*(10/B160)</f>
        <v>617.35774323677776</v>
      </c>
      <c r="N160" s="35">
        <f>AVERAGE(M160:M162)</f>
        <v>622.24299231698444</v>
      </c>
      <c r="O160" s="35">
        <f>STDEV(M160:M162)</f>
        <v>12.118329757927297</v>
      </c>
      <c r="P160" s="36">
        <f>O160/N160*100</f>
        <v>1.9475237017621487</v>
      </c>
      <c r="Q160" s="38">
        <v>163</v>
      </c>
      <c r="R160" s="33">
        <v>7.1230000000000002</v>
      </c>
      <c r="S160" s="34">
        <f>(Q160+41.366)/38.881</f>
        <v>5.2561919703711322</v>
      </c>
      <c r="T160" s="33">
        <f>S160*(10/B160)</f>
        <v>104.87214625640726</v>
      </c>
      <c r="U160" s="35">
        <f>AVERAGE(T160:T162)</f>
        <v>100.19195825229785</v>
      </c>
      <c r="V160" s="35">
        <f>STDEV(T160:T162)</f>
        <v>10.406534933045906</v>
      </c>
      <c r="W160" s="36">
        <f>V160/U160*100</f>
        <v>10.386597002965791</v>
      </c>
      <c r="X160" s="38"/>
      <c r="Y160" s="33">
        <v>6.3739999999999997</v>
      </c>
      <c r="Z160" s="34">
        <f>(X160+41.366)/38.881</f>
        <v>1.0639129652015122</v>
      </c>
      <c r="AA160" s="33">
        <f>Z160*(10/B160)</f>
        <v>21.227313751027779</v>
      </c>
      <c r="AB160" s="35">
        <f>AVERAGE(AA160:AA162)</f>
        <v>21.018729452004624</v>
      </c>
      <c r="AC160" s="35">
        <f>STDEV(AA160:AA162)</f>
        <v>0.27830424742850018</v>
      </c>
      <c r="AD160" s="36">
        <f>AC160/AB160*100</f>
        <v>1.3240774046975394</v>
      </c>
    </row>
    <row r="161" spans="1:30" ht="18" x14ac:dyDescent="0.35">
      <c r="A161" s="39" t="s">
        <v>136</v>
      </c>
      <c r="B161" s="40">
        <v>0.50360000000000005</v>
      </c>
      <c r="C161" s="41">
        <v>78</v>
      </c>
      <c r="D161" s="42">
        <v>9.6259999999999994</v>
      </c>
      <c r="E161" s="34">
        <f t="shared" ref="E161:E162" si="264">(C161+41.366)/38.881</f>
        <v>3.070034206939122</v>
      </c>
      <c r="F161" s="33">
        <f t="shared" ref="F161:F162" si="265">E161*(10/B161)</f>
        <v>60.96175947059416</v>
      </c>
      <c r="G161" s="43"/>
      <c r="H161" s="43"/>
      <c r="I161" s="44"/>
      <c r="J161" s="41">
        <v>3832</v>
      </c>
      <c r="K161" s="45">
        <v>8.1370000000000005</v>
      </c>
      <c r="L161" s="38">
        <f t="shared" ref="L161:L180" si="266">(J161+109.1)/123.04</f>
        <v>32.03104681404421</v>
      </c>
      <c r="M161" s="33">
        <f t="shared" ref="M161:M180" si="267">L161*(10/B161)</f>
        <v>636.04143792780394</v>
      </c>
      <c r="N161" s="43"/>
      <c r="O161" s="43"/>
      <c r="P161" s="44"/>
      <c r="Q161" s="46">
        <v>169</v>
      </c>
      <c r="R161" s="42">
        <v>7.2190000000000003</v>
      </c>
      <c r="S161" s="34">
        <f t="shared" ref="S161:S180" si="268">(Q161+41.366)/38.881</f>
        <v>5.4105089889663329</v>
      </c>
      <c r="T161" s="33">
        <f t="shared" ref="T161:T180" si="269">S161*(10/B161)</f>
        <v>107.43663600012574</v>
      </c>
      <c r="U161" s="43"/>
      <c r="V161" s="43"/>
      <c r="W161" s="44"/>
      <c r="X161" s="46"/>
      <c r="Y161" s="42">
        <v>6.4429999999999996</v>
      </c>
      <c r="Z161" s="34">
        <f t="shared" ref="Z161:Z162" si="270">(X161+41.366)/38.881</f>
        <v>1.0639129652015122</v>
      </c>
      <c r="AA161" s="33">
        <f t="shared" ref="AA161:AA162" si="271">Z161*(10/B161)</f>
        <v>21.126151016709933</v>
      </c>
      <c r="AB161" s="43"/>
      <c r="AC161" s="43"/>
      <c r="AD161" s="44"/>
    </row>
    <row r="162" spans="1:30" ht="18" x14ac:dyDescent="0.35">
      <c r="A162" s="47" t="s">
        <v>137</v>
      </c>
      <c r="B162" s="48">
        <v>0.51390000000000002</v>
      </c>
      <c r="C162" s="49">
        <v>75</v>
      </c>
      <c r="D162" s="50">
        <v>9.7850000000000001</v>
      </c>
      <c r="E162" s="34">
        <f t="shared" si="264"/>
        <v>2.9928756976415216</v>
      </c>
      <c r="F162" s="33">
        <f t="shared" si="265"/>
        <v>58.238484094989715</v>
      </c>
      <c r="G162" s="51"/>
      <c r="H162" s="51"/>
      <c r="I162" s="52"/>
      <c r="J162" s="49">
        <v>3769</v>
      </c>
      <c r="K162" s="53">
        <v>8.2680000000000007</v>
      </c>
      <c r="L162" s="38">
        <f t="shared" si="266"/>
        <v>31.519018205461638</v>
      </c>
      <c r="M162" s="33">
        <f t="shared" si="267"/>
        <v>613.32979578637162</v>
      </c>
      <c r="N162" s="51"/>
      <c r="O162" s="51"/>
      <c r="P162" s="52"/>
      <c r="Q162" s="54">
        <v>135</v>
      </c>
      <c r="R162" s="50">
        <v>7.33</v>
      </c>
      <c r="S162" s="34">
        <f t="shared" si="268"/>
        <v>4.5360458835935287</v>
      </c>
      <c r="T162" s="33">
        <f t="shared" si="269"/>
        <v>88.267092500360548</v>
      </c>
      <c r="U162" s="51"/>
      <c r="V162" s="51"/>
      <c r="W162" s="52"/>
      <c r="X162" s="54"/>
      <c r="Y162" s="50">
        <v>6.5250000000000004</v>
      </c>
      <c r="Z162" s="34">
        <f t="shared" si="270"/>
        <v>1.0639129652015122</v>
      </c>
      <c r="AA162" s="33">
        <f t="shared" si="271"/>
        <v>20.702723588276164</v>
      </c>
      <c r="AB162" s="51"/>
      <c r="AC162" s="51"/>
      <c r="AD162" s="52"/>
    </row>
    <row r="163" spans="1:30" ht="18" x14ac:dyDescent="0.35">
      <c r="A163" s="31" t="s">
        <v>138</v>
      </c>
      <c r="B163" s="32">
        <v>0.51090000000000002</v>
      </c>
      <c r="C163" s="33" t="s">
        <v>18</v>
      </c>
      <c r="D163" s="33" t="s">
        <v>18</v>
      </c>
      <c r="E163" s="34" t="s">
        <v>18</v>
      </c>
      <c r="F163" s="33" t="s">
        <v>18</v>
      </c>
      <c r="G163" s="35" t="s">
        <v>18</v>
      </c>
      <c r="H163" s="35" t="s">
        <v>18</v>
      </c>
      <c r="I163" s="36" t="s">
        <v>18</v>
      </c>
      <c r="J163" s="33"/>
      <c r="K163" s="37">
        <v>8.4939999999999998</v>
      </c>
      <c r="L163" s="38">
        <f t="shared" si="266"/>
        <v>0.88670351105331591</v>
      </c>
      <c r="M163" s="33">
        <f t="shared" si="267"/>
        <v>17.355715620538575</v>
      </c>
      <c r="N163" s="35">
        <f t="shared" ref="N163" si="272">AVERAGE(M163:M165)</f>
        <v>17.412688169980999</v>
      </c>
      <c r="O163" s="35">
        <f t="shared" ref="O163" si="273">STDEV(M163:M165)</f>
        <v>6.6508407211571169E-2</v>
      </c>
      <c r="P163" s="36">
        <f t="shared" ref="P163" si="274">O163/N163*100</f>
        <v>0.38195370273861479</v>
      </c>
      <c r="Q163" s="38"/>
      <c r="R163" s="33">
        <v>7.5518000000000001</v>
      </c>
      <c r="S163" s="34">
        <f t="shared" si="268"/>
        <v>1.0639129652015122</v>
      </c>
      <c r="T163" s="33">
        <f t="shared" si="269"/>
        <v>20.824289786680605</v>
      </c>
      <c r="U163" s="35">
        <f t="shared" ref="U163" si="275">AVERAGE(T163:T165)</f>
        <v>20.892648413049837</v>
      </c>
      <c r="V163" s="35">
        <f t="shared" ref="V163" si="276">STDEV(T163:T165)</f>
        <v>7.980024421380337E-2</v>
      </c>
      <c r="W163" s="36">
        <f t="shared" ref="W163" si="277">V163/U163*100</f>
        <v>0.38195370273861035</v>
      </c>
      <c r="X163" s="38"/>
      <c r="Y163" s="33"/>
      <c r="Z163" s="34"/>
      <c r="AA163" s="33"/>
      <c r="AB163" s="35"/>
      <c r="AC163" s="35"/>
      <c r="AD163" s="36"/>
    </row>
    <row r="164" spans="1:30" ht="18" x14ac:dyDescent="0.35">
      <c r="A164" s="39" t="s">
        <v>139</v>
      </c>
      <c r="B164" s="40">
        <v>0.50970000000000004</v>
      </c>
      <c r="C164" s="41"/>
      <c r="D164" s="42"/>
      <c r="E164" s="55"/>
      <c r="F164" s="41"/>
      <c r="G164" s="43"/>
      <c r="H164" s="43"/>
      <c r="I164" s="44"/>
      <c r="J164" s="41"/>
      <c r="K164" s="45">
        <v>8.52</v>
      </c>
      <c r="L164" s="38">
        <f t="shared" si="266"/>
        <v>0.88670351105331591</v>
      </c>
      <c r="M164" s="33">
        <f t="shared" si="267"/>
        <v>17.396576634359739</v>
      </c>
      <c r="N164" s="43"/>
      <c r="O164" s="43"/>
      <c r="P164" s="44"/>
      <c r="Q164" s="46"/>
      <c r="R164" s="42">
        <v>7.5339999999999998</v>
      </c>
      <c r="S164" s="34">
        <f t="shared" si="268"/>
        <v>1.0639129652015122</v>
      </c>
      <c r="T164" s="33">
        <f t="shared" si="269"/>
        <v>20.873316955101281</v>
      </c>
      <c r="U164" s="43"/>
      <c r="V164" s="43"/>
      <c r="W164" s="44"/>
      <c r="X164" s="46"/>
      <c r="Y164" s="42"/>
      <c r="Z164" s="55"/>
      <c r="AA164" s="41"/>
      <c r="AB164" s="43"/>
      <c r="AC164" s="43"/>
      <c r="AD164" s="44"/>
    </row>
    <row r="165" spans="1:30" ht="18" x14ac:dyDescent="0.35">
      <c r="A165" s="47" t="s">
        <v>140</v>
      </c>
      <c r="B165" s="48">
        <v>0.5071</v>
      </c>
      <c r="C165" s="49"/>
      <c r="D165" s="50"/>
      <c r="E165" s="56"/>
      <c r="F165" s="49"/>
      <c r="G165" s="51"/>
      <c r="H165" s="51"/>
      <c r="I165" s="52"/>
      <c r="J165" s="49"/>
      <c r="K165" s="53">
        <v>8.5299999999999994</v>
      </c>
      <c r="L165" s="38">
        <f t="shared" si="266"/>
        <v>0.88670351105331591</v>
      </c>
      <c r="M165" s="33">
        <f t="shared" si="267"/>
        <v>17.485772255044683</v>
      </c>
      <c r="N165" s="51"/>
      <c r="O165" s="51"/>
      <c r="P165" s="52"/>
      <c r="Q165" s="54"/>
      <c r="R165" s="50">
        <v>7.5460000000000003</v>
      </c>
      <c r="S165" s="34">
        <f t="shared" si="268"/>
        <v>1.0639129652015122</v>
      </c>
      <c r="T165" s="33">
        <f t="shared" si="269"/>
        <v>20.980338497367622</v>
      </c>
      <c r="U165" s="51"/>
      <c r="V165" s="51"/>
      <c r="W165" s="52"/>
      <c r="X165" s="54"/>
      <c r="Y165" s="50"/>
      <c r="Z165" s="56"/>
      <c r="AA165" s="49"/>
      <c r="AB165" s="51"/>
      <c r="AC165" s="51"/>
      <c r="AD165" s="52"/>
    </row>
    <row r="166" spans="1:30" ht="18" x14ac:dyDescent="0.35">
      <c r="A166" s="31" t="s">
        <v>141</v>
      </c>
      <c r="B166" s="32">
        <v>0.51470000000000005</v>
      </c>
      <c r="C166" s="33"/>
      <c r="D166" s="33"/>
      <c r="E166" s="34"/>
      <c r="F166" s="33"/>
      <c r="G166" s="35"/>
      <c r="H166" s="35"/>
      <c r="I166" s="36"/>
      <c r="J166" s="33"/>
      <c r="K166" s="37">
        <v>8.56</v>
      </c>
      <c r="L166" s="38">
        <f t="shared" si="266"/>
        <v>0.88670351105331591</v>
      </c>
      <c r="M166" s="33">
        <f t="shared" si="267"/>
        <v>17.227579387085989</v>
      </c>
      <c r="N166" s="35">
        <f t="shared" ref="N166" si="278">AVERAGE(M166:M168)</f>
        <v>17.273519429224923</v>
      </c>
      <c r="O166" s="35">
        <f t="shared" ref="O166" si="279">STDEV(M166:M168)</f>
        <v>4.3900057510747111E-2</v>
      </c>
      <c r="P166" s="36">
        <f t="shared" ref="P166" si="280">O166/N166*100</f>
        <v>0.25414657210199432</v>
      </c>
      <c r="Q166" s="38"/>
      <c r="R166" s="33">
        <v>7.53</v>
      </c>
      <c r="S166" s="34">
        <f t="shared" si="268"/>
        <v>1.0639129652015122</v>
      </c>
      <c r="T166" s="33">
        <f t="shared" si="269"/>
        <v>20.670545273003928</v>
      </c>
      <c r="U166" s="35">
        <f t="shared" ref="U166" si="281">AVERAGE(T166:T168)</f>
        <v>20.725666523618418</v>
      </c>
      <c r="V166" s="35">
        <f t="shared" ref="V166" si="282">STDEV(T166:T168)</f>
        <v>5.2673571015067061E-2</v>
      </c>
      <c r="W166" s="36">
        <f t="shared" ref="W166" si="283">V166/U166*100</f>
        <v>0.25414657210199565</v>
      </c>
      <c r="X166" s="38"/>
      <c r="Y166" s="33"/>
      <c r="Z166" s="34"/>
      <c r="AA166" s="33"/>
      <c r="AB166" s="35"/>
      <c r="AC166" s="35"/>
      <c r="AD166" s="36"/>
    </row>
    <row r="167" spans="1:30" ht="18" x14ac:dyDescent="0.35">
      <c r="A167" s="39" t="s">
        <v>142</v>
      </c>
      <c r="B167" s="40">
        <v>0.5121</v>
      </c>
      <c r="C167" s="41"/>
      <c r="D167" s="42"/>
      <c r="E167" s="55"/>
      <c r="F167" s="41"/>
      <c r="G167" s="43"/>
      <c r="H167" s="43"/>
      <c r="I167" s="44"/>
      <c r="J167" s="41"/>
      <c r="K167" s="45"/>
      <c r="L167" s="38">
        <f t="shared" si="266"/>
        <v>0.88670351105331591</v>
      </c>
      <c r="M167" s="33">
        <f t="shared" si="267"/>
        <v>17.315046105317631</v>
      </c>
      <c r="N167" s="43"/>
      <c r="O167" s="43"/>
      <c r="P167" s="44"/>
      <c r="Q167" s="46"/>
      <c r="R167" s="42"/>
      <c r="S167" s="34">
        <f t="shared" si="268"/>
        <v>1.0639129652015122</v>
      </c>
      <c r="T167" s="33">
        <f t="shared" si="269"/>
        <v>20.775492388234959</v>
      </c>
      <c r="U167" s="43"/>
      <c r="V167" s="43"/>
      <c r="W167" s="44"/>
      <c r="X167" s="46"/>
      <c r="Y167" s="42"/>
      <c r="Z167" s="55"/>
      <c r="AA167" s="41"/>
      <c r="AB167" s="43"/>
      <c r="AC167" s="43"/>
      <c r="AD167" s="44"/>
    </row>
    <row r="168" spans="1:30" ht="18" x14ac:dyDescent="0.35">
      <c r="A168" s="47" t="s">
        <v>141</v>
      </c>
      <c r="B168" s="48">
        <v>0.51319999999999999</v>
      </c>
      <c r="C168" s="49"/>
      <c r="D168" s="50"/>
      <c r="E168" s="56"/>
      <c r="F168" s="49"/>
      <c r="G168" s="51"/>
      <c r="H168" s="51"/>
      <c r="I168" s="52"/>
      <c r="J168" s="49"/>
      <c r="K168" s="53"/>
      <c r="L168" s="38">
        <f t="shared" si="266"/>
        <v>0.88670351105331591</v>
      </c>
      <c r="M168" s="33">
        <f t="shared" si="267"/>
        <v>17.277932795271159</v>
      </c>
      <c r="N168" s="51"/>
      <c r="O168" s="51"/>
      <c r="P168" s="52"/>
      <c r="Q168" s="54"/>
      <c r="R168" s="50"/>
      <c r="S168" s="34">
        <f t="shared" si="268"/>
        <v>1.0639129652015122</v>
      </c>
      <c r="T168" s="33">
        <f t="shared" si="269"/>
        <v>20.730961909616372</v>
      </c>
      <c r="U168" s="51"/>
      <c r="V168" s="51"/>
      <c r="W168" s="52"/>
      <c r="X168" s="54"/>
      <c r="Y168" s="50"/>
      <c r="Z168" s="56"/>
      <c r="AA168" s="49"/>
      <c r="AB168" s="51"/>
      <c r="AC168" s="51"/>
      <c r="AD168" s="52"/>
    </row>
    <row r="169" spans="1:30" ht="18" x14ac:dyDescent="0.35">
      <c r="A169" s="31" t="s">
        <v>143</v>
      </c>
      <c r="B169" s="32">
        <v>0.501</v>
      </c>
      <c r="C169" s="33"/>
      <c r="D169" s="33"/>
      <c r="E169" s="34"/>
      <c r="F169" s="33"/>
      <c r="G169" s="35"/>
      <c r="H169" s="35"/>
      <c r="I169" s="36"/>
      <c r="J169" s="33"/>
      <c r="K169" s="37"/>
      <c r="L169" s="38">
        <f t="shared" si="266"/>
        <v>0.88670351105331591</v>
      </c>
      <c r="M169" s="33">
        <f t="shared" si="267"/>
        <v>17.698672875315687</v>
      </c>
      <c r="N169" s="35">
        <f t="shared" ref="N169" si="284">AVERAGE(M169:M171)</f>
        <v>17.576542336616452</v>
      </c>
      <c r="O169" s="35">
        <f t="shared" ref="O169" si="285">STDEV(M169:M171)</f>
        <v>0.1313277922017044</v>
      </c>
      <c r="P169" s="36">
        <f t="shared" ref="P169" si="286">O169/N169*100</f>
        <v>0.74717649061223423</v>
      </c>
      <c r="Q169" s="38"/>
      <c r="R169" s="33"/>
      <c r="S169" s="34">
        <f t="shared" si="268"/>
        <v>1.0639129652015122</v>
      </c>
      <c r="T169" s="33">
        <f t="shared" si="269"/>
        <v>21.235787728573101</v>
      </c>
      <c r="U169" s="35">
        <f t="shared" ref="U169" si="287">AVERAGE(T169:T171)</f>
        <v>21.089249159649636</v>
      </c>
      <c r="V169" s="35">
        <f t="shared" ref="V169" si="288">STDEV(T169:T171)</f>
        <v>0.15757391176754157</v>
      </c>
      <c r="W169" s="36">
        <f t="shared" ref="W169" si="289">V169/U169*100</f>
        <v>0.74717649061224045</v>
      </c>
      <c r="X169" s="38"/>
      <c r="Y169" s="33"/>
      <c r="Z169" s="34"/>
      <c r="AA169" s="33"/>
      <c r="AB169" s="35"/>
      <c r="AC169" s="35"/>
      <c r="AD169" s="36"/>
    </row>
    <row r="170" spans="1:30" ht="18" x14ac:dyDescent="0.35">
      <c r="A170" s="39" t="s">
        <v>144</v>
      </c>
      <c r="B170" s="40">
        <v>0.50849999999999995</v>
      </c>
      <c r="C170" s="41"/>
      <c r="D170" s="42"/>
      <c r="E170" s="55"/>
      <c r="F170" s="41"/>
      <c r="G170" s="43"/>
      <c r="H170" s="43"/>
      <c r="I170" s="44"/>
      <c r="J170" s="41"/>
      <c r="K170" s="45"/>
      <c r="L170" s="38">
        <f t="shared" si="266"/>
        <v>0.88670351105331591</v>
      </c>
      <c r="M170" s="33">
        <f t="shared" si="267"/>
        <v>17.437630502523422</v>
      </c>
      <c r="N170" s="43"/>
      <c r="O170" s="43"/>
      <c r="P170" s="44"/>
      <c r="Q170" s="46"/>
      <c r="R170" s="42"/>
      <c r="S170" s="34">
        <f t="shared" si="268"/>
        <v>1.0639129652015122</v>
      </c>
      <c r="T170" s="33">
        <f t="shared" si="269"/>
        <v>20.922575520187067</v>
      </c>
      <c r="U170" s="43"/>
      <c r="V170" s="43"/>
      <c r="W170" s="44"/>
      <c r="X170" s="46"/>
      <c r="Y170" s="42"/>
      <c r="Z170" s="55"/>
      <c r="AA170" s="41"/>
      <c r="AB170" s="43"/>
      <c r="AC170" s="43"/>
      <c r="AD170" s="44"/>
    </row>
    <row r="171" spans="1:30" ht="18" x14ac:dyDescent="0.35">
      <c r="A171" s="47" t="s">
        <v>145</v>
      </c>
      <c r="B171" s="48">
        <v>0.504</v>
      </c>
      <c r="C171" s="49"/>
      <c r="D171" s="50"/>
      <c r="E171" s="56"/>
      <c r="F171" s="49"/>
      <c r="G171" s="51"/>
      <c r="H171" s="51"/>
      <c r="I171" s="52"/>
      <c r="J171" s="49"/>
      <c r="K171" s="53"/>
      <c r="L171" s="38">
        <f t="shared" si="266"/>
        <v>0.88670351105331591</v>
      </c>
      <c r="M171" s="33">
        <f t="shared" si="267"/>
        <v>17.593323632010236</v>
      </c>
      <c r="N171" s="51"/>
      <c r="O171" s="51"/>
      <c r="P171" s="52"/>
      <c r="Q171" s="54"/>
      <c r="R171" s="50"/>
      <c r="S171" s="34">
        <f t="shared" si="268"/>
        <v>1.0639129652015122</v>
      </c>
      <c r="T171" s="33">
        <f t="shared" si="269"/>
        <v>21.109384230188734</v>
      </c>
      <c r="U171" s="51"/>
      <c r="V171" s="51"/>
      <c r="W171" s="52"/>
      <c r="X171" s="54"/>
      <c r="Y171" s="50"/>
      <c r="Z171" s="56"/>
      <c r="AA171" s="49"/>
      <c r="AB171" s="51"/>
      <c r="AC171" s="51"/>
      <c r="AD171" s="52"/>
    </row>
    <row r="172" spans="1:30" ht="18" x14ac:dyDescent="0.35">
      <c r="A172" s="31" t="s">
        <v>146</v>
      </c>
      <c r="B172" s="32">
        <v>0.50990000000000002</v>
      </c>
      <c r="C172" s="33"/>
      <c r="D172" s="33"/>
      <c r="E172" s="34"/>
      <c r="F172" s="33"/>
      <c r="G172" s="35"/>
      <c r="H172" s="35"/>
      <c r="I172" s="36"/>
      <c r="J172" s="33"/>
      <c r="K172" s="37"/>
      <c r="L172" s="38">
        <f t="shared" si="266"/>
        <v>0.88670351105331591</v>
      </c>
      <c r="M172" s="33">
        <f t="shared" si="267"/>
        <v>17.389753109498251</v>
      </c>
      <c r="N172" s="35">
        <f t="shared" ref="N172" si="290">AVERAGE(M172:M174)</f>
        <v>17.303900404946134</v>
      </c>
      <c r="O172" s="35">
        <f t="shared" ref="O172" si="291">STDEV(M172:M174)</f>
        <v>0.17911119508915199</v>
      </c>
      <c r="P172" s="36">
        <f t="shared" ref="P172" si="292">O172/N172*100</f>
        <v>1.0350914585589903</v>
      </c>
      <c r="Q172" s="38"/>
      <c r="R172" s="33"/>
      <c r="S172" s="34">
        <f t="shared" si="268"/>
        <v>1.0639129652015122</v>
      </c>
      <c r="T172" s="33">
        <f t="shared" si="269"/>
        <v>20.865129735271861</v>
      </c>
      <c r="U172" s="35">
        <f t="shared" ref="U172" si="293">AVERAGE(T172:T174)</f>
        <v>20.762119197553215</v>
      </c>
      <c r="V172" s="35">
        <f t="shared" ref="V172" si="294">STDEV(T172:T174)</f>
        <v>0.21490692242970899</v>
      </c>
      <c r="W172" s="36">
        <f t="shared" ref="W172" si="295">V172/U172*100</f>
        <v>1.035091458558987</v>
      </c>
      <c r="X172" s="38"/>
      <c r="Y172" s="33"/>
      <c r="Z172" s="34"/>
      <c r="AA172" s="33"/>
      <c r="AB172" s="35"/>
      <c r="AC172" s="35"/>
      <c r="AD172" s="36"/>
    </row>
    <row r="173" spans="1:30" ht="18" x14ac:dyDescent="0.35">
      <c r="A173" s="39" t="s">
        <v>147</v>
      </c>
      <c r="B173" s="40">
        <v>0.51859999999999995</v>
      </c>
      <c r="C173" s="41"/>
      <c r="D173" s="42"/>
      <c r="E173" s="55"/>
      <c r="F173" s="41"/>
      <c r="G173" s="43"/>
      <c r="H173" s="43"/>
      <c r="I173" s="44"/>
      <c r="J173" s="41"/>
      <c r="K173" s="45"/>
      <c r="L173" s="38">
        <f t="shared" si="266"/>
        <v>0.88670351105331591</v>
      </c>
      <c r="M173" s="33">
        <f t="shared" si="267"/>
        <v>17.098023738012262</v>
      </c>
      <c r="N173" s="43"/>
      <c r="O173" s="43"/>
      <c r="P173" s="44"/>
      <c r="Q173" s="46"/>
      <c r="R173" s="42"/>
      <c r="S173" s="34">
        <f t="shared" si="268"/>
        <v>1.0639129652015122</v>
      </c>
      <c r="T173" s="33">
        <f t="shared" si="269"/>
        <v>20.515097670680916</v>
      </c>
      <c r="U173" s="43"/>
      <c r="V173" s="43"/>
      <c r="W173" s="44"/>
      <c r="X173" s="46"/>
      <c r="Y173" s="42"/>
      <c r="Z173" s="55"/>
      <c r="AA173" s="41"/>
      <c r="AB173" s="43"/>
      <c r="AC173" s="43"/>
      <c r="AD173" s="44"/>
    </row>
    <row r="174" spans="1:30" ht="18" x14ac:dyDescent="0.35">
      <c r="A174" s="47" t="s">
        <v>148</v>
      </c>
      <c r="B174" s="48">
        <v>0.50890000000000002</v>
      </c>
      <c r="C174" s="49"/>
      <c r="D174" s="50"/>
      <c r="E174" s="56"/>
      <c r="F174" s="49"/>
      <c r="G174" s="51"/>
      <c r="H174" s="51"/>
      <c r="I174" s="52"/>
      <c r="J174" s="49"/>
      <c r="K174" s="53"/>
      <c r="L174" s="38">
        <f t="shared" si="266"/>
        <v>0.88670351105331591</v>
      </c>
      <c r="M174" s="33">
        <f t="shared" si="267"/>
        <v>17.423924367327881</v>
      </c>
      <c r="N174" s="51"/>
      <c r="O174" s="51"/>
      <c r="P174" s="52"/>
      <c r="Q174" s="54"/>
      <c r="R174" s="50"/>
      <c r="S174" s="34">
        <f t="shared" si="268"/>
        <v>1.0639129652015122</v>
      </c>
      <c r="T174" s="33">
        <f t="shared" si="269"/>
        <v>20.906130186706861</v>
      </c>
      <c r="U174" s="51"/>
      <c r="V174" s="51"/>
      <c r="W174" s="52"/>
      <c r="X174" s="54"/>
      <c r="Y174" s="50"/>
      <c r="Z174" s="56"/>
      <c r="AA174" s="49"/>
      <c r="AB174" s="51"/>
      <c r="AC174" s="51"/>
      <c r="AD174" s="52"/>
    </row>
    <row r="175" spans="1:30" ht="18" x14ac:dyDescent="0.35">
      <c r="A175" s="31" t="s">
        <v>149</v>
      </c>
      <c r="B175" s="32">
        <v>0.52249999999999996</v>
      </c>
      <c r="C175" s="33"/>
      <c r="D175" s="33"/>
      <c r="E175" s="34"/>
      <c r="F175" s="33"/>
      <c r="G175" s="35"/>
      <c r="H175" s="35"/>
      <c r="I175" s="36"/>
      <c r="J175" s="33"/>
      <c r="K175" s="37"/>
      <c r="L175" s="38">
        <f t="shared" si="266"/>
        <v>0.88670351105331591</v>
      </c>
      <c r="M175" s="33">
        <f t="shared" si="267"/>
        <v>16.970402125422314</v>
      </c>
      <c r="N175" s="35">
        <f t="shared" ref="N175" si="296">AVERAGE(M175:M177)</f>
        <v>17.408946179261708</v>
      </c>
      <c r="O175" s="35">
        <f t="shared" ref="O175" si="297">STDEV(M175:M177)</f>
        <v>0.39388704088819115</v>
      </c>
      <c r="P175" s="36">
        <f t="shared" ref="P175" si="298">O175/N175*100</f>
        <v>2.2625553369646609</v>
      </c>
      <c r="Q175" s="38"/>
      <c r="R175" s="33"/>
      <c r="S175" s="34">
        <f t="shared" si="268"/>
        <v>1.0639129652015122</v>
      </c>
      <c r="T175" s="33">
        <f t="shared" si="269"/>
        <v>20.361970625866263</v>
      </c>
      <c r="U175" s="35">
        <f t="shared" ref="U175" si="299">AVERAGE(T175:T177)</f>
        <v>20.888158578068595</v>
      </c>
      <c r="V175" s="35">
        <f t="shared" ref="V175" si="300">STDEV(T175:T177)</f>
        <v>0.4726061467017324</v>
      </c>
      <c r="W175" s="36">
        <f t="shared" ref="W175" si="301">V175/U175*100</f>
        <v>2.2625553369646596</v>
      </c>
      <c r="X175" s="38"/>
      <c r="Y175" s="33"/>
      <c r="Z175" s="34"/>
      <c r="AA175" s="33"/>
      <c r="AB175" s="35"/>
      <c r="AC175" s="35"/>
      <c r="AD175" s="36"/>
    </row>
    <row r="176" spans="1:30" ht="18" x14ac:dyDescent="0.35">
      <c r="A176" s="39" t="s">
        <v>150</v>
      </c>
      <c r="B176" s="40">
        <v>0.50600000000000001</v>
      </c>
      <c r="C176" s="41"/>
      <c r="D176" s="42"/>
      <c r="E176" s="55"/>
      <c r="F176" s="41"/>
      <c r="G176" s="43"/>
      <c r="H176" s="43"/>
      <c r="I176" s="44"/>
      <c r="J176" s="41"/>
      <c r="K176" s="45"/>
      <c r="L176" s="38">
        <f t="shared" si="266"/>
        <v>0.88670351105331591</v>
      </c>
      <c r="M176" s="33">
        <f t="shared" si="267"/>
        <v>17.523784803425215</v>
      </c>
      <c r="N176" s="43"/>
      <c r="O176" s="43"/>
      <c r="P176" s="44"/>
      <c r="Q176" s="46"/>
      <c r="R176" s="42"/>
      <c r="S176" s="34">
        <f t="shared" si="268"/>
        <v>1.0639129652015122</v>
      </c>
      <c r="T176" s="33">
        <f t="shared" si="269"/>
        <v>21.025947928883642</v>
      </c>
      <c r="U176" s="43"/>
      <c r="V176" s="43"/>
      <c r="W176" s="44"/>
      <c r="X176" s="46"/>
      <c r="Y176" s="42"/>
      <c r="Z176" s="55"/>
      <c r="AA176" s="41"/>
      <c r="AB176" s="43"/>
      <c r="AC176" s="43"/>
      <c r="AD176" s="44"/>
    </row>
    <row r="177" spans="1:30" ht="18" x14ac:dyDescent="0.35">
      <c r="A177" s="47" t="s">
        <v>151</v>
      </c>
      <c r="B177" s="48">
        <v>0.50004000000000004</v>
      </c>
      <c r="C177" s="49"/>
      <c r="D177" s="50"/>
      <c r="E177" s="56"/>
      <c r="F177" s="49"/>
      <c r="G177" s="51"/>
      <c r="H177" s="51"/>
      <c r="I177" s="52"/>
      <c r="J177" s="49"/>
      <c r="K177" s="53"/>
      <c r="L177" s="38">
        <f t="shared" si="266"/>
        <v>0.88670351105331591</v>
      </c>
      <c r="M177" s="33">
        <f t="shared" si="267"/>
        <v>17.732651608937601</v>
      </c>
      <c r="N177" s="51"/>
      <c r="O177" s="51"/>
      <c r="P177" s="52"/>
      <c r="Q177" s="54"/>
      <c r="R177" s="50"/>
      <c r="S177" s="34">
        <f t="shared" si="268"/>
        <v>1.0639129652015122</v>
      </c>
      <c r="T177" s="33">
        <f t="shared" si="269"/>
        <v>21.276557179455885</v>
      </c>
      <c r="U177" s="51"/>
      <c r="V177" s="51"/>
      <c r="W177" s="52"/>
      <c r="X177" s="54"/>
      <c r="Y177" s="50"/>
      <c r="Z177" s="56"/>
      <c r="AA177" s="49"/>
      <c r="AB177" s="51"/>
      <c r="AC177" s="51"/>
      <c r="AD177" s="52"/>
    </row>
    <row r="178" spans="1:30" ht="18" x14ac:dyDescent="0.35">
      <c r="A178" s="31" t="s">
        <v>152</v>
      </c>
      <c r="B178" s="32">
        <v>0.49370000000000003</v>
      </c>
      <c r="C178" s="33"/>
      <c r="D178" s="33"/>
      <c r="E178" s="34"/>
      <c r="F178" s="33"/>
      <c r="G178" s="35"/>
      <c r="H178" s="35"/>
      <c r="I178" s="36"/>
      <c r="J178" s="33">
        <v>420</v>
      </c>
      <c r="K178" s="37"/>
      <c r="L178" s="38">
        <f t="shared" si="266"/>
        <v>4.3002275682704809</v>
      </c>
      <c r="M178" s="33">
        <f t="shared" si="267"/>
        <v>87.102037032012973</v>
      </c>
      <c r="N178" s="35">
        <f t="shared" ref="N178" si="302">AVERAGE(M178:M180)</f>
        <v>86.532857848048209</v>
      </c>
      <c r="O178" s="35">
        <f t="shared" ref="O178" si="303">STDEV(M178:M180)</f>
        <v>1.1561762148556545</v>
      </c>
      <c r="P178" s="36">
        <f t="shared" ref="P178" si="304">O178/N178*100</f>
        <v>1.3361123665716683</v>
      </c>
      <c r="Q178" s="38">
        <v>83</v>
      </c>
      <c r="R178" s="33"/>
      <c r="S178" s="34">
        <f t="shared" si="268"/>
        <v>3.1986317224351226</v>
      </c>
      <c r="T178" s="33">
        <f t="shared" si="269"/>
        <v>64.788975540512908</v>
      </c>
      <c r="U178" s="35">
        <f t="shared" ref="U178" si="305">AVERAGE(T178:T180)</f>
        <v>71.311470162881349</v>
      </c>
      <c r="V178" s="35">
        <f t="shared" ref="V178" si="306">STDEV(T178:T180)</f>
        <v>5.8456416960469388</v>
      </c>
      <c r="W178" s="36">
        <f t="shared" ref="W178" si="307">V178/U178*100</f>
        <v>8.1973372343817985</v>
      </c>
      <c r="X178" s="38"/>
      <c r="Y178" s="33"/>
      <c r="Z178" s="34"/>
      <c r="AA178" s="33"/>
      <c r="AB178" s="35"/>
      <c r="AC178" s="35"/>
      <c r="AD178" s="36"/>
    </row>
    <row r="179" spans="1:30" ht="18" x14ac:dyDescent="0.35">
      <c r="A179" s="39" t="s">
        <v>153</v>
      </c>
      <c r="B179" s="40">
        <v>0.49819999999999998</v>
      </c>
      <c r="C179" s="41"/>
      <c r="D179" s="42"/>
      <c r="E179" s="55"/>
      <c r="F179" s="41"/>
      <c r="G179" s="43"/>
      <c r="H179" s="43"/>
      <c r="I179" s="44"/>
      <c r="J179" s="41">
        <v>426</v>
      </c>
      <c r="K179" s="45"/>
      <c r="L179" s="38">
        <f t="shared" si="266"/>
        <v>4.3489921976592978</v>
      </c>
      <c r="M179" s="33">
        <f t="shared" si="267"/>
        <v>87.294102722988711</v>
      </c>
      <c r="N179" s="43"/>
      <c r="O179" s="43"/>
      <c r="P179" s="44"/>
      <c r="Q179" s="46">
        <v>106</v>
      </c>
      <c r="R179" s="42"/>
      <c r="S179" s="34">
        <f t="shared" si="268"/>
        <v>3.790180293716725</v>
      </c>
      <c r="T179" s="33">
        <f t="shared" si="269"/>
        <v>76.077484819685367</v>
      </c>
      <c r="U179" s="43"/>
      <c r="V179" s="43"/>
      <c r="W179" s="44"/>
      <c r="X179" s="46"/>
      <c r="Y179" s="42"/>
      <c r="Z179" s="55"/>
      <c r="AA179" s="41"/>
      <c r="AB179" s="43"/>
      <c r="AC179" s="43"/>
      <c r="AD179" s="44"/>
    </row>
    <row r="180" spans="1:30" ht="18" x14ac:dyDescent="0.35">
      <c r="A180" s="47" t="s">
        <v>154</v>
      </c>
      <c r="B180" s="48">
        <v>0.51519999999999999</v>
      </c>
      <c r="C180" s="49"/>
      <c r="D180" s="50"/>
      <c r="E180" s="56"/>
      <c r="F180" s="49"/>
      <c r="G180" s="51"/>
      <c r="H180" s="51"/>
      <c r="I180" s="52"/>
      <c r="J180" s="49">
        <v>431</v>
      </c>
      <c r="K180" s="53"/>
      <c r="L180" s="38">
        <f t="shared" si="266"/>
        <v>4.3896293888166449</v>
      </c>
      <c r="M180" s="33">
        <f t="shared" si="267"/>
        <v>85.202433789142958</v>
      </c>
      <c r="N180" s="51"/>
      <c r="O180" s="51"/>
      <c r="P180" s="52"/>
      <c r="Q180" s="54">
        <v>105</v>
      </c>
      <c r="R180" s="50"/>
      <c r="S180" s="34">
        <f t="shared" si="268"/>
        <v>3.7644607906175249</v>
      </c>
      <c r="T180" s="33">
        <f t="shared" si="269"/>
        <v>73.067950128445744</v>
      </c>
      <c r="U180" s="51"/>
      <c r="V180" s="51"/>
      <c r="W180" s="52"/>
      <c r="X180" s="54"/>
      <c r="Y180" s="50"/>
      <c r="Z180" s="56"/>
      <c r="AA180" s="49"/>
      <c r="AB180" s="51"/>
      <c r="AC180" s="51"/>
      <c r="AD180" s="52"/>
    </row>
    <row r="183" spans="1:30" ht="28.5" x14ac:dyDescent="0.65">
      <c r="A183" s="1" t="s">
        <v>0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1:30" ht="17.5" x14ac:dyDescent="0.35">
      <c r="A184" s="2" t="s">
        <v>1</v>
      </c>
      <c r="B184" s="3" t="s">
        <v>2</v>
      </c>
      <c r="C184" s="4" t="s">
        <v>3</v>
      </c>
      <c r="D184" s="5"/>
      <c r="E184" s="6" t="s">
        <v>4</v>
      </c>
      <c r="F184" s="7" t="s">
        <v>5</v>
      </c>
      <c r="G184" s="7" t="s">
        <v>6</v>
      </c>
      <c r="H184" s="7" t="s">
        <v>7</v>
      </c>
      <c r="I184" s="8" t="s">
        <v>8</v>
      </c>
      <c r="J184" s="9" t="s">
        <v>9</v>
      </c>
      <c r="K184" s="10"/>
      <c r="L184" s="11" t="s">
        <v>4</v>
      </c>
      <c r="M184" s="12" t="s">
        <v>5</v>
      </c>
      <c r="N184" s="12" t="s">
        <v>6</v>
      </c>
      <c r="O184" s="12" t="s">
        <v>7</v>
      </c>
      <c r="P184" s="13" t="s">
        <v>8</v>
      </c>
      <c r="Q184" s="14" t="s">
        <v>10</v>
      </c>
      <c r="R184" s="15"/>
      <c r="S184" s="16" t="s">
        <v>4</v>
      </c>
      <c r="T184" s="17" t="s">
        <v>5</v>
      </c>
      <c r="U184" s="17" t="s">
        <v>6</v>
      </c>
      <c r="V184" s="17" t="s">
        <v>7</v>
      </c>
      <c r="W184" s="18" t="s">
        <v>8</v>
      </c>
      <c r="X184" s="19" t="s">
        <v>11</v>
      </c>
      <c r="Y184" s="20"/>
      <c r="Z184" s="21" t="s">
        <v>4</v>
      </c>
      <c r="AA184" s="22" t="s">
        <v>5</v>
      </c>
      <c r="AB184" s="22" t="s">
        <v>6</v>
      </c>
      <c r="AC184" s="22" t="s">
        <v>7</v>
      </c>
      <c r="AD184" s="23" t="s">
        <v>8</v>
      </c>
    </row>
    <row r="185" spans="1:30" ht="18" x14ac:dyDescent="0.35">
      <c r="A185" s="24"/>
      <c r="B185" s="25"/>
      <c r="C185" s="26" t="s">
        <v>12</v>
      </c>
      <c r="D185" s="27" t="s">
        <v>13</v>
      </c>
      <c r="E185" s="28"/>
      <c r="F185" s="29"/>
      <c r="G185" s="29"/>
      <c r="H185" s="29"/>
      <c r="I185" s="30"/>
      <c r="J185" s="26" t="s">
        <v>12</v>
      </c>
      <c r="K185" s="27" t="s">
        <v>13</v>
      </c>
      <c r="L185" s="28"/>
      <c r="M185" s="29"/>
      <c r="N185" s="29"/>
      <c r="O185" s="29"/>
      <c r="P185" s="30"/>
      <c r="Q185" s="26" t="s">
        <v>12</v>
      </c>
      <c r="R185" s="27" t="s">
        <v>13</v>
      </c>
      <c r="S185" s="28"/>
      <c r="T185" s="29"/>
      <c r="U185" s="29"/>
      <c r="V185" s="29"/>
      <c r="W185" s="30"/>
      <c r="X185" s="26" t="s">
        <v>12</v>
      </c>
      <c r="Y185" s="27" t="s">
        <v>13</v>
      </c>
      <c r="Z185" s="28"/>
      <c r="AA185" s="29"/>
      <c r="AB185" s="29"/>
      <c r="AC185" s="29"/>
      <c r="AD185" s="30"/>
    </row>
    <row r="186" spans="1:30" ht="18" x14ac:dyDescent="0.35">
      <c r="A186" s="31" t="s">
        <v>155</v>
      </c>
      <c r="B186" s="32">
        <v>0.50119999999999998</v>
      </c>
      <c r="C186" s="33">
        <v>57</v>
      </c>
      <c r="D186" s="33">
        <v>9.468</v>
      </c>
      <c r="E186" s="34">
        <f>(C186+41.366)/38.881</f>
        <v>2.5299246418559194</v>
      </c>
      <c r="F186" s="33">
        <f>E186*(10/B186)</f>
        <v>50.477347203829197</v>
      </c>
      <c r="G186" s="35">
        <f>AVERAGE(F186:F188)</f>
        <v>49.807695896650365</v>
      </c>
      <c r="H186" s="35">
        <f>STDEV(F186:F188)</f>
        <v>0.63453533830977094</v>
      </c>
      <c r="I186" s="36">
        <f>H186/G186*100</f>
        <v>1.2739704716042572</v>
      </c>
      <c r="J186" s="33">
        <v>5456</v>
      </c>
      <c r="K186" s="37">
        <v>8.0190000000000001</v>
      </c>
      <c r="L186" s="38">
        <f>(J186+109.1)/123.04</f>
        <v>45.230006501950584</v>
      </c>
      <c r="M186" s="33">
        <f>L186*(10/B186)</f>
        <v>902.4342877484155</v>
      </c>
      <c r="N186" s="35">
        <f>AVERAGE(M186:M188)</f>
        <v>893.81083190246716</v>
      </c>
      <c r="O186" s="35">
        <f>STDEV(M186:M188)</f>
        <v>7.7793725277595005</v>
      </c>
      <c r="P186" s="36">
        <f>O186/N186*100</f>
        <v>0.87036006390761522</v>
      </c>
      <c r="Q186" s="38">
        <v>258</v>
      </c>
      <c r="R186" s="33">
        <v>7.1230000000000002</v>
      </c>
      <c r="S186" s="34">
        <f>(Q186+41.366)/38.881</f>
        <v>7.699544764795144</v>
      </c>
      <c r="T186" s="33">
        <f>S186*(10/B186)</f>
        <v>153.6222020110763</v>
      </c>
      <c r="U186" s="35">
        <f>AVERAGE(T186:T188)</f>
        <v>152.26244153678996</v>
      </c>
      <c r="V186" s="35">
        <f>STDEV(T186:T188)</f>
        <v>1.7144460558998409</v>
      </c>
      <c r="W186" s="36">
        <f>V186/U186*100</f>
        <v>1.12598093042242</v>
      </c>
      <c r="X186" s="38">
        <v>126</v>
      </c>
      <c r="Y186" s="33">
        <v>6.3739999999999997</v>
      </c>
      <c r="Z186" s="34">
        <f>(X186+41.366)/38.881</f>
        <v>4.3045703557007275</v>
      </c>
      <c r="AA186" s="33">
        <f>Z186*(10/B186)</f>
        <v>85.885282436167742</v>
      </c>
      <c r="AB186" s="35">
        <f>AVERAGE(AA186:AA188)</f>
        <v>86.04572023199978</v>
      </c>
      <c r="AC186" s="35">
        <f>STDEV(AA186:AA188)</f>
        <v>0.19670969270966321</v>
      </c>
      <c r="AD186" s="36">
        <f>AC186/AB186*100</f>
        <v>0.22861066439944597</v>
      </c>
    </row>
    <row r="187" spans="1:30" ht="18" x14ac:dyDescent="0.35">
      <c r="A187" s="39" t="s">
        <v>156</v>
      </c>
      <c r="B187" s="40">
        <v>0.50360000000000005</v>
      </c>
      <c r="C187" s="41">
        <v>55</v>
      </c>
      <c r="D187" s="42">
        <v>9.6259999999999994</v>
      </c>
      <c r="E187" s="34">
        <f t="shared" ref="E187:E188" si="308">(C187+41.366)/38.881</f>
        <v>2.4784856356575191</v>
      </c>
      <c r="F187" s="33">
        <f t="shared" ref="F187:F188" si="309">E187*(10/B187)</f>
        <v>49.215362105987268</v>
      </c>
      <c r="G187" s="43"/>
      <c r="H187" s="43"/>
      <c r="I187" s="44"/>
      <c r="J187" s="41">
        <v>5389</v>
      </c>
      <c r="K187" s="45">
        <v>8.1370000000000005</v>
      </c>
      <c r="L187" s="38">
        <f t="shared" ref="L187:L206" si="310">(J187+109.1)/123.04</f>
        <v>44.685468140442133</v>
      </c>
      <c r="M187" s="33">
        <f t="shared" ref="M187:M206" si="311">L187*(10/B187)</f>
        <v>887.32065409932738</v>
      </c>
      <c r="N187" s="43"/>
      <c r="O187" s="43"/>
      <c r="P187" s="44"/>
      <c r="Q187" s="46">
        <v>253</v>
      </c>
      <c r="R187" s="42">
        <v>7.2190000000000003</v>
      </c>
      <c r="S187" s="34">
        <f t="shared" ref="S187:S206" si="312">(Q187+41.366)/38.881</f>
        <v>7.5709472492991434</v>
      </c>
      <c r="T187" s="33">
        <f t="shared" ref="T187:T206" si="313">S187*(10/B187)</f>
        <v>150.33652202738568</v>
      </c>
      <c r="U187" s="43"/>
      <c r="V187" s="43"/>
      <c r="W187" s="44"/>
      <c r="X187" s="46">
        <v>127</v>
      </c>
      <c r="Y187" s="42">
        <v>6.4429999999999996</v>
      </c>
      <c r="Z187" s="34">
        <f t="shared" ref="Z187:Z188" si="314">(X187+41.366)/38.881</f>
        <v>4.3302898587999277</v>
      </c>
      <c r="AA187" s="33">
        <f t="shared" ref="AA187:AA188" si="315">Z187*(10/B187)</f>
        <v>85.986692986495783</v>
      </c>
      <c r="AB187" s="43"/>
      <c r="AC187" s="43"/>
      <c r="AD187" s="44"/>
    </row>
    <row r="188" spans="1:30" ht="18" x14ac:dyDescent="0.35">
      <c r="A188" s="47" t="s">
        <v>157</v>
      </c>
      <c r="B188" s="48">
        <v>0.51390000000000002</v>
      </c>
      <c r="C188" s="49">
        <v>58</v>
      </c>
      <c r="D188" s="50">
        <v>9.7850000000000001</v>
      </c>
      <c r="E188" s="34">
        <f t="shared" si="308"/>
        <v>2.5556441449551195</v>
      </c>
      <c r="F188" s="33">
        <f t="shared" si="309"/>
        <v>49.730378380134646</v>
      </c>
      <c r="G188" s="51"/>
      <c r="H188" s="51"/>
      <c r="I188" s="52"/>
      <c r="J188" s="49">
        <v>5529</v>
      </c>
      <c r="K188" s="53">
        <v>8.2680000000000007</v>
      </c>
      <c r="L188" s="38">
        <f t="shared" si="310"/>
        <v>45.823309492847855</v>
      </c>
      <c r="M188" s="33">
        <f t="shared" si="311"/>
        <v>891.67755385965847</v>
      </c>
      <c r="N188" s="51"/>
      <c r="O188" s="51"/>
      <c r="P188" s="52"/>
      <c r="Q188" s="54">
        <v>264</v>
      </c>
      <c r="R188" s="50">
        <v>7.33</v>
      </c>
      <c r="S188" s="34">
        <f t="shared" si="312"/>
        <v>7.8538617833903448</v>
      </c>
      <c r="T188" s="33">
        <f t="shared" si="313"/>
        <v>152.82860057190786</v>
      </c>
      <c r="U188" s="51"/>
      <c r="V188" s="51"/>
      <c r="W188" s="52"/>
      <c r="X188" s="54">
        <v>131</v>
      </c>
      <c r="Y188" s="50">
        <v>6.5250000000000004</v>
      </c>
      <c r="Z188" s="34">
        <f t="shared" si="314"/>
        <v>4.4331678711967282</v>
      </c>
      <c r="AA188" s="33">
        <f t="shared" si="315"/>
        <v>86.265185273335817</v>
      </c>
      <c r="AB188" s="51"/>
      <c r="AC188" s="51"/>
      <c r="AD188" s="52"/>
    </row>
    <row r="189" spans="1:30" ht="18" x14ac:dyDescent="0.35">
      <c r="A189" s="31" t="s">
        <v>158</v>
      </c>
      <c r="B189" s="32">
        <v>0.51090000000000002</v>
      </c>
      <c r="C189" s="33" t="s">
        <v>18</v>
      </c>
      <c r="D189" s="33" t="s">
        <v>18</v>
      </c>
      <c r="E189" s="34" t="s">
        <v>18</v>
      </c>
      <c r="F189" s="33" t="s">
        <v>18</v>
      </c>
      <c r="G189" s="35" t="s">
        <v>18</v>
      </c>
      <c r="H189" s="35" t="s">
        <v>18</v>
      </c>
      <c r="I189" s="36" t="s">
        <v>18</v>
      </c>
      <c r="J189" s="33"/>
      <c r="K189" s="37">
        <v>8.4939999999999998</v>
      </c>
      <c r="L189" s="38">
        <f t="shared" si="310"/>
        <v>0.88670351105331591</v>
      </c>
      <c r="M189" s="33">
        <f t="shared" si="311"/>
        <v>17.355715620538575</v>
      </c>
      <c r="N189" s="35">
        <f t="shared" ref="N189" si="316">AVERAGE(M189:M191)</f>
        <v>17.412688169980999</v>
      </c>
      <c r="O189" s="35">
        <f t="shared" ref="O189" si="317">STDEV(M189:M191)</f>
        <v>6.6508407211571169E-2</v>
      </c>
      <c r="P189" s="36">
        <f t="shared" ref="P189" si="318">O189/N189*100</f>
        <v>0.38195370273861479</v>
      </c>
      <c r="Q189" s="38"/>
      <c r="R189" s="33">
        <v>7.5518000000000001</v>
      </c>
      <c r="S189" s="34">
        <f t="shared" si="312"/>
        <v>1.0639129652015122</v>
      </c>
      <c r="T189" s="33">
        <f t="shared" si="313"/>
        <v>20.824289786680605</v>
      </c>
      <c r="U189" s="35">
        <f t="shared" ref="U189" si="319">AVERAGE(T189:T191)</f>
        <v>20.892648413049837</v>
      </c>
      <c r="V189" s="35">
        <f t="shared" ref="V189" si="320">STDEV(T189:T191)</f>
        <v>7.980024421380337E-2</v>
      </c>
      <c r="W189" s="36">
        <f t="shared" ref="W189" si="321">V189/U189*100</f>
        <v>0.38195370273861035</v>
      </c>
      <c r="X189" s="38"/>
      <c r="Y189" s="33"/>
      <c r="Z189" s="34"/>
      <c r="AA189" s="33"/>
      <c r="AB189" s="35"/>
      <c r="AC189" s="35"/>
      <c r="AD189" s="36"/>
    </row>
    <row r="190" spans="1:30" ht="18" x14ac:dyDescent="0.35">
      <c r="A190" s="39" t="s">
        <v>159</v>
      </c>
      <c r="B190" s="40">
        <v>0.50970000000000004</v>
      </c>
      <c r="C190" s="41"/>
      <c r="D190" s="42"/>
      <c r="E190" s="55"/>
      <c r="F190" s="41"/>
      <c r="G190" s="43"/>
      <c r="H190" s="43"/>
      <c r="I190" s="44"/>
      <c r="J190" s="41"/>
      <c r="K190" s="45">
        <v>8.52</v>
      </c>
      <c r="L190" s="38">
        <f t="shared" si="310"/>
        <v>0.88670351105331591</v>
      </c>
      <c r="M190" s="33">
        <f t="shared" si="311"/>
        <v>17.396576634359739</v>
      </c>
      <c r="N190" s="43"/>
      <c r="O190" s="43"/>
      <c r="P190" s="44"/>
      <c r="Q190" s="46"/>
      <c r="R190" s="42">
        <v>7.5339999999999998</v>
      </c>
      <c r="S190" s="34">
        <f t="shared" si="312"/>
        <v>1.0639129652015122</v>
      </c>
      <c r="T190" s="33">
        <f t="shared" si="313"/>
        <v>20.873316955101281</v>
      </c>
      <c r="U190" s="43"/>
      <c r="V190" s="43"/>
      <c r="W190" s="44"/>
      <c r="X190" s="46"/>
      <c r="Y190" s="42"/>
      <c r="Z190" s="55"/>
      <c r="AA190" s="41"/>
      <c r="AB190" s="43"/>
      <c r="AC190" s="43"/>
      <c r="AD190" s="44"/>
    </row>
    <row r="191" spans="1:30" ht="18" x14ac:dyDescent="0.35">
      <c r="A191" s="47" t="s">
        <v>160</v>
      </c>
      <c r="B191" s="48">
        <v>0.5071</v>
      </c>
      <c r="C191" s="49"/>
      <c r="D191" s="50"/>
      <c r="E191" s="56"/>
      <c r="F191" s="49"/>
      <c r="G191" s="51"/>
      <c r="H191" s="51"/>
      <c r="I191" s="52"/>
      <c r="J191" s="49"/>
      <c r="K191" s="53">
        <v>8.5299999999999994</v>
      </c>
      <c r="L191" s="38">
        <f t="shared" si="310"/>
        <v>0.88670351105331591</v>
      </c>
      <c r="M191" s="33">
        <f t="shared" si="311"/>
        <v>17.485772255044683</v>
      </c>
      <c r="N191" s="51"/>
      <c r="O191" s="51"/>
      <c r="P191" s="52"/>
      <c r="Q191" s="54"/>
      <c r="R191" s="50">
        <v>7.5460000000000003</v>
      </c>
      <c r="S191" s="34">
        <f t="shared" si="312"/>
        <v>1.0639129652015122</v>
      </c>
      <c r="T191" s="33">
        <f t="shared" si="313"/>
        <v>20.980338497367622</v>
      </c>
      <c r="U191" s="51"/>
      <c r="V191" s="51"/>
      <c r="W191" s="52"/>
      <c r="X191" s="54"/>
      <c r="Y191" s="50"/>
      <c r="Z191" s="56"/>
      <c r="AA191" s="49"/>
      <c r="AB191" s="51"/>
      <c r="AC191" s="51"/>
      <c r="AD191" s="52"/>
    </row>
    <row r="192" spans="1:30" ht="18" x14ac:dyDescent="0.35">
      <c r="A192" s="31" t="s">
        <v>161</v>
      </c>
      <c r="B192" s="32">
        <v>0.51470000000000005</v>
      </c>
      <c r="C192" s="33"/>
      <c r="D192" s="33"/>
      <c r="E192" s="34"/>
      <c r="F192" s="33"/>
      <c r="G192" s="35"/>
      <c r="H192" s="35"/>
      <c r="I192" s="36"/>
      <c r="J192" s="33"/>
      <c r="K192" s="37">
        <v>8.56</v>
      </c>
      <c r="L192" s="38">
        <f t="shared" si="310"/>
        <v>0.88670351105331591</v>
      </c>
      <c r="M192" s="33">
        <f t="shared" si="311"/>
        <v>17.227579387085989</v>
      </c>
      <c r="N192" s="35">
        <f t="shared" ref="N192" si="322">AVERAGE(M192:M194)</f>
        <v>17.273519429224923</v>
      </c>
      <c r="O192" s="35">
        <f t="shared" ref="O192" si="323">STDEV(M192:M194)</f>
        <v>4.3900057510747111E-2</v>
      </c>
      <c r="P192" s="36">
        <f t="shared" ref="P192" si="324">O192/N192*100</f>
        <v>0.25414657210199432</v>
      </c>
      <c r="Q192" s="38"/>
      <c r="R192" s="33">
        <v>7.53</v>
      </c>
      <c r="S192" s="34">
        <f t="shared" si="312"/>
        <v>1.0639129652015122</v>
      </c>
      <c r="T192" s="33">
        <f t="shared" si="313"/>
        <v>20.670545273003928</v>
      </c>
      <c r="U192" s="35">
        <f t="shared" ref="U192" si="325">AVERAGE(T192:T194)</f>
        <v>20.725666523618418</v>
      </c>
      <c r="V192" s="35">
        <f t="shared" ref="V192" si="326">STDEV(T192:T194)</f>
        <v>5.2673571015067061E-2</v>
      </c>
      <c r="W192" s="36">
        <f t="shared" ref="W192" si="327">V192/U192*100</f>
        <v>0.25414657210199565</v>
      </c>
      <c r="X192" s="38"/>
      <c r="Y192" s="33"/>
      <c r="Z192" s="34"/>
      <c r="AA192" s="33"/>
      <c r="AB192" s="35"/>
      <c r="AC192" s="35"/>
      <c r="AD192" s="36"/>
    </row>
    <row r="193" spans="1:30" ht="18" x14ac:dyDescent="0.35">
      <c r="A193" s="39" t="s">
        <v>162</v>
      </c>
      <c r="B193" s="40">
        <v>0.5121</v>
      </c>
      <c r="C193" s="41"/>
      <c r="D193" s="42"/>
      <c r="E193" s="55"/>
      <c r="F193" s="41"/>
      <c r="G193" s="43"/>
      <c r="H193" s="43"/>
      <c r="I193" s="44"/>
      <c r="J193" s="41"/>
      <c r="K193" s="45"/>
      <c r="L193" s="38">
        <f t="shared" si="310"/>
        <v>0.88670351105331591</v>
      </c>
      <c r="M193" s="33">
        <f t="shared" si="311"/>
        <v>17.315046105317631</v>
      </c>
      <c r="N193" s="43"/>
      <c r="O193" s="43"/>
      <c r="P193" s="44"/>
      <c r="Q193" s="46"/>
      <c r="R193" s="42"/>
      <c r="S193" s="34">
        <f t="shared" si="312"/>
        <v>1.0639129652015122</v>
      </c>
      <c r="T193" s="33">
        <f t="shared" si="313"/>
        <v>20.775492388234959</v>
      </c>
      <c r="U193" s="43"/>
      <c r="V193" s="43"/>
      <c r="W193" s="44"/>
      <c r="X193" s="46"/>
      <c r="Y193" s="42"/>
      <c r="Z193" s="55"/>
      <c r="AA193" s="41"/>
      <c r="AB193" s="43"/>
      <c r="AC193" s="43"/>
      <c r="AD193" s="44"/>
    </row>
    <row r="194" spans="1:30" ht="18" x14ac:dyDescent="0.35">
      <c r="A194" s="47" t="s">
        <v>161</v>
      </c>
      <c r="B194" s="48">
        <v>0.51319999999999999</v>
      </c>
      <c r="C194" s="49"/>
      <c r="D194" s="50"/>
      <c r="E194" s="56"/>
      <c r="F194" s="49"/>
      <c r="G194" s="51"/>
      <c r="H194" s="51"/>
      <c r="I194" s="52"/>
      <c r="J194" s="49"/>
      <c r="K194" s="53"/>
      <c r="L194" s="38">
        <f t="shared" si="310"/>
        <v>0.88670351105331591</v>
      </c>
      <c r="M194" s="33">
        <f t="shared" si="311"/>
        <v>17.277932795271159</v>
      </c>
      <c r="N194" s="51"/>
      <c r="O194" s="51"/>
      <c r="P194" s="52"/>
      <c r="Q194" s="54"/>
      <c r="R194" s="50"/>
      <c r="S194" s="34">
        <f t="shared" si="312"/>
        <v>1.0639129652015122</v>
      </c>
      <c r="T194" s="33">
        <f t="shared" si="313"/>
        <v>20.730961909616372</v>
      </c>
      <c r="U194" s="51"/>
      <c r="V194" s="51"/>
      <c r="W194" s="52"/>
      <c r="X194" s="54"/>
      <c r="Y194" s="50"/>
      <c r="Z194" s="56"/>
      <c r="AA194" s="49"/>
      <c r="AB194" s="51"/>
      <c r="AC194" s="51"/>
      <c r="AD194" s="52"/>
    </row>
    <row r="195" spans="1:30" ht="18" x14ac:dyDescent="0.35">
      <c r="A195" s="31" t="s">
        <v>163</v>
      </c>
      <c r="B195" s="32">
        <v>0.501</v>
      </c>
      <c r="C195" s="33"/>
      <c r="D195" s="33"/>
      <c r="E195" s="34"/>
      <c r="F195" s="33"/>
      <c r="G195" s="35"/>
      <c r="H195" s="35"/>
      <c r="I195" s="36"/>
      <c r="J195" s="33"/>
      <c r="K195" s="37"/>
      <c r="L195" s="38">
        <f t="shared" si="310"/>
        <v>0.88670351105331591</v>
      </c>
      <c r="M195" s="33">
        <f t="shared" si="311"/>
        <v>17.698672875315687</v>
      </c>
      <c r="N195" s="35">
        <f t="shared" ref="N195" si="328">AVERAGE(M195:M197)</f>
        <v>17.576542336616452</v>
      </c>
      <c r="O195" s="35">
        <f t="shared" ref="O195" si="329">STDEV(M195:M197)</f>
        <v>0.1313277922017044</v>
      </c>
      <c r="P195" s="36">
        <f t="shared" ref="P195" si="330">O195/N195*100</f>
        <v>0.74717649061223423</v>
      </c>
      <c r="Q195" s="38"/>
      <c r="R195" s="33"/>
      <c r="S195" s="34">
        <f t="shared" si="312"/>
        <v>1.0639129652015122</v>
      </c>
      <c r="T195" s="33">
        <f t="shared" si="313"/>
        <v>21.235787728573101</v>
      </c>
      <c r="U195" s="35">
        <f t="shared" ref="U195" si="331">AVERAGE(T195:T197)</f>
        <v>21.089249159649636</v>
      </c>
      <c r="V195" s="35">
        <f t="shared" ref="V195" si="332">STDEV(T195:T197)</f>
        <v>0.15757391176754157</v>
      </c>
      <c r="W195" s="36">
        <f t="shared" ref="W195" si="333">V195/U195*100</f>
        <v>0.74717649061224045</v>
      </c>
      <c r="X195" s="38"/>
      <c r="Y195" s="33"/>
      <c r="Z195" s="34"/>
      <c r="AA195" s="33"/>
      <c r="AB195" s="35"/>
      <c r="AC195" s="35"/>
      <c r="AD195" s="36"/>
    </row>
    <row r="196" spans="1:30" ht="18" x14ac:dyDescent="0.35">
      <c r="A196" s="39" t="s">
        <v>164</v>
      </c>
      <c r="B196" s="40">
        <v>0.50849999999999995</v>
      </c>
      <c r="C196" s="41"/>
      <c r="D196" s="42"/>
      <c r="E196" s="55"/>
      <c r="F196" s="41"/>
      <c r="G196" s="43"/>
      <c r="H196" s="43"/>
      <c r="I196" s="44"/>
      <c r="J196" s="41"/>
      <c r="K196" s="45"/>
      <c r="L196" s="38">
        <f t="shared" si="310"/>
        <v>0.88670351105331591</v>
      </c>
      <c r="M196" s="33">
        <f t="shared" si="311"/>
        <v>17.437630502523422</v>
      </c>
      <c r="N196" s="43"/>
      <c r="O196" s="43"/>
      <c r="P196" s="44"/>
      <c r="Q196" s="46"/>
      <c r="R196" s="42"/>
      <c r="S196" s="34">
        <f t="shared" si="312"/>
        <v>1.0639129652015122</v>
      </c>
      <c r="T196" s="33">
        <f t="shared" si="313"/>
        <v>20.922575520187067</v>
      </c>
      <c r="U196" s="43"/>
      <c r="V196" s="43"/>
      <c r="W196" s="44"/>
      <c r="X196" s="46"/>
      <c r="Y196" s="42"/>
      <c r="Z196" s="55"/>
      <c r="AA196" s="41"/>
      <c r="AB196" s="43"/>
      <c r="AC196" s="43"/>
      <c r="AD196" s="44"/>
    </row>
    <row r="197" spans="1:30" ht="18" x14ac:dyDescent="0.35">
      <c r="A197" s="47" t="s">
        <v>165</v>
      </c>
      <c r="B197" s="48">
        <v>0.504</v>
      </c>
      <c r="C197" s="49"/>
      <c r="D197" s="50"/>
      <c r="E197" s="56"/>
      <c r="F197" s="49"/>
      <c r="G197" s="51"/>
      <c r="H197" s="51"/>
      <c r="I197" s="52"/>
      <c r="J197" s="49"/>
      <c r="K197" s="53"/>
      <c r="L197" s="38">
        <f t="shared" si="310"/>
        <v>0.88670351105331591</v>
      </c>
      <c r="M197" s="33">
        <f t="shared" si="311"/>
        <v>17.593323632010236</v>
      </c>
      <c r="N197" s="51"/>
      <c r="O197" s="51"/>
      <c r="P197" s="52"/>
      <c r="Q197" s="54"/>
      <c r="R197" s="50"/>
      <c r="S197" s="34">
        <f t="shared" si="312"/>
        <v>1.0639129652015122</v>
      </c>
      <c r="T197" s="33">
        <f t="shared" si="313"/>
        <v>21.109384230188734</v>
      </c>
      <c r="U197" s="51"/>
      <c r="V197" s="51"/>
      <c r="W197" s="52"/>
      <c r="X197" s="54"/>
      <c r="Y197" s="50"/>
      <c r="Z197" s="56"/>
      <c r="AA197" s="49"/>
      <c r="AB197" s="51"/>
      <c r="AC197" s="51"/>
      <c r="AD197" s="52"/>
    </row>
    <row r="198" spans="1:30" ht="18" x14ac:dyDescent="0.35">
      <c r="A198" s="31" t="s">
        <v>166</v>
      </c>
      <c r="B198" s="32">
        <v>0.50990000000000002</v>
      </c>
      <c r="C198" s="33"/>
      <c r="D198" s="33"/>
      <c r="E198" s="34"/>
      <c r="F198" s="33"/>
      <c r="G198" s="35"/>
      <c r="H198" s="35"/>
      <c r="I198" s="36"/>
      <c r="J198" s="33"/>
      <c r="K198" s="37"/>
      <c r="L198" s="38">
        <f t="shared" si="310"/>
        <v>0.88670351105331591</v>
      </c>
      <c r="M198" s="33">
        <f t="shared" si="311"/>
        <v>17.389753109498251</v>
      </c>
      <c r="N198" s="35">
        <f t="shared" ref="N198" si="334">AVERAGE(M198:M200)</f>
        <v>17.303900404946134</v>
      </c>
      <c r="O198" s="35">
        <f t="shared" ref="O198" si="335">STDEV(M198:M200)</f>
        <v>0.17911119508915199</v>
      </c>
      <c r="P198" s="36">
        <f t="shared" ref="P198" si="336">O198/N198*100</f>
        <v>1.0350914585589903</v>
      </c>
      <c r="Q198" s="38"/>
      <c r="R198" s="33"/>
      <c r="S198" s="34">
        <f t="shared" si="312"/>
        <v>1.0639129652015122</v>
      </c>
      <c r="T198" s="33">
        <f t="shared" si="313"/>
        <v>20.865129735271861</v>
      </c>
      <c r="U198" s="35">
        <f t="shared" ref="U198" si="337">AVERAGE(T198:T200)</f>
        <v>20.762119197553215</v>
      </c>
      <c r="V198" s="35">
        <f t="shared" ref="V198" si="338">STDEV(T198:T200)</f>
        <v>0.21490692242970899</v>
      </c>
      <c r="W198" s="36">
        <f t="shared" ref="W198" si="339">V198/U198*100</f>
        <v>1.035091458558987</v>
      </c>
      <c r="X198" s="38"/>
      <c r="Y198" s="33"/>
      <c r="Z198" s="34"/>
      <c r="AA198" s="33"/>
      <c r="AB198" s="35"/>
      <c r="AC198" s="35"/>
      <c r="AD198" s="36"/>
    </row>
    <row r="199" spans="1:30" ht="18" x14ac:dyDescent="0.35">
      <c r="A199" s="39" t="s">
        <v>167</v>
      </c>
      <c r="B199" s="40">
        <v>0.51859999999999995</v>
      </c>
      <c r="C199" s="41"/>
      <c r="D199" s="42"/>
      <c r="E199" s="55"/>
      <c r="F199" s="41"/>
      <c r="G199" s="43"/>
      <c r="H199" s="43"/>
      <c r="I199" s="44"/>
      <c r="J199" s="41"/>
      <c r="K199" s="45"/>
      <c r="L199" s="38">
        <f t="shared" si="310"/>
        <v>0.88670351105331591</v>
      </c>
      <c r="M199" s="33">
        <f t="shared" si="311"/>
        <v>17.098023738012262</v>
      </c>
      <c r="N199" s="43"/>
      <c r="O199" s="43"/>
      <c r="P199" s="44"/>
      <c r="Q199" s="46"/>
      <c r="R199" s="42"/>
      <c r="S199" s="34">
        <f t="shared" si="312"/>
        <v>1.0639129652015122</v>
      </c>
      <c r="T199" s="33">
        <f t="shared" si="313"/>
        <v>20.515097670680916</v>
      </c>
      <c r="U199" s="43"/>
      <c r="V199" s="43"/>
      <c r="W199" s="44"/>
      <c r="X199" s="46"/>
      <c r="Y199" s="42"/>
      <c r="Z199" s="55"/>
      <c r="AA199" s="41"/>
      <c r="AB199" s="43"/>
      <c r="AC199" s="43"/>
      <c r="AD199" s="44"/>
    </row>
    <row r="200" spans="1:30" ht="18" x14ac:dyDescent="0.35">
      <c r="A200" s="47" t="s">
        <v>168</v>
      </c>
      <c r="B200" s="48">
        <v>0.50890000000000002</v>
      </c>
      <c r="C200" s="49"/>
      <c r="D200" s="50"/>
      <c r="E200" s="56"/>
      <c r="F200" s="49"/>
      <c r="G200" s="51"/>
      <c r="H200" s="51"/>
      <c r="I200" s="52"/>
      <c r="J200" s="49"/>
      <c r="K200" s="53"/>
      <c r="L200" s="38">
        <f t="shared" si="310"/>
        <v>0.88670351105331591</v>
      </c>
      <c r="M200" s="33">
        <f t="shared" si="311"/>
        <v>17.423924367327881</v>
      </c>
      <c r="N200" s="51"/>
      <c r="O200" s="51"/>
      <c r="P200" s="52"/>
      <c r="Q200" s="54"/>
      <c r="R200" s="50"/>
      <c r="S200" s="34">
        <f t="shared" si="312"/>
        <v>1.0639129652015122</v>
      </c>
      <c r="T200" s="33">
        <f t="shared" si="313"/>
        <v>20.906130186706861</v>
      </c>
      <c r="U200" s="51"/>
      <c r="V200" s="51"/>
      <c r="W200" s="52"/>
      <c r="X200" s="54"/>
      <c r="Y200" s="50"/>
      <c r="Z200" s="56"/>
      <c r="AA200" s="49"/>
      <c r="AB200" s="51"/>
      <c r="AC200" s="51"/>
      <c r="AD200" s="52"/>
    </row>
    <row r="201" spans="1:30" ht="18" x14ac:dyDescent="0.35">
      <c r="A201" s="31" t="s">
        <v>169</v>
      </c>
      <c r="B201" s="32">
        <v>0.52249999999999996</v>
      </c>
      <c r="C201" s="33"/>
      <c r="D201" s="33"/>
      <c r="E201" s="34"/>
      <c r="F201" s="33"/>
      <c r="G201" s="35"/>
      <c r="H201" s="35"/>
      <c r="I201" s="36"/>
      <c r="J201" s="33"/>
      <c r="K201" s="37"/>
      <c r="L201" s="38">
        <f t="shared" si="310"/>
        <v>0.88670351105331591</v>
      </c>
      <c r="M201" s="33">
        <f t="shared" si="311"/>
        <v>16.970402125422314</v>
      </c>
      <c r="N201" s="35">
        <f t="shared" ref="N201" si="340">AVERAGE(M201:M203)</f>
        <v>17.408946179261708</v>
      </c>
      <c r="O201" s="35">
        <f t="shared" ref="O201" si="341">STDEV(M201:M203)</f>
        <v>0.39388704088819115</v>
      </c>
      <c r="P201" s="36">
        <f t="shared" ref="P201" si="342">O201/N201*100</f>
        <v>2.2625553369646609</v>
      </c>
      <c r="Q201" s="38"/>
      <c r="R201" s="33"/>
      <c r="S201" s="34">
        <f t="shared" si="312"/>
        <v>1.0639129652015122</v>
      </c>
      <c r="T201" s="33">
        <f t="shared" si="313"/>
        <v>20.361970625866263</v>
      </c>
      <c r="U201" s="35">
        <f t="shared" ref="U201" si="343">AVERAGE(T201:T203)</f>
        <v>20.888158578068595</v>
      </c>
      <c r="V201" s="35">
        <f t="shared" ref="V201" si="344">STDEV(T201:T203)</f>
        <v>0.4726061467017324</v>
      </c>
      <c r="W201" s="36">
        <f t="shared" ref="W201" si="345">V201/U201*100</f>
        <v>2.2625553369646596</v>
      </c>
      <c r="X201" s="38"/>
      <c r="Y201" s="33"/>
      <c r="Z201" s="34"/>
      <c r="AA201" s="33"/>
      <c r="AB201" s="35"/>
      <c r="AC201" s="35"/>
      <c r="AD201" s="36"/>
    </row>
    <row r="202" spans="1:30" ht="18" x14ac:dyDescent="0.35">
      <c r="A202" s="39" t="s">
        <v>170</v>
      </c>
      <c r="B202" s="40">
        <v>0.50600000000000001</v>
      </c>
      <c r="C202" s="41"/>
      <c r="D202" s="42"/>
      <c r="E202" s="55"/>
      <c r="F202" s="41"/>
      <c r="G202" s="43"/>
      <c r="H202" s="43"/>
      <c r="I202" s="44"/>
      <c r="J202" s="41"/>
      <c r="K202" s="45"/>
      <c r="L202" s="38">
        <f t="shared" si="310"/>
        <v>0.88670351105331591</v>
      </c>
      <c r="M202" s="33">
        <f t="shared" si="311"/>
        <v>17.523784803425215</v>
      </c>
      <c r="N202" s="43"/>
      <c r="O202" s="43"/>
      <c r="P202" s="44"/>
      <c r="Q202" s="46"/>
      <c r="R202" s="42"/>
      <c r="S202" s="34">
        <f t="shared" si="312"/>
        <v>1.0639129652015122</v>
      </c>
      <c r="T202" s="33">
        <f t="shared" si="313"/>
        <v>21.025947928883642</v>
      </c>
      <c r="U202" s="43"/>
      <c r="V202" s="43"/>
      <c r="W202" s="44"/>
      <c r="X202" s="46"/>
      <c r="Y202" s="42"/>
      <c r="Z202" s="55"/>
      <c r="AA202" s="41"/>
      <c r="AB202" s="43"/>
      <c r="AC202" s="43"/>
      <c r="AD202" s="44"/>
    </row>
    <row r="203" spans="1:30" ht="18" x14ac:dyDescent="0.35">
      <c r="A203" s="47" t="s">
        <v>171</v>
      </c>
      <c r="B203" s="48">
        <v>0.50004000000000004</v>
      </c>
      <c r="C203" s="49"/>
      <c r="D203" s="50"/>
      <c r="E203" s="56"/>
      <c r="F203" s="49"/>
      <c r="G203" s="51"/>
      <c r="H203" s="51"/>
      <c r="I203" s="52"/>
      <c r="J203" s="49"/>
      <c r="K203" s="53"/>
      <c r="L203" s="38">
        <f t="shared" si="310"/>
        <v>0.88670351105331591</v>
      </c>
      <c r="M203" s="33">
        <f t="shared" si="311"/>
        <v>17.732651608937601</v>
      </c>
      <c r="N203" s="51"/>
      <c r="O203" s="51"/>
      <c r="P203" s="52"/>
      <c r="Q203" s="54"/>
      <c r="R203" s="50"/>
      <c r="S203" s="34">
        <f t="shared" si="312"/>
        <v>1.0639129652015122</v>
      </c>
      <c r="T203" s="33">
        <f t="shared" si="313"/>
        <v>21.276557179455885</v>
      </c>
      <c r="U203" s="51"/>
      <c r="V203" s="51"/>
      <c r="W203" s="52"/>
      <c r="X203" s="54"/>
      <c r="Y203" s="50"/>
      <c r="Z203" s="56"/>
      <c r="AA203" s="49"/>
      <c r="AB203" s="51"/>
      <c r="AC203" s="51"/>
      <c r="AD203" s="52"/>
    </row>
    <row r="204" spans="1:30" ht="18" x14ac:dyDescent="0.35">
      <c r="A204" s="31" t="s">
        <v>172</v>
      </c>
      <c r="B204" s="32">
        <v>0.49370000000000003</v>
      </c>
      <c r="C204" s="33"/>
      <c r="D204" s="33"/>
      <c r="E204" s="34"/>
      <c r="F204" s="33"/>
      <c r="G204" s="35"/>
      <c r="H204" s="35"/>
      <c r="I204" s="36"/>
      <c r="J204" s="33">
        <v>1312</v>
      </c>
      <c r="K204" s="37"/>
      <c r="L204" s="38">
        <f t="shared" si="310"/>
        <v>11.549902470741221</v>
      </c>
      <c r="M204" s="33">
        <f t="shared" si="311"/>
        <v>233.94576606727205</v>
      </c>
      <c r="N204" s="35">
        <f t="shared" ref="N204" si="346">AVERAGE(M204:M206)</f>
        <v>237.66441699577726</v>
      </c>
      <c r="O204" s="35">
        <f t="shared" ref="O204" si="347">STDEV(M204:M206)</f>
        <v>8.3381187198003168</v>
      </c>
      <c r="P204" s="36">
        <f t="shared" ref="P204" si="348">O204/N204*100</f>
        <v>3.5083580559509948</v>
      </c>
      <c r="Q204" s="38">
        <v>198</v>
      </c>
      <c r="R204" s="33"/>
      <c r="S204" s="34">
        <f t="shared" si="312"/>
        <v>6.1563745788431365</v>
      </c>
      <c r="T204" s="33">
        <f t="shared" si="313"/>
        <v>124.69869513557092</v>
      </c>
      <c r="U204" s="35">
        <f t="shared" ref="U204" si="349">AVERAGE(T204:T206)</f>
        <v>123.92554721070267</v>
      </c>
      <c r="V204" s="35">
        <f t="shared" ref="V204" si="350">STDEV(T204:T206)</f>
        <v>0.86626122629263846</v>
      </c>
      <c r="W204" s="36">
        <f t="shared" ref="W204" si="351">V204/U204*100</f>
        <v>0.69901747120776481</v>
      </c>
      <c r="X204" s="38"/>
      <c r="Y204" s="33"/>
      <c r="Z204" s="34"/>
      <c r="AA204" s="33"/>
      <c r="AB204" s="35"/>
      <c r="AC204" s="35"/>
      <c r="AD204" s="36"/>
    </row>
    <row r="205" spans="1:30" ht="18" x14ac:dyDescent="0.35">
      <c r="A205" s="39" t="s">
        <v>173</v>
      </c>
      <c r="B205" s="40">
        <v>0.49819999999999998</v>
      </c>
      <c r="C205" s="41"/>
      <c r="D205" s="42"/>
      <c r="E205" s="55"/>
      <c r="F205" s="41"/>
      <c r="G205" s="43"/>
      <c r="H205" s="43"/>
      <c r="I205" s="44"/>
      <c r="J205" s="41">
        <v>1312</v>
      </c>
      <c r="K205" s="45"/>
      <c r="L205" s="38">
        <f t="shared" si="310"/>
        <v>11.549902470741221</v>
      </c>
      <c r="M205" s="33">
        <f t="shared" si="311"/>
        <v>231.8326469438222</v>
      </c>
      <c r="N205" s="43"/>
      <c r="O205" s="43"/>
      <c r="P205" s="44"/>
      <c r="Q205" s="46">
        <v>199</v>
      </c>
      <c r="R205" s="42"/>
      <c r="S205" s="34">
        <f t="shared" si="312"/>
        <v>6.1820940819423367</v>
      </c>
      <c r="T205" s="33">
        <f t="shared" si="313"/>
        <v>124.08860060101037</v>
      </c>
      <c r="U205" s="43"/>
      <c r="V205" s="43"/>
      <c r="W205" s="44"/>
      <c r="X205" s="46"/>
      <c r="Y205" s="42"/>
      <c r="Z205" s="55"/>
      <c r="AA205" s="41"/>
      <c r="AB205" s="43"/>
      <c r="AC205" s="43"/>
      <c r="AD205" s="44"/>
    </row>
    <row r="206" spans="1:30" ht="18" x14ac:dyDescent="0.35">
      <c r="A206" s="47" t="s">
        <v>174</v>
      </c>
      <c r="B206" s="48">
        <v>0.51519999999999999</v>
      </c>
      <c r="C206" s="49"/>
      <c r="D206" s="50"/>
      <c r="E206" s="56"/>
      <c r="F206" s="49"/>
      <c r="G206" s="51"/>
      <c r="H206" s="51"/>
      <c r="I206" s="52"/>
      <c r="J206" s="49">
        <v>1458</v>
      </c>
      <c r="K206" s="53"/>
      <c r="L206" s="38">
        <f t="shared" si="310"/>
        <v>12.736508452535759</v>
      </c>
      <c r="M206" s="33">
        <f t="shared" si="311"/>
        <v>247.21483797623756</v>
      </c>
      <c r="N206" s="51"/>
      <c r="O206" s="51"/>
      <c r="P206" s="52"/>
      <c r="Q206" s="54">
        <v>205</v>
      </c>
      <c r="R206" s="50"/>
      <c r="S206" s="34">
        <f t="shared" si="312"/>
        <v>6.3364111005375374</v>
      </c>
      <c r="T206" s="33">
        <f t="shared" si="313"/>
        <v>122.98934589552674</v>
      </c>
      <c r="U206" s="51"/>
      <c r="V206" s="51"/>
      <c r="W206" s="52"/>
      <c r="X206" s="54"/>
      <c r="Y206" s="50"/>
      <c r="Z206" s="56"/>
      <c r="AA206" s="49"/>
      <c r="AB206" s="51"/>
      <c r="AC206" s="51"/>
      <c r="AD206" s="52"/>
    </row>
    <row r="209" spans="1:30" ht="28.5" x14ac:dyDescent="0.65">
      <c r="A209" s="1" t="s">
        <v>0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1:30" ht="17.5" x14ac:dyDescent="0.35">
      <c r="A210" s="2" t="s">
        <v>1</v>
      </c>
      <c r="B210" s="3" t="s">
        <v>2</v>
      </c>
      <c r="C210" s="4" t="s">
        <v>3</v>
      </c>
      <c r="D210" s="5"/>
      <c r="E210" s="6" t="s">
        <v>4</v>
      </c>
      <c r="F210" s="7" t="s">
        <v>5</v>
      </c>
      <c r="G210" s="7" t="s">
        <v>6</v>
      </c>
      <c r="H210" s="7" t="s">
        <v>7</v>
      </c>
      <c r="I210" s="8" t="s">
        <v>8</v>
      </c>
      <c r="J210" s="9" t="s">
        <v>9</v>
      </c>
      <c r="K210" s="10"/>
      <c r="L210" s="11" t="s">
        <v>4</v>
      </c>
      <c r="M210" s="12" t="s">
        <v>5</v>
      </c>
      <c r="N210" s="12" t="s">
        <v>6</v>
      </c>
      <c r="O210" s="12" t="s">
        <v>7</v>
      </c>
      <c r="P210" s="13" t="s">
        <v>8</v>
      </c>
      <c r="Q210" s="14" t="s">
        <v>10</v>
      </c>
      <c r="R210" s="15"/>
      <c r="S210" s="16" t="s">
        <v>4</v>
      </c>
      <c r="T210" s="17" t="s">
        <v>5</v>
      </c>
      <c r="U210" s="17" t="s">
        <v>6</v>
      </c>
      <c r="V210" s="17" t="s">
        <v>7</v>
      </c>
      <c r="W210" s="18" t="s">
        <v>8</v>
      </c>
      <c r="X210" s="19" t="s">
        <v>11</v>
      </c>
      <c r="Y210" s="20"/>
      <c r="Z210" s="21" t="s">
        <v>4</v>
      </c>
      <c r="AA210" s="22" t="s">
        <v>5</v>
      </c>
      <c r="AB210" s="22" t="s">
        <v>6</v>
      </c>
      <c r="AC210" s="22" t="s">
        <v>7</v>
      </c>
      <c r="AD210" s="23" t="s">
        <v>8</v>
      </c>
    </row>
    <row r="211" spans="1:30" ht="18" x14ac:dyDescent="0.35">
      <c r="A211" s="24"/>
      <c r="B211" s="25"/>
      <c r="C211" s="26" t="s">
        <v>12</v>
      </c>
      <c r="D211" s="27" t="s">
        <v>13</v>
      </c>
      <c r="E211" s="28"/>
      <c r="F211" s="29"/>
      <c r="G211" s="29"/>
      <c r="H211" s="29"/>
      <c r="I211" s="30"/>
      <c r="J211" s="26" t="s">
        <v>12</v>
      </c>
      <c r="K211" s="27" t="s">
        <v>13</v>
      </c>
      <c r="L211" s="28"/>
      <c r="M211" s="29"/>
      <c r="N211" s="29"/>
      <c r="O211" s="29"/>
      <c r="P211" s="30"/>
      <c r="Q211" s="26" t="s">
        <v>12</v>
      </c>
      <c r="R211" s="27" t="s">
        <v>13</v>
      </c>
      <c r="S211" s="28"/>
      <c r="T211" s="29"/>
      <c r="U211" s="29"/>
      <c r="V211" s="29"/>
      <c r="W211" s="30"/>
      <c r="X211" s="26" t="s">
        <v>12</v>
      </c>
      <c r="Y211" s="27" t="s">
        <v>13</v>
      </c>
      <c r="Z211" s="28"/>
      <c r="AA211" s="29"/>
      <c r="AB211" s="29"/>
      <c r="AC211" s="29"/>
      <c r="AD211" s="30"/>
    </row>
    <row r="212" spans="1:30" ht="18" x14ac:dyDescent="0.35">
      <c r="A212" s="31" t="s">
        <v>175</v>
      </c>
      <c r="B212" s="32">
        <v>0.50119999999999998</v>
      </c>
      <c r="C212" s="33">
        <v>2168</v>
      </c>
      <c r="D212" s="33">
        <v>9.468</v>
      </c>
      <c r="E212" s="34">
        <f>(C212+41.366)/38.881</f>
        <v>56.823795684267381</v>
      </c>
      <c r="F212" s="33">
        <f>E212*(10/B212)</f>
        <v>1133.7549019207379</v>
      </c>
      <c r="G212" s="35">
        <f>AVERAGE(F212:F214)</f>
        <v>1095.6155588413569</v>
      </c>
      <c r="H212" s="35">
        <f>STDEV(F212:F214)</f>
        <v>45.207389131433892</v>
      </c>
      <c r="I212" s="36">
        <f>H212/G212*100</f>
        <v>4.1262091220429484</v>
      </c>
      <c r="J212" s="33">
        <v>5060</v>
      </c>
      <c r="K212" s="37">
        <v>8.0190000000000001</v>
      </c>
      <c r="L212" s="38">
        <f>(J212+109.1)/123.04</f>
        <v>42.011540962288684</v>
      </c>
      <c r="M212" s="33">
        <f>L212*(10/B212)</f>
        <v>838.21909342156187</v>
      </c>
      <c r="N212" s="35">
        <f>AVERAGE(M212:M214)</f>
        <v>816.31185945847665</v>
      </c>
      <c r="O212" s="35">
        <f>STDEV(M212:M214)</f>
        <v>53.485775287823316</v>
      </c>
      <c r="P212" s="36">
        <f>O212/N212*100</f>
        <v>6.5521252286233604</v>
      </c>
      <c r="Q212" s="38">
        <v>308</v>
      </c>
      <c r="R212" s="33">
        <v>7.1230000000000002</v>
      </c>
      <c r="S212" s="34">
        <f>(Q212+41.366)/38.881</f>
        <v>8.9855199197551503</v>
      </c>
      <c r="T212" s="33">
        <f>S212*(10/B212)</f>
        <v>179.28012609248105</v>
      </c>
      <c r="U212" s="35">
        <f>AVERAGE(T212:T214)</f>
        <v>172.06441549582215</v>
      </c>
      <c r="V212" s="35">
        <f>STDEV(T212:T214)</f>
        <v>18.704600097350216</v>
      </c>
      <c r="W212" s="36">
        <f>V212/U212*100</f>
        <v>10.870696328146002</v>
      </c>
      <c r="X212" s="38"/>
      <c r="Y212" s="33">
        <v>6.3739999999999997</v>
      </c>
      <c r="Z212" s="34">
        <f>(X212+41.366)/38.881</f>
        <v>1.0639129652015122</v>
      </c>
      <c r="AA212" s="33">
        <f>Z212*(10/B212)</f>
        <v>21.227313751027779</v>
      </c>
      <c r="AB212" s="35">
        <f>AVERAGE(AA212:AA214)</f>
        <v>21.018729452004624</v>
      </c>
      <c r="AC212" s="35">
        <f>STDEV(AA212:AA214)</f>
        <v>0.27830424742850018</v>
      </c>
      <c r="AD212" s="36">
        <f>AC212/AB212*100</f>
        <v>1.3240774046975394</v>
      </c>
    </row>
    <row r="213" spans="1:30" ht="18" x14ac:dyDescent="0.35">
      <c r="A213" s="39" t="s">
        <v>176</v>
      </c>
      <c r="B213" s="40">
        <v>0.50360000000000005</v>
      </c>
      <c r="C213" s="41">
        <v>2127</v>
      </c>
      <c r="D213" s="42">
        <v>9.6259999999999994</v>
      </c>
      <c r="E213" s="34">
        <f t="shared" ref="E213:E214" si="352">(C213+41.366)/38.881</f>
        <v>55.769296057200172</v>
      </c>
      <c r="F213" s="33">
        <f t="shared" ref="F213:F214" si="353">E213*(10/B213)</f>
        <v>1107.4125507783988</v>
      </c>
      <c r="G213" s="43"/>
      <c r="H213" s="43"/>
      <c r="I213" s="44"/>
      <c r="J213" s="41">
        <v>5191</v>
      </c>
      <c r="K213" s="45">
        <v>8.1370000000000005</v>
      </c>
      <c r="L213" s="38">
        <f t="shared" ref="L213:L232" si="354">(J213+109.1)/123.04</f>
        <v>43.076235370611187</v>
      </c>
      <c r="M213" s="33">
        <f t="shared" ref="M213:M232" si="355">L213*(10/B213)</f>
        <v>855.36607169601234</v>
      </c>
      <c r="N213" s="43"/>
      <c r="O213" s="43"/>
      <c r="P213" s="44"/>
      <c r="Q213" s="46">
        <v>323</v>
      </c>
      <c r="R213" s="42">
        <v>7.2190000000000003</v>
      </c>
      <c r="S213" s="34">
        <f t="shared" ref="S213:S232" si="356">(Q213+41.366)/38.881</f>
        <v>9.3713124662431522</v>
      </c>
      <c r="T213" s="33">
        <f t="shared" ref="T213:T232" si="357">S213*(10/B213)</f>
        <v>186.08642705010229</v>
      </c>
      <c r="U213" s="43"/>
      <c r="V213" s="43"/>
      <c r="W213" s="44"/>
      <c r="X213" s="46"/>
      <c r="Y213" s="42">
        <v>6.4429999999999996</v>
      </c>
      <c r="Z213" s="34">
        <f t="shared" ref="Z213:Z214" si="358">(X213+41.366)/38.881</f>
        <v>1.0639129652015122</v>
      </c>
      <c r="AA213" s="33">
        <f t="shared" ref="AA213:AA214" si="359">Z213*(10/B213)</f>
        <v>21.126151016709933</v>
      </c>
      <c r="AB213" s="43"/>
      <c r="AC213" s="43"/>
      <c r="AD213" s="44"/>
    </row>
    <row r="214" spans="1:30" ht="18" x14ac:dyDescent="0.35">
      <c r="A214" s="47" t="s">
        <v>177</v>
      </c>
      <c r="B214" s="48">
        <v>0.51390000000000002</v>
      </c>
      <c r="C214" s="49">
        <v>2048</v>
      </c>
      <c r="D214" s="50">
        <v>9.7850000000000001</v>
      </c>
      <c r="E214" s="34">
        <f t="shared" si="352"/>
        <v>53.737455312363366</v>
      </c>
      <c r="F214" s="33">
        <f t="shared" si="353"/>
        <v>1045.6792238249341</v>
      </c>
      <c r="G214" s="51"/>
      <c r="H214" s="51"/>
      <c r="I214" s="52"/>
      <c r="J214" s="49">
        <v>4667</v>
      </c>
      <c r="K214" s="53">
        <v>8.2680000000000007</v>
      </c>
      <c r="L214" s="38">
        <f t="shared" si="354"/>
        <v>38.817457737321199</v>
      </c>
      <c r="M214" s="33">
        <f t="shared" si="355"/>
        <v>755.35041325785551</v>
      </c>
      <c r="N214" s="51"/>
      <c r="O214" s="51"/>
      <c r="P214" s="52"/>
      <c r="Q214" s="54">
        <v>260</v>
      </c>
      <c r="R214" s="50">
        <v>7.33</v>
      </c>
      <c r="S214" s="34">
        <f t="shared" si="356"/>
        <v>7.7509837709935443</v>
      </c>
      <c r="T214" s="33">
        <f t="shared" si="357"/>
        <v>150.82669334488313</v>
      </c>
      <c r="U214" s="51"/>
      <c r="V214" s="51"/>
      <c r="W214" s="52"/>
      <c r="X214" s="54"/>
      <c r="Y214" s="50">
        <v>6.5250000000000004</v>
      </c>
      <c r="Z214" s="34">
        <f t="shared" si="358"/>
        <v>1.0639129652015122</v>
      </c>
      <c r="AA214" s="33">
        <f t="shared" si="359"/>
        <v>20.702723588276164</v>
      </c>
      <c r="AB214" s="51"/>
      <c r="AC214" s="51"/>
      <c r="AD214" s="52"/>
    </row>
    <row r="215" spans="1:30" ht="18" x14ac:dyDescent="0.35">
      <c r="A215" s="31" t="s">
        <v>178</v>
      </c>
      <c r="B215" s="32">
        <v>0.51090000000000002</v>
      </c>
      <c r="C215" s="33" t="s">
        <v>18</v>
      </c>
      <c r="D215" s="33" t="s">
        <v>18</v>
      </c>
      <c r="E215" s="34" t="s">
        <v>18</v>
      </c>
      <c r="F215" s="33" t="s">
        <v>18</v>
      </c>
      <c r="G215" s="35" t="s">
        <v>18</v>
      </c>
      <c r="H215" s="35" t="s">
        <v>18</v>
      </c>
      <c r="I215" s="36" t="s">
        <v>18</v>
      </c>
      <c r="J215" s="33"/>
      <c r="K215" s="37">
        <v>8.4939999999999998</v>
      </c>
      <c r="L215" s="38">
        <f t="shared" si="354"/>
        <v>0.88670351105331591</v>
      </c>
      <c r="M215" s="33">
        <f t="shared" si="355"/>
        <v>17.355715620538575</v>
      </c>
      <c r="N215" s="35">
        <f t="shared" ref="N215" si="360">AVERAGE(M215:M217)</f>
        <v>17.412688169980999</v>
      </c>
      <c r="O215" s="35">
        <f t="shared" ref="O215" si="361">STDEV(M215:M217)</f>
        <v>6.6508407211571169E-2</v>
      </c>
      <c r="P215" s="36">
        <f t="shared" ref="P215" si="362">O215/N215*100</f>
        <v>0.38195370273861479</v>
      </c>
      <c r="Q215" s="38"/>
      <c r="R215" s="33">
        <v>7.5518000000000001</v>
      </c>
      <c r="S215" s="34">
        <f t="shared" si="356"/>
        <v>1.0639129652015122</v>
      </c>
      <c r="T215" s="33">
        <f t="shared" si="357"/>
        <v>20.824289786680605</v>
      </c>
      <c r="U215" s="35">
        <f t="shared" ref="U215" si="363">AVERAGE(T215:T217)</f>
        <v>20.892648413049837</v>
      </c>
      <c r="V215" s="35">
        <f t="shared" ref="V215" si="364">STDEV(T215:T217)</f>
        <v>7.980024421380337E-2</v>
      </c>
      <c r="W215" s="36">
        <f t="shared" ref="W215" si="365">V215/U215*100</f>
        <v>0.38195370273861035</v>
      </c>
      <c r="X215" s="38"/>
      <c r="Y215" s="33"/>
      <c r="Z215" s="34"/>
      <c r="AA215" s="33"/>
      <c r="AB215" s="35"/>
      <c r="AC215" s="35"/>
      <c r="AD215" s="36"/>
    </row>
    <row r="216" spans="1:30" ht="18" x14ac:dyDescent="0.35">
      <c r="A216" s="39" t="s">
        <v>179</v>
      </c>
      <c r="B216" s="40">
        <v>0.50970000000000004</v>
      </c>
      <c r="C216" s="41"/>
      <c r="D216" s="42"/>
      <c r="E216" s="55"/>
      <c r="F216" s="41"/>
      <c r="G216" s="43"/>
      <c r="H216" s="43"/>
      <c r="I216" s="44"/>
      <c r="J216" s="41"/>
      <c r="K216" s="45">
        <v>8.52</v>
      </c>
      <c r="L216" s="38">
        <f t="shared" si="354"/>
        <v>0.88670351105331591</v>
      </c>
      <c r="M216" s="33">
        <f t="shared" si="355"/>
        <v>17.396576634359739</v>
      </c>
      <c r="N216" s="43"/>
      <c r="O216" s="43"/>
      <c r="P216" s="44"/>
      <c r="Q216" s="46"/>
      <c r="R216" s="42">
        <v>7.5339999999999998</v>
      </c>
      <c r="S216" s="34">
        <f t="shared" si="356"/>
        <v>1.0639129652015122</v>
      </c>
      <c r="T216" s="33">
        <f t="shared" si="357"/>
        <v>20.873316955101281</v>
      </c>
      <c r="U216" s="43"/>
      <c r="V216" s="43"/>
      <c r="W216" s="44"/>
      <c r="X216" s="46"/>
      <c r="Y216" s="42"/>
      <c r="Z216" s="55"/>
      <c r="AA216" s="41"/>
      <c r="AB216" s="43"/>
      <c r="AC216" s="43"/>
      <c r="AD216" s="44"/>
    </row>
    <row r="217" spans="1:30" ht="18" x14ac:dyDescent="0.35">
      <c r="A217" s="47" t="s">
        <v>180</v>
      </c>
      <c r="B217" s="48">
        <v>0.5071</v>
      </c>
      <c r="C217" s="49"/>
      <c r="D217" s="50"/>
      <c r="E217" s="56"/>
      <c r="F217" s="49"/>
      <c r="G217" s="51"/>
      <c r="H217" s="51"/>
      <c r="I217" s="52"/>
      <c r="J217" s="49"/>
      <c r="K217" s="53">
        <v>8.5299999999999994</v>
      </c>
      <c r="L217" s="38">
        <f t="shared" si="354"/>
        <v>0.88670351105331591</v>
      </c>
      <c r="M217" s="33">
        <f t="shared" si="355"/>
        <v>17.485772255044683</v>
      </c>
      <c r="N217" s="51"/>
      <c r="O217" s="51"/>
      <c r="P217" s="52"/>
      <c r="Q217" s="54"/>
      <c r="R217" s="50">
        <v>7.5460000000000003</v>
      </c>
      <c r="S217" s="34">
        <f t="shared" si="356"/>
        <v>1.0639129652015122</v>
      </c>
      <c r="T217" s="33">
        <f t="shared" si="357"/>
        <v>20.980338497367622</v>
      </c>
      <c r="U217" s="51"/>
      <c r="V217" s="51"/>
      <c r="W217" s="52"/>
      <c r="X217" s="54"/>
      <c r="Y217" s="50"/>
      <c r="Z217" s="56"/>
      <c r="AA217" s="49"/>
      <c r="AB217" s="51"/>
      <c r="AC217" s="51"/>
      <c r="AD217" s="52"/>
    </row>
    <row r="218" spans="1:30" ht="18" x14ac:dyDescent="0.35">
      <c r="A218" s="31" t="s">
        <v>181</v>
      </c>
      <c r="B218" s="32">
        <v>0.51470000000000005</v>
      </c>
      <c r="C218" s="33"/>
      <c r="D218" s="33"/>
      <c r="E218" s="34"/>
      <c r="F218" s="33"/>
      <c r="G218" s="35"/>
      <c r="H218" s="35"/>
      <c r="I218" s="36"/>
      <c r="J218" s="33"/>
      <c r="K218" s="37">
        <v>8.56</v>
      </c>
      <c r="L218" s="38">
        <f t="shared" si="354"/>
        <v>0.88670351105331591</v>
      </c>
      <c r="M218" s="33">
        <f t="shared" si="355"/>
        <v>17.227579387085989</v>
      </c>
      <c r="N218" s="35">
        <f t="shared" ref="N218" si="366">AVERAGE(M218:M220)</f>
        <v>17.273519429224923</v>
      </c>
      <c r="O218" s="35">
        <f t="shared" ref="O218" si="367">STDEV(M218:M220)</f>
        <v>4.3900057510747111E-2</v>
      </c>
      <c r="P218" s="36">
        <f t="shared" ref="P218" si="368">O218/N218*100</f>
        <v>0.25414657210199432</v>
      </c>
      <c r="Q218" s="38"/>
      <c r="R218" s="33">
        <v>7.53</v>
      </c>
      <c r="S218" s="34">
        <f t="shared" si="356"/>
        <v>1.0639129652015122</v>
      </c>
      <c r="T218" s="33">
        <f t="shared" si="357"/>
        <v>20.670545273003928</v>
      </c>
      <c r="U218" s="35">
        <f t="shared" ref="U218" si="369">AVERAGE(T218:T220)</f>
        <v>20.725666523618418</v>
      </c>
      <c r="V218" s="35">
        <f t="shared" ref="V218" si="370">STDEV(T218:T220)</f>
        <v>5.2673571015067061E-2</v>
      </c>
      <c r="W218" s="36">
        <f t="shared" ref="W218" si="371">V218/U218*100</f>
        <v>0.25414657210199565</v>
      </c>
      <c r="X218" s="38"/>
      <c r="Y218" s="33"/>
      <c r="Z218" s="34"/>
      <c r="AA218" s="33"/>
      <c r="AB218" s="35"/>
      <c r="AC218" s="35"/>
      <c r="AD218" s="36"/>
    </row>
    <row r="219" spans="1:30" ht="18" x14ac:dyDescent="0.35">
      <c r="A219" s="39" t="s">
        <v>182</v>
      </c>
      <c r="B219" s="40">
        <v>0.5121</v>
      </c>
      <c r="C219" s="41"/>
      <c r="D219" s="42"/>
      <c r="E219" s="55"/>
      <c r="F219" s="41"/>
      <c r="G219" s="43"/>
      <c r="H219" s="43"/>
      <c r="I219" s="44"/>
      <c r="J219" s="41"/>
      <c r="K219" s="45"/>
      <c r="L219" s="38">
        <f t="shared" si="354"/>
        <v>0.88670351105331591</v>
      </c>
      <c r="M219" s="33">
        <f t="shared" si="355"/>
        <v>17.315046105317631</v>
      </c>
      <c r="N219" s="43"/>
      <c r="O219" s="43"/>
      <c r="P219" s="44"/>
      <c r="Q219" s="46"/>
      <c r="R219" s="42"/>
      <c r="S219" s="34">
        <f t="shared" si="356"/>
        <v>1.0639129652015122</v>
      </c>
      <c r="T219" s="33">
        <f t="shared" si="357"/>
        <v>20.775492388234959</v>
      </c>
      <c r="U219" s="43"/>
      <c r="V219" s="43"/>
      <c r="W219" s="44"/>
      <c r="X219" s="46"/>
      <c r="Y219" s="42"/>
      <c r="Z219" s="55"/>
      <c r="AA219" s="41"/>
      <c r="AB219" s="43"/>
      <c r="AC219" s="43"/>
      <c r="AD219" s="44"/>
    </row>
    <row r="220" spans="1:30" ht="18" x14ac:dyDescent="0.35">
      <c r="A220" s="47" t="s">
        <v>181</v>
      </c>
      <c r="B220" s="48">
        <v>0.51319999999999999</v>
      </c>
      <c r="C220" s="49"/>
      <c r="D220" s="50"/>
      <c r="E220" s="56"/>
      <c r="F220" s="49"/>
      <c r="G220" s="51"/>
      <c r="H220" s="51"/>
      <c r="I220" s="52"/>
      <c r="J220" s="49"/>
      <c r="K220" s="53"/>
      <c r="L220" s="38">
        <f t="shared" si="354"/>
        <v>0.88670351105331591</v>
      </c>
      <c r="M220" s="33">
        <f t="shared" si="355"/>
        <v>17.277932795271159</v>
      </c>
      <c r="N220" s="51"/>
      <c r="O220" s="51"/>
      <c r="P220" s="52"/>
      <c r="Q220" s="54"/>
      <c r="R220" s="50"/>
      <c r="S220" s="34">
        <f t="shared" si="356"/>
        <v>1.0639129652015122</v>
      </c>
      <c r="T220" s="33">
        <f t="shared" si="357"/>
        <v>20.730961909616372</v>
      </c>
      <c r="U220" s="51"/>
      <c r="V220" s="51"/>
      <c r="W220" s="52"/>
      <c r="X220" s="54"/>
      <c r="Y220" s="50"/>
      <c r="Z220" s="56"/>
      <c r="AA220" s="49"/>
      <c r="AB220" s="51"/>
      <c r="AC220" s="51"/>
      <c r="AD220" s="52"/>
    </row>
    <row r="221" spans="1:30" ht="18" x14ac:dyDescent="0.35">
      <c r="A221" s="31" t="s">
        <v>183</v>
      </c>
      <c r="B221" s="32">
        <v>0.501</v>
      </c>
      <c r="C221" s="33"/>
      <c r="D221" s="33"/>
      <c r="E221" s="34"/>
      <c r="F221" s="33"/>
      <c r="G221" s="35"/>
      <c r="H221" s="35"/>
      <c r="I221" s="36"/>
      <c r="J221" s="33"/>
      <c r="K221" s="37"/>
      <c r="L221" s="38">
        <f t="shared" si="354"/>
        <v>0.88670351105331591</v>
      </c>
      <c r="M221" s="33">
        <f t="shared" si="355"/>
        <v>17.698672875315687</v>
      </c>
      <c r="N221" s="35">
        <f t="shared" ref="N221" si="372">AVERAGE(M221:M223)</f>
        <v>17.576542336616452</v>
      </c>
      <c r="O221" s="35">
        <f t="shared" ref="O221" si="373">STDEV(M221:M223)</f>
        <v>0.1313277922017044</v>
      </c>
      <c r="P221" s="36">
        <f t="shared" ref="P221" si="374">O221/N221*100</f>
        <v>0.74717649061223423</v>
      </c>
      <c r="Q221" s="38"/>
      <c r="R221" s="33"/>
      <c r="S221" s="34">
        <f t="shared" si="356"/>
        <v>1.0639129652015122</v>
      </c>
      <c r="T221" s="33">
        <f t="shared" si="357"/>
        <v>21.235787728573101</v>
      </c>
      <c r="U221" s="35">
        <f t="shared" ref="U221" si="375">AVERAGE(T221:T223)</f>
        <v>21.089249159649636</v>
      </c>
      <c r="V221" s="35">
        <f t="shared" ref="V221" si="376">STDEV(T221:T223)</f>
        <v>0.15757391176754157</v>
      </c>
      <c r="W221" s="36">
        <f t="shared" ref="W221" si="377">V221/U221*100</f>
        <v>0.74717649061224045</v>
      </c>
      <c r="X221" s="38"/>
      <c r="Y221" s="33"/>
      <c r="Z221" s="34"/>
      <c r="AA221" s="33"/>
      <c r="AB221" s="35"/>
      <c r="AC221" s="35"/>
      <c r="AD221" s="36"/>
    </row>
    <row r="222" spans="1:30" ht="18" x14ac:dyDescent="0.35">
      <c r="A222" s="39" t="s">
        <v>184</v>
      </c>
      <c r="B222" s="40">
        <v>0.50849999999999995</v>
      </c>
      <c r="C222" s="41"/>
      <c r="D222" s="42"/>
      <c r="E222" s="55"/>
      <c r="F222" s="41"/>
      <c r="G222" s="43"/>
      <c r="H222" s="43"/>
      <c r="I222" s="44"/>
      <c r="J222" s="41"/>
      <c r="K222" s="45"/>
      <c r="L222" s="38">
        <f t="shared" si="354"/>
        <v>0.88670351105331591</v>
      </c>
      <c r="M222" s="33">
        <f t="shared" si="355"/>
        <v>17.437630502523422</v>
      </c>
      <c r="N222" s="43"/>
      <c r="O222" s="43"/>
      <c r="P222" s="44"/>
      <c r="Q222" s="46"/>
      <c r="R222" s="42"/>
      <c r="S222" s="34">
        <f t="shared" si="356"/>
        <v>1.0639129652015122</v>
      </c>
      <c r="T222" s="33">
        <f t="shared" si="357"/>
        <v>20.922575520187067</v>
      </c>
      <c r="U222" s="43"/>
      <c r="V222" s="43"/>
      <c r="W222" s="44"/>
      <c r="X222" s="46"/>
      <c r="Y222" s="42"/>
      <c r="Z222" s="55"/>
      <c r="AA222" s="41"/>
      <c r="AB222" s="43"/>
      <c r="AC222" s="43"/>
      <c r="AD222" s="44"/>
    </row>
    <row r="223" spans="1:30" ht="18" x14ac:dyDescent="0.35">
      <c r="A223" s="47" t="s">
        <v>185</v>
      </c>
      <c r="B223" s="48">
        <v>0.504</v>
      </c>
      <c r="C223" s="49"/>
      <c r="D223" s="50"/>
      <c r="E223" s="56"/>
      <c r="F223" s="49"/>
      <c r="G223" s="51"/>
      <c r="H223" s="51"/>
      <c r="I223" s="52"/>
      <c r="J223" s="49"/>
      <c r="K223" s="53"/>
      <c r="L223" s="38">
        <f t="shared" si="354"/>
        <v>0.88670351105331591</v>
      </c>
      <c r="M223" s="33">
        <f t="shared" si="355"/>
        <v>17.593323632010236</v>
      </c>
      <c r="N223" s="51"/>
      <c r="O223" s="51"/>
      <c r="P223" s="52"/>
      <c r="Q223" s="54"/>
      <c r="R223" s="50"/>
      <c r="S223" s="34">
        <f t="shared" si="356"/>
        <v>1.0639129652015122</v>
      </c>
      <c r="T223" s="33">
        <f t="shared" si="357"/>
        <v>21.109384230188734</v>
      </c>
      <c r="U223" s="51"/>
      <c r="V223" s="51"/>
      <c r="W223" s="52"/>
      <c r="X223" s="54"/>
      <c r="Y223" s="50"/>
      <c r="Z223" s="56"/>
      <c r="AA223" s="49"/>
      <c r="AB223" s="51"/>
      <c r="AC223" s="51"/>
      <c r="AD223" s="52"/>
    </row>
    <row r="224" spans="1:30" ht="18" x14ac:dyDescent="0.35">
      <c r="A224" s="31" t="s">
        <v>186</v>
      </c>
      <c r="B224" s="32">
        <v>0.50990000000000002</v>
      </c>
      <c r="C224" s="33"/>
      <c r="D224" s="33"/>
      <c r="E224" s="34"/>
      <c r="F224" s="33"/>
      <c r="G224" s="35"/>
      <c r="H224" s="35"/>
      <c r="I224" s="36"/>
      <c r="J224" s="33"/>
      <c r="K224" s="37"/>
      <c r="L224" s="38">
        <f t="shared" si="354"/>
        <v>0.88670351105331591</v>
      </c>
      <c r="M224" s="33">
        <f t="shared" si="355"/>
        <v>17.389753109498251</v>
      </c>
      <c r="N224" s="35">
        <f t="shared" ref="N224" si="378">AVERAGE(M224:M226)</f>
        <v>17.303900404946134</v>
      </c>
      <c r="O224" s="35">
        <f t="shared" ref="O224" si="379">STDEV(M224:M226)</f>
        <v>0.17911119508915199</v>
      </c>
      <c r="P224" s="36">
        <f t="shared" ref="P224" si="380">O224/N224*100</f>
        <v>1.0350914585589903</v>
      </c>
      <c r="Q224" s="38"/>
      <c r="R224" s="33"/>
      <c r="S224" s="34">
        <f t="shared" si="356"/>
        <v>1.0639129652015122</v>
      </c>
      <c r="T224" s="33">
        <f t="shared" si="357"/>
        <v>20.865129735271861</v>
      </c>
      <c r="U224" s="35">
        <f t="shared" ref="U224" si="381">AVERAGE(T224:T226)</f>
        <v>20.762119197553215</v>
      </c>
      <c r="V224" s="35">
        <f t="shared" ref="V224" si="382">STDEV(T224:T226)</f>
        <v>0.21490692242970899</v>
      </c>
      <c r="W224" s="36">
        <f t="shared" ref="W224" si="383">V224/U224*100</f>
        <v>1.035091458558987</v>
      </c>
      <c r="X224" s="38"/>
      <c r="Y224" s="33"/>
      <c r="Z224" s="34"/>
      <c r="AA224" s="33"/>
      <c r="AB224" s="35"/>
      <c r="AC224" s="35"/>
      <c r="AD224" s="36"/>
    </row>
    <row r="225" spans="1:30" ht="18" x14ac:dyDescent="0.35">
      <c r="A225" s="39" t="s">
        <v>187</v>
      </c>
      <c r="B225" s="40">
        <v>0.51859999999999995</v>
      </c>
      <c r="C225" s="41"/>
      <c r="D225" s="42"/>
      <c r="E225" s="55"/>
      <c r="F225" s="41"/>
      <c r="G225" s="43"/>
      <c r="H225" s="43"/>
      <c r="I225" s="44"/>
      <c r="J225" s="41"/>
      <c r="K225" s="45"/>
      <c r="L225" s="38">
        <f t="shared" si="354"/>
        <v>0.88670351105331591</v>
      </c>
      <c r="M225" s="33">
        <f t="shared" si="355"/>
        <v>17.098023738012262</v>
      </c>
      <c r="N225" s="43"/>
      <c r="O225" s="43"/>
      <c r="P225" s="44"/>
      <c r="Q225" s="46"/>
      <c r="R225" s="42"/>
      <c r="S225" s="34">
        <f t="shared" si="356"/>
        <v>1.0639129652015122</v>
      </c>
      <c r="T225" s="33">
        <f t="shared" si="357"/>
        <v>20.515097670680916</v>
      </c>
      <c r="U225" s="43"/>
      <c r="V225" s="43"/>
      <c r="W225" s="44"/>
      <c r="X225" s="46"/>
      <c r="Y225" s="42"/>
      <c r="Z225" s="55"/>
      <c r="AA225" s="41"/>
      <c r="AB225" s="43"/>
      <c r="AC225" s="43"/>
      <c r="AD225" s="44"/>
    </row>
    <row r="226" spans="1:30" ht="18" x14ac:dyDescent="0.35">
      <c r="A226" s="47" t="s">
        <v>188</v>
      </c>
      <c r="B226" s="48">
        <v>0.50890000000000002</v>
      </c>
      <c r="C226" s="49"/>
      <c r="D226" s="50"/>
      <c r="E226" s="56"/>
      <c r="F226" s="49"/>
      <c r="G226" s="51"/>
      <c r="H226" s="51"/>
      <c r="I226" s="52"/>
      <c r="J226" s="49"/>
      <c r="K226" s="53"/>
      <c r="L226" s="38">
        <f t="shared" si="354"/>
        <v>0.88670351105331591</v>
      </c>
      <c r="M226" s="33">
        <f t="shared" si="355"/>
        <v>17.423924367327881</v>
      </c>
      <c r="N226" s="51"/>
      <c r="O226" s="51"/>
      <c r="P226" s="52"/>
      <c r="Q226" s="54"/>
      <c r="R226" s="50"/>
      <c r="S226" s="34">
        <f t="shared" si="356"/>
        <v>1.0639129652015122</v>
      </c>
      <c r="T226" s="33">
        <f t="shared" si="357"/>
        <v>20.906130186706861</v>
      </c>
      <c r="U226" s="51"/>
      <c r="V226" s="51"/>
      <c r="W226" s="52"/>
      <c r="X226" s="54"/>
      <c r="Y226" s="50"/>
      <c r="Z226" s="56"/>
      <c r="AA226" s="49"/>
      <c r="AB226" s="51"/>
      <c r="AC226" s="51"/>
      <c r="AD226" s="52"/>
    </row>
    <row r="227" spans="1:30" ht="18" x14ac:dyDescent="0.35">
      <c r="A227" s="31" t="s">
        <v>189</v>
      </c>
      <c r="B227" s="32">
        <v>0.52249999999999996</v>
      </c>
      <c r="C227" s="33"/>
      <c r="D227" s="33"/>
      <c r="E227" s="34"/>
      <c r="F227" s="33"/>
      <c r="G227" s="35"/>
      <c r="H227" s="35"/>
      <c r="I227" s="36"/>
      <c r="J227" s="33"/>
      <c r="K227" s="37"/>
      <c r="L227" s="38">
        <f t="shared" si="354"/>
        <v>0.88670351105331591</v>
      </c>
      <c r="M227" s="33">
        <f t="shared" si="355"/>
        <v>16.970402125422314</v>
      </c>
      <c r="N227" s="35">
        <f t="shared" ref="N227" si="384">AVERAGE(M227:M229)</f>
        <v>17.408946179261708</v>
      </c>
      <c r="O227" s="35">
        <f t="shared" ref="O227" si="385">STDEV(M227:M229)</f>
        <v>0.39388704088819115</v>
      </c>
      <c r="P227" s="36">
        <f t="shared" ref="P227" si="386">O227/N227*100</f>
        <v>2.2625553369646609</v>
      </c>
      <c r="Q227" s="38"/>
      <c r="R227" s="33"/>
      <c r="S227" s="34">
        <f t="shared" si="356"/>
        <v>1.0639129652015122</v>
      </c>
      <c r="T227" s="33">
        <f t="shared" si="357"/>
        <v>20.361970625866263</v>
      </c>
      <c r="U227" s="35">
        <f t="shared" ref="U227" si="387">AVERAGE(T227:T229)</f>
        <v>20.888158578068595</v>
      </c>
      <c r="V227" s="35">
        <f t="shared" ref="V227" si="388">STDEV(T227:T229)</f>
        <v>0.4726061467017324</v>
      </c>
      <c r="W227" s="36">
        <f t="shared" ref="W227" si="389">V227/U227*100</f>
        <v>2.2625553369646596</v>
      </c>
      <c r="X227" s="38"/>
      <c r="Y227" s="33"/>
      <c r="Z227" s="34"/>
      <c r="AA227" s="33"/>
      <c r="AB227" s="35"/>
      <c r="AC227" s="35"/>
      <c r="AD227" s="36"/>
    </row>
    <row r="228" spans="1:30" ht="18" x14ac:dyDescent="0.35">
      <c r="A228" s="39" t="s">
        <v>190</v>
      </c>
      <c r="B228" s="40">
        <v>0.50600000000000001</v>
      </c>
      <c r="C228" s="41"/>
      <c r="D228" s="42"/>
      <c r="E228" s="55"/>
      <c r="F228" s="41"/>
      <c r="G228" s="43"/>
      <c r="H228" s="43"/>
      <c r="I228" s="44"/>
      <c r="J228" s="41"/>
      <c r="K228" s="45"/>
      <c r="L228" s="38">
        <f t="shared" si="354"/>
        <v>0.88670351105331591</v>
      </c>
      <c r="M228" s="33">
        <f t="shared" si="355"/>
        <v>17.523784803425215</v>
      </c>
      <c r="N228" s="43"/>
      <c r="O228" s="43"/>
      <c r="P228" s="44"/>
      <c r="Q228" s="46"/>
      <c r="R228" s="42"/>
      <c r="S228" s="34">
        <f t="shared" si="356"/>
        <v>1.0639129652015122</v>
      </c>
      <c r="T228" s="33">
        <f t="shared" si="357"/>
        <v>21.025947928883642</v>
      </c>
      <c r="U228" s="43"/>
      <c r="V228" s="43"/>
      <c r="W228" s="44"/>
      <c r="X228" s="46"/>
      <c r="Y228" s="42"/>
      <c r="Z228" s="55"/>
      <c r="AA228" s="41"/>
      <c r="AB228" s="43"/>
      <c r="AC228" s="43"/>
      <c r="AD228" s="44"/>
    </row>
    <row r="229" spans="1:30" ht="18" x14ac:dyDescent="0.35">
      <c r="A229" s="47" t="s">
        <v>191</v>
      </c>
      <c r="B229" s="48">
        <v>0.50004000000000004</v>
      </c>
      <c r="C229" s="49"/>
      <c r="D229" s="50"/>
      <c r="E229" s="56"/>
      <c r="F229" s="49"/>
      <c r="G229" s="51"/>
      <c r="H229" s="51"/>
      <c r="I229" s="52"/>
      <c r="J229" s="49"/>
      <c r="K229" s="53"/>
      <c r="L229" s="38">
        <f t="shared" si="354"/>
        <v>0.88670351105331591</v>
      </c>
      <c r="M229" s="33">
        <f t="shared" si="355"/>
        <v>17.732651608937601</v>
      </c>
      <c r="N229" s="51"/>
      <c r="O229" s="51"/>
      <c r="P229" s="52"/>
      <c r="Q229" s="54"/>
      <c r="R229" s="50"/>
      <c r="S229" s="34">
        <f t="shared" si="356"/>
        <v>1.0639129652015122</v>
      </c>
      <c r="T229" s="33">
        <f t="shared" si="357"/>
        <v>21.276557179455885</v>
      </c>
      <c r="U229" s="51"/>
      <c r="V229" s="51"/>
      <c r="W229" s="52"/>
      <c r="X229" s="54"/>
      <c r="Y229" s="50"/>
      <c r="Z229" s="56"/>
      <c r="AA229" s="49"/>
      <c r="AB229" s="51"/>
      <c r="AC229" s="51"/>
      <c r="AD229" s="52"/>
    </row>
    <row r="230" spans="1:30" ht="18" x14ac:dyDescent="0.35">
      <c r="A230" s="31" t="s">
        <v>192</v>
      </c>
      <c r="B230" s="32">
        <v>0.49370000000000003</v>
      </c>
      <c r="C230" s="33">
        <v>122</v>
      </c>
      <c r="D230" s="33"/>
      <c r="E230" s="34"/>
      <c r="F230" s="33"/>
      <c r="G230" s="35"/>
      <c r="H230" s="35"/>
      <c r="I230" s="36"/>
      <c r="J230" s="33">
        <v>220</v>
      </c>
      <c r="K230" s="37"/>
      <c r="L230" s="38">
        <f t="shared" si="354"/>
        <v>2.674739921976593</v>
      </c>
      <c r="M230" s="33">
        <f t="shared" si="355"/>
        <v>54.177434109309154</v>
      </c>
      <c r="N230" s="35">
        <f t="shared" ref="N230" si="390">AVERAGE(M230:M232)</f>
        <v>53.520014921107844</v>
      </c>
      <c r="O230" s="35">
        <f t="shared" ref="O230" si="391">STDEV(M230:M232)</f>
        <v>0.59432279572279501</v>
      </c>
      <c r="P230" s="36">
        <f t="shared" ref="P230" si="392">O230/N230*100</f>
        <v>1.1104682922806868</v>
      </c>
      <c r="Q230" s="38"/>
      <c r="R230" s="33"/>
      <c r="S230" s="34">
        <f t="shared" si="356"/>
        <v>1.0639129652015122</v>
      </c>
      <c r="T230" s="33">
        <f t="shared" si="357"/>
        <v>21.549786615384082</v>
      </c>
      <c r="U230" s="35">
        <f t="shared" ref="U230" si="393">AVERAGE(T230:T232)</f>
        <v>21.185136329501816</v>
      </c>
      <c r="V230" s="35">
        <f t="shared" ref="V230" si="394">STDEV(T230:T232)</f>
        <v>0.47313995377805423</v>
      </c>
      <c r="W230" s="36">
        <f t="shared" ref="W230" si="395">V230/U230*100</f>
        <v>2.2333580790753422</v>
      </c>
      <c r="X230" s="38"/>
      <c r="Y230" s="33"/>
      <c r="Z230" s="34"/>
      <c r="AA230" s="33"/>
      <c r="AB230" s="35"/>
      <c r="AC230" s="35"/>
      <c r="AD230" s="36"/>
    </row>
    <row r="231" spans="1:30" ht="18" x14ac:dyDescent="0.35">
      <c r="A231" s="39" t="s">
        <v>193</v>
      </c>
      <c r="B231" s="40">
        <v>0.49819999999999998</v>
      </c>
      <c r="C231" s="41">
        <v>147</v>
      </c>
      <c r="D231" s="42"/>
      <c r="E231" s="55"/>
      <c r="F231" s="41"/>
      <c r="G231" s="43"/>
      <c r="H231" s="43"/>
      <c r="I231" s="44"/>
      <c r="J231" s="41">
        <v>218</v>
      </c>
      <c r="K231" s="45"/>
      <c r="L231" s="38">
        <f t="shared" si="354"/>
        <v>2.6584850455136539</v>
      </c>
      <c r="M231" s="33">
        <f t="shared" si="355"/>
        <v>53.361803402522156</v>
      </c>
      <c r="N231" s="43"/>
      <c r="O231" s="43"/>
      <c r="P231" s="44"/>
      <c r="Q231" s="46"/>
      <c r="R231" s="42"/>
      <c r="S231" s="34">
        <f t="shared" si="356"/>
        <v>1.0639129652015122</v>
      </c>
      <c r="T231" s="33">
        <f t="shared" si="357"/>
        <v>21.355137800110644</v>
      </c>
      <c r="U231" s="43"/>
      <c r="V231" s="43"/>
      <c r="W231" s="44"/>
      <c r="X231" s="46"/>
      <c r="Y231" s="42"/>
      <c r="Z231" s="55"/>
      <c r="AA231" s="41"/>
      <c r="AB231" s="43"/>
      <c r="AC231" s="43"/>
      <c r="AD231" s="44"/>
    </row>
    <row r="232" spans="1:30" ht="18" x14ac:dyDescent="0.35">
      <c r="A232" s="47" t="s">
        <v>194</v>
      </c>
      <c r="B232" s="48">
        <v>0.51519999999999999</v>
      </c>
      <c r="C232" s="49">
        <v>144</v>
      </c>
      <c r="D232" s="50"/>
      <c r="E232" s="56"/>
      <c r="F232" s="49"/>
      <c r="G232" s="51"/>
      <c r="H232" s="51"/>
      <c r="I232" s="52"/>
      <c r="J232" s="49">
        <v>227</v>
      </c>
      <c r="K232" s="53"/>
      <c r="L232" s="38">
        <f t="shared" si="354"/>
        <v>2.7316319895968793</v>
      </c>
      <c r="M232" s="33">
        <f t="shared" si="355"/>
        <v>53.020807251492222</v>
      </c>
      <c r="N232" s="51"/>
      <c r="O232" s="51"/>
      <c r="P232" s="52"/>
      <c r="Q232" s="54"/>
      <c r="R232" s="50"/>
      <c r="S232" s="34">
        <f t="shared" si="356"/>
        <v>1.0639129652015122</v>
      </c>
      <c r="T232" s="33">
        <f t="shared" si="357"/>
        <v>20.650484573010718</v>
      </c>
      <c r="U232" s="51"/>
      <c r="V232" s="51"/>
      <c r="W232" s="52"/>
      <c r="X232" s="54"/>
      <c r="Y232" s="50"/>
      <c r="Z232" s="56"/>
      <c r="AA232" s="49"/>
      <c r="AB232" s="51"/>
      <c r="AC232" s="51"/>
      <c r="AD232" s="52"/>
    </row>
  </sheetData>
  <mergeCells count="819">
    <mergeCell ref="U230:U232"/>
    <mergeCell ref="V230:V232"/>
    <mergeCell ref="W230:W232"/>
    <mergeCell ref="AB230:AB232"/>
    <mergeCell ref="AC230:AC232"/>
    <mergeCell ref="AD230:AD232"/>
    <mergeCell ref="G230:G232"/>
    <mergeCell ref="H230:H232"/>
    <mergeCell ref="I230:I232"/>
    <mergeCell ref="N230:N232"/>
    <mergeCell ref="O230:O232"/>
    <mergeCell ref="P230:P232"/>
    <mergeCell ref="U227:U229"/>
    <mergeCell ref="V227:V229"/>
    <mergeCell ref="W227:W229"/>
    <mergeCell ref="AB227:AB229"/>
    <mergeCell ref="AC227:AC229"/>
    <mergeCell ref="AD227:AD229"/>
    <mergeCell ref="G227:G229"/>
    <mergeCell ref="H227:H229"/>
    <mergeCell ref="I227:I229"/>
    <mergeCell ref="N227:N229"/>
    <mergeCell ref="O227:O229"/>
    <mergeCell ref="P227:P229"/>
    <mergeCell ref="U224:U226"/>
    <mergeCell ref="V224:V226"/>
    <mergeCell ref="W224:W226"/>
    <mergeCell ref="AB224:AB226"/>
    <mergeCell ref="AC224:AC226"/>
    <mergeCell ref="AD224:AD226"/>
    <mergeCell ref="G224:G226"/>
    <mergeCell ref="H224:H226"/>
    <mergeCell ref="I224:I226"/>
    <mergeCell ref="N224:N226"/>
    <mergeCell ref="O224:O226"/>
    <mergeCell ref="P224:P226"/>
    <mergeCell ref="U221:U223"/>
    <mergeCell ref="V221:V223"/>
    <mergeCell ref="W221:W223"/>
    <mergeCell ref="AB221:AB223"/>
    <mergeCell ref="AC221:AC223"/>
    <mergeCell ref="AD221:AD223"/>
    <mergeCell ref="G221:G223"/>
    <mergeCell ref="H221:H223"/>
    <mergeCell ref="I221:I223"/>
    <mergeCell ref="N221:N223"/>
    <mergeCell ref="O221:O223"/>
    <mergeCell ref="P221:P223"/>
    <mergeCell ref="U218:U220"/>
    <mergeCell ref="V218:V220"/>
    <mergeCell ref="W218:W220"/>
    <mergeCell ref="AB218:AB220"/>
    <mergeCell ref="AC218:AC220"/>
    <mergeCell ref="AD218:AD220"/>
    <mergeCell ref="G218:G220"/>
    <mergeCell ref="H218:H220"/>
    <mergeCell ref="I218:I220"/>
    <mergeCell ref="N218:N220"/>
    <mergeCell ref="O218:O220"/>
    <mergeCell ref="P218:P220"/>
    <mergeCell ref="U215:U217"/>
    <mergeCell ref="V215:V217"/>
    <mergeCell ref="W215:W217"/>
    <mergeCell ref="AB215:AB217"/>
    <mergeCell ref="AC215:AC217"/>
    <mergeCell ref="AD215:AD217"/>
    <mergeCell ref="G215:G217"/>
    <mergeCell ref="H215:H217"/>
    <mergeCell ref="I215:I217"/>
    <mergeCell ref="N215:N217"/>
    <mergeCell ref="O215:O217"/>
    <mergeCell ref="P215:P217"/>
    <mergeCell ref="U212:U214"/>
    <mergeCell ref="V212:V214"/>
    <mergeCell ref="W212:W214"/>
    <mergeCell ref="AB212:AB214"/>
    <mergeCell ref="AC212:AC214"/>
    <mergeCell ref="AD212:AD214"/>
    <mergeCell ref="G212:G214"/>
    <mergeCell ref="H212:H214"/>
    <mergeCell ref="I212:I214"/>
    <mergeCell ref="N212:N214"/>
    <mergeCell ref="O212:O214"/>
    <mergeCell ref="P212:P214"/>
    <mergeCell ref="A209:AD209"/>
    <mergeCell ref="A210:A211"/>
    <mergeCell ref="B210:B211"/>
    <mergeCell ref="C210:D210"/>
    <mergeCell ref="J210:K210"/>
    <mergeCell ref="Q210:R210"/>
    <mergeCell ref="X210:Y210"/>
    <mergeCell ref="U204:U206"/>
    <mergeCell ref="V204:V206"/>
    <mergeCell ref="W204:W206"/>
    <mergeCell ref="AB204:AB206"/>
    <mergeCell ref="AC204:AC206"/>
    <mergeCell ref="AD204:AD206"/>
    <mergeCell ref="G204:G206"/>
    <mergeCell ref="H204:H206"/>
    <mergeCell ref="I204:I206"/>
    <mergeCell ref="N204:N206"/>
    <mergeCell ref="O204:O206"/>
    <mergeCell ref="P204:P206"/>
    <mergeCell ref="U201:U203"/>
    <mergeCell ref="V201:V203"/>
    <mergeCell ref="W201:W203"/>
    <mergeCell ref="AB201:AB203"/>
    <mergeCell ref="AC201:AC203"/>
    <mergeCell ref="AD201:AD203"/>
    <mergeCell ref="G201:G203"/>
    <mergeCell ref="H201:H203"/>
    <mergeCell ref="I201:I203"/>
    <mergeCell ref="N201:N203"/>
    <mergeCell ref="O201:O203"/>
    <mergeCell ref="P201:P203"/>
    <mergeCell ref="U198:U200"/>
    <mergeCell ref="V198:V200"/>
    <mergeCell ref="W198:W200"/>
    <mergeCell ref="AB198:AB200"/>
    <mergeCell ref="AC198:AC200"/>
    <mergeCell ref="AD198:AD200"/>
    <mergeCell ref="G198:G200"/>
    <mergeCell ref="H198:H200"/>
    <mergeCell ref="I198:I200"/>
    <mergeCell ref="N198:N200"/>
    <mergeCell ref="O198:O200"/>
    <mergeCell ref="P198:P200"/>
    <mergeCell ref="U195:U197"/>
    <mergeCell ref="V195:V197"/>
    <mergeCell ref="W195:W197"/>
    <mergeCell ref="AB195:AB197"/>
    <mergeCell ref="AC195:AC197"/>
    <mergeCell ref="AD195:AD197"/>
    <mergeCell ref="G195:G197"/>
    <mergeCell ref="H195:H197"/>
    <mergeCell ref="I195:I197"/>
    <mergeCell ref="N195:N197"/>
    <mergeCell ref="O195:O197"/>
    <mergeCell ref="P195:P197"/>
    <mergeCell ref="U192:U194"/>
    <mergeCell ref="V192:V194"/>
    <mergeCell ref="W192:W194"/>
    <mergeCell ref="AB192:AB194"/>
    <mergeCell ref="AC192:AC194"/>
    <mergeCell ref="AD192:AD194"/>
    <mergeCell ref="G192:G194"/>
    <mergeCell ref="H192:H194"/>
    <mergeCell ref="I192:I194"/>
    <mergeCell ref="N192:N194"/>
    <mergeCell ref="O192:O194"/>
    <mergeCell ref="P192:P194"/>
    <mergeCell ref="U189:U191"/>
    <mergeCell ref="V189:V191"/>
    <mergeCell ref="W189:W191"/>
    <mergeCell ref="AB189:AB191"/>
    <mergeCell ref="AC189:AC191"/>
    <mergeCell ref="AD189:AD191"/>
    <mergeCell ref="G189:G191"/>
    <mergeCell ref="H189:H191"/>
    <mergeCell ref="I189:I191"/>
    <mergeCell ref="N189:N191"/>
    <mergeCell ref="O189:O191"/>
    <mergeCell ref="P189:P191"/>
    <mergeCell ref="U186:U188"/>
    <mergeCell ref="V186:V188"/>
    <mergeCell ref="W186:W188"/>
    <mergeCell ref="AB186:AB188"/>
    <mergeCell ref="AC186:AC188"/>
    <mergeCell ref="AD186:AD188"/>
    <mergeCell ref="G186:G188"/>
    <mergeCell ref="H186:H188"/>
    <mergeCell ref="I186:I188"/>
    <mergeCell ref="N186:N188"/>
    <mergeCell ref="O186:O188"/>
    <mergeCell ref="P186:P188"/>
    <mergeCell ref="A183:AD183"/>
    <mergeCell ref="A184:A185"/>
    <mergeCell ref="B184:B185"/>
    <mergeCell ref="C184:D184"/>
    <mergeCell ref="J184:K184"/>
    <mergeCell ref="Q184:R184"/>
    <mergeCell ref="X184:Y184"/>
    <mergeCell ref="U178:U180"/>
    <mergeCell ref="V178:V180"/>
    <mergeCell ref="W178:W180"/>
    <mergeCell ref="AB178:AB180"/>
    <mergeCell ref="AC178:AC180"/>
    <mergeCell ref="AD178:AD180"/>
    <mergeCell ref="G178:G180"/>
    <mergeCell ref="H178:H180"/>
    <mergeCell ref="I178:I180"/>
    <mergeCell ref="N178:N180"/>
    <mergeCell ref="O178:O180"/>
    <mergeCell ref="P178:P180"/>
    <mergeCell ref="U175:U177"/>
    <mergeCell ref="V175:V177"/>
    <mergeCell ref="W175:W177"/>
    <mergeCell ref="AB175:AB177"/>
    <mergeCell ref="AC175:AC177"/>
    <mergeCell ref="AD175:AD177"/>
    <mergeCell ref="G175:G177"/>
    <mergeCell ref="H175:H177"/>
    <mergeCell ref="I175:I177"/>
    <mergeCell ref="N175:N177"/>
    <mergeCell ref="O175:O177"/>
    <mergeCell ref="P175:P177"/>
    <mergeCell ref="U172:U174"/>
    <mergeCell ref="V172:V174"/>
    <mergeCell ref="W172:W174"/>
    <mergeCell ref="AB172:AB174"/>
    <mergeCell ref="AC172:AC174"/>
    <mergeCell ref="AD172:AD174"/>
    <mergeCell ref="G172:G174"/>
    <mergeCell ref="H172:H174"/>
    <mergeCell ref="I172:I174"/>
    <mergeCell ref="N172:N174"/>
    <mergeCell ref="O172:O174"/>
    <mergeCell ref="P172:P174"/>
    <mergeCell ref="U169:U171"/>
    <mergeCell ref="V169:V171"/>
    <mergeCell ref="W169:W171"/>
    <mergeCell ref="AB169:AB171"/>
    <mergeCell ref="AC169:AC171"/>
    <mergeCell ref="AD169:AD171"/>
    <mergeCell ref="G169:G171"/>
    <mergeCell ref="H169:H171"/>
    <mergeCell ref="I169:I171"/>
    <mergeCell ref="N169:N171"/>
    <mergeCell ref="O169:O171"/>
    <mergeCell ref="P169:P171"/>
    <mergeCell ref="U166:U168"/>
    <mergeCell ref="V166:V168"/>
    <mergeCell ref="W166:W168"/>
    <mergeCell ref="AB166:AB168"/>
    <mergeCell ref="AC166:AC168"/>
    <mergeCell ref="AD166:AD168"/>
    <mergeCell ref="G166:G168"/>
    <mergeCell ref="H166:H168"/>
    <mergeCell ref="I166:I168"/>
    <mergeCell ref="N166:N168"/>
    <mergeCell ref="O166:O168"/>
    <mergeCell ref="P166:P168"/>
    <mergeCell ref="U163:U165"/>
    <mergeCell ref="V163:V165"/>
    <mergeCell ref="W163:W165"/>
    <mergeCell ref="AB163:AB165"/>
    <mergeCell ref="AC163:AC165"/>
    <mergeCell ref="AD163:AD165"/>
    <mergeCell ref="G163:G165"/>
    <mergeCell ref="H163:H165"/>
    <mergeCell ref="I163:I165"/>
    <mergeCell ref="N163:N165"/>
    <mergeCell ref="O163:O165"/>
    <mergeCell ref="P163:P165"/>
    <mergeCell ref="U160:U162"/>
    <mergeCell ref="V160:V162"/>
    <mergeCell ref="W160:W162"/>
    <mergeCell ref="AB160:AB162"/>
    <mergeCell ref="AC160:AC162"/>
    <mergeCell ref="AD160:AD162"/>
    <mergeCell ref="G160:G162"/>
    <mergeCell ref="H160:H162"/>
    <mergeCell ref="I160:I162"/>
    <mergeCell ref="N160:N162"/>
    <mergeCell ref="O160:O162"/>
    <mergeCell ref="P160:P162"/>
    <mergeCell ref="A157:AD157"/>
    <mergeCell ref="A158:A159"/>
    <mergeCell ref="B158:B159"/>
    <mergeCell ref="C158:D158"/>
    <mergeCell ref="J158:K158"/>
    <mergeCell ref="Q158:R158"/>
    <mergeCell ref="X158:Y158"/>
    <mergeCell ref="U152:U154"/>
    <mergeCell ref="V152:V154"/>
    <mergeCell ref="W152:W154"/>
    <mergeCell ref="AB152:AB154"/>
    <mergeCell ref="AC152:AC154"/>
    <mergeCell ref="AD152:AD154"/>
    <mergeCell ref="G152:G154"/>
    <mergeCell ref="H152:H154"/>
    <mergeCell ref="I152:I154"/>
    <mergeCell ref="N152:N154"/>
    <mergeCell ref="O152:O154"/>
    <mergeCell ref="P152:P154"/>
    <mergeCell ref="U149:U151"/>
    <mergeCell ref="V149:V151"/>
    <mergeCell ref="W149:W151"/>
    <mergeCell ref="AB149:AB151"/>
    <mergeCell ref="AC149:AC151"/>
    <mergeCell ref="AD149:AD151"/>
    <mergeCell ref="G149:G151"/>
    <mergeCell ref="H149:H151"/>
    <mergeCell ref="I149:I151"/>
    <mergeCell ref="N149:N151"/>
    <mergeCell ref="O149:O151"/>
    <mergeCell ref="P149:P151"/>
    <mergeCell ref="U146:U148"/>
    <mergeCell ref="V146:V148"/>
    <mergeCell ref="W146:W148"/>
    <mergeCell ref="AB146:AB148"/>
    <mergeCell ref="AC146:AC148"/>
    <mergeCell ref="AD146:AD148"/>
    <mergeCell ref="G146:G148"/>
    <mergeCell ref="H146:H148"/>
    <mergeCell ref="I146:I148"/>
    <mergeCell ref="N146:N148"/>
    <mergeCell ref="O146:O148"/>
    <mergeCell ref="P146:P148"/>
    <mergeCell ref="U143:U145"/>
    <mergeCell ref="V143:V145"/>
    <mergeCell ref="W143:W145"/>
    <mergeCell ref="AB143:AB145"/>
    <mergeCell ref="AC143:AC145"/>
    <mergeCell ref="AD143:AD145"/>
    <mergeCell ref="G143:G145"/>
    <mergeCell ref="H143:H145"/>
    <mergeCell ref="I143:I145"/>
    <mergeCell ref="N143:N145"/>
    <mergeCell ref="O143:O145"/>
    <mergeCell ref="P143:P145"/>
    <mergeCell ref="U140:U142"/>
    <mergeCell ref="V140:V142"/>
    <mergeCell ref="W140:W142"/>
    <mergeCell ref="AB140:AB142"/>
    <mergeCell ref="AC140:AC142"/>
    <mergeCell ref="AD140:AD142"/>
    <mergeCell ref="G140:G142"/>
    <mergeCell ref="H140:H142"/>
    <mergeCell ref="I140:I142"/>
    <mergeCell ref="N140:N142"/>
    <mergeCell ref="O140:O142"/>
    <mergeCell ref="P140:P142"/>
    <mergeCell ref="U137:U139"/>
    <mergeCell ref="V137:V139"/>
    <mergeCell ref="W137:W139"/>
    <mergeCell ref="AB137:AB139"/>
    <mergeCell ref="AC137:AC139"/>
    <mergeCell ref="AD137:AD139"/>
    <mergeCell ref="G137:G139"/>
    <mergeCell ref="H137:H139"/>
    <mergeCell ref="I137:I139"/>
    <mergeCell ref="N137:N139"/>
    <mergeCell ref="O137:O139"/>
    <mergeCell ref="P137:P139"/>
    <mergeCell ref="U134:U136"/>
    <mergeCell ref="V134:V136"/>
    <mergeCell ref="W134:W136"/>
    <mergeCell ref="AB134:AB136"/>
    <mergeCell ref="AC134:AC136"/>
    <mergeCell ref="AD134:AD136"/>
    <mergeCell ref="G134:G136"/>
    <mergeCell ref="H134:H136"/>
    <mergeCell ref="I134:I136"/>
    <mergeCell ref="N134:N136"/>
    <mergeCell ref="O134:O136"/>
    <mergeCell ref="P134:P136"/>
    <mergeCell ref="A131:AD131"/>
    <mergeCell ref="A132:A133"/>
    <mergeCell ref="B132:B133"/>
    <mergeCell ref="C132:D132"/>
    <mergeCell ref="J132:K132"/>
    <mergeCell ref="Q132:R132"/>
    <mergeCell ref="X132:Y132"/>
    <mergeCell ref="U126:U128"/>
    <mergeCell ref="V126:V128"/>
    <mergeCell ref="W126:W128"/>
    <mergeCell ref="AB126:AB128"/>
    <mergeCell ref="AC126:AC128"/>
    <mergeCell ref="AD126:AD128"/>
    <mergeCell ref="G126:G128"/>
    <mergeCell ref="H126:H128"/>
    <mergeCell ref="I126:I128"/>
    <mergeCell ref="N126:N128"/>
    <mergeCell ref="O126:O128"/>
    <mergeCell ref="P126:P128"/>
    <mergeCell ref="U123:U125"/>
    <mergeCell ref="V123:V125"/>
    <mergeCell ref="W123:W125"/>
    <mergeCell ref="AB123:AB125"/>
    <mergeCell ref="AC123:AC125"/>
    <mergeCell ref="AD123:AD125"/>
    <mergeCell ref="G123:G125"/>
    <mergeCell ref="H123:H125"/>
    <mergeCell ref="I123:I125"/>
    <mergeCell ref="N123:N125"/>
    <mergeCell ref="O123:O125"/>
    <mergeCell ref="P123:P125"/>
    <mergeCell ref="U120:U122"/>
    <mergeCell ref="V120:V122"/>
    <mergeCell ref="W120:W122"/>
    <mergeCell ref="AB120:AB122"/>
    <mergeCell ref="AC120:AC122"/>
    <mergeCell ref="AD120:AD122"/>
    <mergeCell ref="G120:G122"/>
    <mergeCell ref="H120:H122"/>
    <mergeCell ref="I120:I122"/>
    <mergeCell ref="N120:N122"/>
    <mergeCell ref="O120:O122"/>
    <mergeCell ref="P120:P122"/>
    <mergeCell ref="U117:U119"/>
    <mergeCell ref="V117:V119"/>
    <mergeCell ref="W117:W119"/>
    <mergeCell ref="AB117:AB119"/>
    <mergeCell ref="AC117:AC119"/>
    <mergeCell ref="AD117:AD119"/>
    <mergeCell ref="G117:G119"/>
    <mergeCell ref="H117:H119"/>
    <mergeCell ref="I117:I119"/>
    <mergeCell ref="N117:N119"/>
    <mergeCell ref="O117:O119"/>
    <mergeCell ref="P117:P119"/>
    <mergeCell ref="U114:U116"/>
    <mergeCell ref="V114:V116"/>
    <mergeCell ref="W114:W116"/>
    <mergeCell ref="AB114:AB116"/>
    <mergeCell ref="AC114:AC116"/>
    <mergeCell ref="AD114:AD116"/>
    <mergeCell ref="G114:G116"/>
    <mergeCell ref="H114:H116"/>
    <mergeCell ref="I114:I116"/>
    <mergeCell ref="N114:N116"/>
    <mergeCell ref="O114:O116"/>
    <mergeCell ref="P114:P116"/>
    <mergeCell ref="U111:U113"/>
    <mergeCell ref="V111:V113"/>
    <mergeCell ref="W111:W113"/>
    <mergeCell ref="AB111:AB113"/>
    <mergeCell ref="AC111:AC113"/>
    <mergeCell ref="AD111:AD113"/>
    <mergeCell ref="G111:G113"/>
    <mergeCell ref="H111:H113"/>
    <mergeCell ref="I111:I113"/>
    <mergeCell ref="N111:N113"/>
    <mergeCell ref="O111:O113"/>
    <mergeCell ref="P111:P113"/>
    <mergeCell ref="U108:U110"/>
    <mergeCell ref="V108:V110"/>
    <mergeCell ref="W108:W110"/>
    <mergeCell ref="AB108:AB110"/>
    <mergeCell ref="AC108:AC110"/>
    <mergeCell ref="AD108:AD110"/>
    <mergeCell ref="G108:G110"/>
    <mergeCell ref="H108:H110"/>
    <mergeCell ref="I108:I110"/>
    <mergeCell ref="N108:N110"/>
    <mergeCell ref="O108:O110"/>
    <mergeCell ref="P108:P110"/>
    <mergeCell ref="A105:AD105"/>
    <mergeCell ref="A106:A107"/>
    <mergeCell ref="B106:B107"/>
    <mergeCell ref="C106:D106"/>
    <mergeCell ref="J106:K106"/>
    <mergeCell ref="Q106:R106"/>
    <mergeCell ref="X106:Y106"/>
    <mergeCell ref="U100:U102"/>
    <mergeCell ref="V100:V102"/>
    <mergeCell ref="W100:W102"/>
    <mergeCell ref="AB100:AB102"/>
    <mergeCell ref="AC100:AC102"/>
    <mergeCell ref="AD100:AD102"/>
    <mergeCell ref="G100:G102"/>
    <mergeCell ref="H100:H102"/>
    <mergeCell ref="I100:I102"/>
    <mergeCell ref="N100:N102"/>
    <mergeCell ref="O100:O102"/>
    <mergeCell ref="P100:P102"/>
    <mergeCell ref="U97:U99"/>
    <mergeCell ref="V97:V99"/>
    <mergeCell ref="W97:W99"/>
    <mergeCell ref="AB97:AB99"/>
    <mergeCell ref="AC97:AC99"/>
    <mergeCell ref="AD97:AD99"/>
    <mergeCell ref="G97:G99"/>
    <mergeCell ref="H97:H99"/>
    <mergeCell ref="I97:I99"/>
    <mergeCell ref="N97:N99"/>
    <mergeCell ref="O97:O99"/>
    <mergeCell ref="P97:P99"/>
    <mergeCell ref="U94:U96"/>
    <mergeCell ref="V94:V96"/>
    <mergeCell ref="W94:W96"/>
    <mergeCell ref="AB94:AB96"/>
    <mergeCell ref="AC94:AC96"/>
    <mergeCell ref="AD94:AD96"/>
    <mergeCell ref="G94:G96"/>
    <mergeCell ref="H94:H96"/>
    <mergeCell ref="I94:I96"/>
    <mergeCell ref="N94:N96"/>
    <mergeCell ref="O94:O96"/>
    <mergeCell ref="P94:P96"/>
    <mergeCell ref="U91:U93"/>
    <mergeCell ref="V91:V93"/>
    <mergeCell ref="W91:W93"/>
    <mergeCell ref="AB91:AB93"/>
    <mergeCell ref="AC91:AC93"/>
    <mergeCell ref="AD91:AD93"/>
    <mergeCell ref="G91:G93"/>
    <mergeCell ref="H91:H93"/>
    <mergeCell ref="I91:I93"/>
    <mergeCell ref="N91:N93"/>
    <mergeCell ref="O91:O93"/>
    <mergeCell ref="P91:P93"/>
    <mergeCell ref="U88:U90"/>
    <mergeCell ref="V88:V90"/>
    <mergeCell ref="W88:W90"/>
    <mergeCell ref="AB88:AB90"/>
    <mergeCell ref="AC88:AC90"/>
    <mergeCell ref="AD88:AD90"/>
    <mergeCell ref="G88:G90"/>
    <mergeCell ref="H88:H90"/>
    <mergeCell ref="I88:I90"/>
    <mergeCell ref="N88:N90"/>
    <mergeCell ref="O88:O90"/>
    <mergeCell ref="P88:P90"/>
    <mergeCell ref="U85:U87"/>
    <mergeCell ref="V85:V87"/>
    <mergeCell ref="W85:W87"/>
    <mergeCell ref="AB85:AB87"/>
    <mergeCell ref="AC85:AC87"/>
    <mergeCell ref="AD85:AD87"/>
    <mergeCell ref="G85:G87"/>
    <mergeCell ref="H85:H87"/>
    <mergeCell ref="I85:I87"/>
    <mergeCell ref="N85:N87"/>
    <mergeCell ref="O85:O87"/>
    <mergeCell ref="P85:P87"/>
    <mergeCell ref="U82:U84"/>
    <mergeCell ref="V82:V84"/>
    <mergeCell ref="W82:W84"/>
    <mergeCell ref="AB82:AB84"/>
    <mergeCell ref="AC82:AC84"/>
    <mergeCell ref="AD82:AD84"/>
    <mergeCell ref="G82:G84"/>
    <mergeCell ref="H82:H84"/>
    <mergeCell ref="I82:I84"/>
    <mergeCell ref="N82:N84"/>
    <mergeCell ref="O82:O84"/>
    <mergeCell ref="P82:P84"/>
    <mergeCell ref="A79:AD79"/>
    <mergeCell ref="A80:A81"/>
    <mergeCell ref="B80:B81"/>
    <mergeCell ref="C80:D80"/>
    <mergeCell ref="J80:K80"/>
    <mergeCell ref="Q80:R80"/>
    <mergeCell ref="X80:Y80"/>
    <mergeCell ref="U74:U76"/>
    <mergeCell ref="V74:V76"/>
    <mergeCell ref="W74:W76"/>
    <mergeCell ref="AB74:AB76"/>
    <mergeCell ref="AC74:AC76"/>
    <mergeCell ref="AD74:AD76"/>
    <mergeCell ref="G74:G76"/>
    <mergeCell ref="H74:H76"/>
    <mergeCell ref="I74:I76"/>
    <mergeCell ref="N74:N76"/>
    <mergeCell ref="O74:O76"/>
    <mergeCell ref="P74:P76"/>
    <mergeCell ref="U71:U73"/>
    <mergeCell ref="V71:V73"/>
    <mergeCell ref="W71:W73"/>
    <mergeCell ref="AB71:AB73"/>
    <mergeCell ref="AC71:AC73"/>
    <mergeCell ref="AD71:AD73"/>
    <mergeCell ref="G71:G73"/>
    <mergeCell ref="H71:H73"/>
    <mergeCell ref="I71:I73"/>
    <mergeCell ref="N71:N73"/>
    <mergeCell ref="O71:O73"/>
    <mergeCell ref="P71:P73"/>
    <mergeCell ref="U68:U70"/>
    <mergeCell ref="V68:V70"/>
    <mergeCell ref="W68:W70"/>
    <mergeCell ref="AB68:AB70"/>
    <mergeCell ref="AC68:AC70"/>
    <mergeCell ref="AD68:AD70"/>
    <mergeCell ref="G68:G70"/>
    <mergeCell ref="H68:H70"/>
    <mergeCell ref="I68:I70"/>
    <mergeCell ref="N68:N70"/>
    <mergeCell ref="O68:O70"/>
    <mergeCell ref="P68:P70"/>
    <mergeCell ref="U65:U67"/>
    <mergeCell ref="V65:V67"/>
    <mergeCell ref="W65:W67"/>
    <mergeCell ref="AB65:AB67"/>
    <mergeCell ref="AC65:AC67"/>
    <mergeCell ref="AD65:AD67"/>
    <mergeCell ref="G65:G67"/>
    <mergeCell ref="H65:H67"/>
    <mergeCell ref="I65:I67"/>
    <mergeCell ref="N65:N67"/>
    <mergeCell ref="O65:O67"/>
    <mergeCell ref="P65:P67"/>
    <mergeCell ref="U62:U64"/>
    <mergeCell ref="V62:V64"/>
    <mergeCell ref="W62:W64"/>
    <mergeCell ref="AB62:AB64"/>
    <mergeCell ref="AC62:AC64"/>
    <mergeCell ref="AD62:AD64"/>
    <mergeCell ref="G62:G64"/>
    <mergeCell ref="H62:H64"/>
    <mergeCell ref="I62:I64"/>
    <mergeCell ref="N62:N64"/>
    <mergeCell ref="O62:O64"/>
    <mergeCell ref="P62:P64"/>
    <mergeCell ref="U59:U61"/>
    <mergeCell ref="V59:V61"/>
    <mergeCell ref="W59:W61"/>
    <mergeCell ref="AB59:AB61"/>
    <mergeCell ref="AC59:AC61"/>
    <mergeCell ref="AD59:AD61"/>
    <mergeCell ref="G59:G61"/>
    <mergeCell ref="H59:H61"/>
    <mergeCell ref="I59:I61"/>
    <mergeCell ref="N59:N61"/>
    <mergeCell ref="O59:O61"/>
    <mergeCell ref="P59:P61"/>
    <mergeCell ref="U56:U58"/>
    <mergeCell ref="V56:V58"/>
    <mergeCell ref="W56:W58"/>
    <mergeCell ref="AB56:AB58"/>
    <mergeCell ref="AC56:AC58"/>
    <mergeCell ref="AD56:AD58"/>
    <mergeCell ref="G56:G58"/>
    <mergeCell ref="H56:H58"/>
    <mergeCell ref="I56:I58"/>
    <mergeCell ref="N56:N58"/>
    <mergeCell ref="O56:O58"/>
    <mergeCell ref="P56:P58"/>
    <mergeCell ref="A53:AD53"/>
    <mergeCell ref="A54:A55"/>
    <mergeCell ref="B54:B55"/>
    <mergeCell ref="C54:D54"/>
    <mergeCell ref="J54:K54"/>
    <mergeCell ref="Q54:R54"/>
    <mergeCell ref="X54:Y54"/>
    <mergeCell ref="U48:U50"/>
    <mergeCell ref="V48:V50"/>
    <mergeCell ref="W48:W50"/>
    <mergeCell ref="AB48:AB50"/>
    <mergeCell ref="AC48:AC50"/>
    <mergeCell ref="AD48:AD50"/>
    <mergeCell ref="G48:G50"/>
    <mergeCell ref="H48:H50"/>
    <mergeCell ref="I48:I50"/>
    <mergeCell ref="N48:N50"/>
    <mergeCell ref="O48:O50"/>
    <mergeCell ref="P48:P50"/>
    <mergeCell ref="U45:U47"/>
    <mergeCell ref="V45:V47"/>
    <mergeCell ref="W45:W47"/>
    <mergeCell ref="AB45:AB47"/>
    <mergeCell ref="AC45:AC47"/>
    <mergeCell ref="AD45:AD47"/>
    <mergeCell ref="G45:G47"/>
    <mergeCell ref="H45:H47"/>
    <mergeCell ref="I45:I47"/>
    <mergeCell ref="N45:N47"/>
    <mergeCell ref="O45:O47"/>
    <mergeCell ref="P45:P47"/>
    <mergeCell ref="U42:U44"/>
    <mergeCell ref="V42:V44"/>
    <mergeCell ref="W42:W44"/>
    <mergeCell ref="AB42:AB44"/>
    <mergeCell ref="AC42:AC44"/>
    <mergeCell ref="AD42:AD44"/>
    <mergeCell ref="G42:G44"/>
    <mergeCell ref="H42:H44"/>
    <mergeCell ref="I42:I44"/>
    <mergeCell ref="N42:N44"/>
    <mergeCell ref="O42:O44"/>
    <mergeCell ref="P42:P44"/>
    <mergeCell ref="U39:U41"/>
    <mergeCell ref="V39:V41"/>
    <mergeCell ref="W39:W41"/>
    <mergeCell ref="AB39:AB41"/>
    <mergeCell ref="AC39:AC41"/>
    <mergeCell ref="AD39:AD41"/>
    <mergeCell ref="G39:G41"/>
    <mergeCell ref="H39:H41"/>
    <mergeCell ref="I39:I41"/>
    <mergeCell ref="N39:N41"/>
    <mergeCell ref="O39:O41"/>
    <mergeCell ref="P39:P41"/>
    <mergeCell ref="U36:U38"/>
    <mergeCell ref="V36:V38"/>
    <mergeCell ref="W36:W38"/>
    <mergeCell ref="AB36:AB38"/>
    <mergeCell ref="AC36:AC38"/>
    <mergeCell ref="AD36:AD38"/>
    <mergeCell ref="G36:G38"/>
    <mergeCell ref="H36:H38"/>
    <mergeCell ref="I36:I38"/>
    <mergeCell ref="N36:N38"/>
    <mergeCell ref="O36:O38"/>
    <mergeCell ref="P36:P38"/>
    <mergeCell ref="U33:U35"/>
    <mergeCell ref="V33:V35"/>
    <mergeCell ref="W33:W35"/>
    <mergeCell ref="AB33:AB35"/>
    <mergeCell ref="AC33:AC35"/>
    <mergeCell ref="AD33:AD35"/>
    <mergeCell ref="G33:G35"/>
    <mergeCell ref="H33:H35"/>
    <mergeCell ref="I33:I35"/>
    <mergeCell ref="N33:N35"/>
    <mergeCell ref="O33:O35"/>
    <mergeCell ref="P33:P35"/>
    <mergeCell ref="U30:U32"/>
    <mergeCell ref="V30:V32"/>
    <mergeCell ref="W30:W32"/>
    <mergeCell ref="AB30:AB32"/>
    <mergeCell ref="AC30:AC32"/>
    <mergeCell ref="AD30:AD32"/>
    <mergeCell ref="G30:G32"/>
    <mergeCell ref="H30:H32"/>
    <mergeCell ref="I30:I32"/>
    <mergeCell ref="N30:N32"/>
    <mergeCell ref="O30:O32"/>
    <mergeCell ref="P30:P32"/>
    <mergeCell ref="A27:AD27"/>
    <mergeCell ref="A28:A29"/>
    <mergeCell ref="B28:B29"/>
    <mergeCell ref="C28:D28"/>
    <mergeCell ref="J28:K28"/>
    <mergeCell ref="Q28:R28"/>
    <mergeCell ref="X28:Y28"/>
    <mergeCell ref="U22:U24"/>
    <mergeCell ref="V22:V24"/>
    <mergeCell ref="W22:W24"/>
    <mergeCell ref="AB22:AB24"/>
    <mergeCell ref="AC22:AC24"/>
    <mergeCell ref="AD22:AD24"/>
    <mergeCell ref="G22:G24"/>
    <mergeCell ref="H22:H24"/>
    <mergeCell ref="I22:I24"/>
    <mergeCell ref="N22:N24"/>
    <mergeCell ref="O22:O24"/>
    <mergeCell ref="P22:P24"/>
    <mergeCell ref="U19:U21"/>
    <mergeCell ref="V19:V21"/>
    <mergeCell ref="W19:W21"/>
    <mergeCell ref="AB19:AB21"/>
    <mergeCell ref="AC19:AC21"/>
    <mergeCell ref="AD19:AD21"/>
    <mergeCell ref="G19:G21"/>
    <mergeCell ref="H19:H21"/>
    <mergeCell ref="I19:I21"/>
    <mergeCell ref="N19:N21"/>
    <mergeCell ref="O19:O21"/>
    <mergeCell ref="P19:P21"/>
    <mergeCell ref="U16:U18"/>
    <mergeCell ref="V16:V18"/>
    <mergeCell ref="W16:W18"/>
    <mergeCell ref="AB16:AB18"/>
    <mergeCell ref="AC16:AC18"/>
    <mergeCell ref="AD16:AD18"/>
    <mergeCell ref="G16:G18"/>
    <mergeCell ref="H16:H18"/>
    <mergeCell ref="I16:I18"/>
    <mergeCell ref="N16:N18"/>
    <mergeCell ref="O16:O18"/>
    <mergeCell ref="P16:P18"/>
    <mergeCell ref="U13:U15"/>
    <mergeCell ref="V13:V15"/>
    <mergeCell ref="W13:W15"/>
    <mergeCell ref="AB13:AB15"/>
    <mergeCell ref="AC13:AC15"/>
    <mergeCell ref="AD13:AD15"/>
    <mergeCell ref="G13:G15"/>
    <mergeCell ref="H13:H15"/>
    <mergeCell ref="I13:I15"/>
    <mergeCell ref="N13:N15"/>
    <mergeCell ref="O13:O15"/>
    <mergeCell ref="P13:P15"/>
    <mergeCell ref="U10:U12"/>
    <mergeCell ref="V10:V12"/>
    <mergeCell ref="W10:W12"/>
    <mergeCell ref="AB10:AB12"/>
    <mergeCell ref="AC10:AC12"/>
    <mergeCell ref="AD10:AD12"/>
    <mergeCell ref="G10:G12"/>
    <mergeCell ref="H10:H12"/>
    <mergeCell ref="I10:I12"/>
    <mergeCell ref="N10:N12"/>
    <mergeCell ref="O10:O12"/>
    <mergeCell ref="P10:P12"/>
    <mergeCell ref="U7:U9"/>
    <mergeCell ref="V7:V9"/>
    <mergeCell ref="W7:W9"/>
    <mergeCell ref="AB7:AB9"/>
    <mergeCell ref="AC7:AC9"/>
    <mergeCell ref="AD7:AD9"/>
    <mergeCell ref="G7:G9"/>
    <mergeCell ref="H7:H9"/>
    <mergeCell ref="I7:I9"/>
    <mergeCell ref="N7:N9"/>
    <mergeCell ref="O7:O9"/>
    <mergeCell ref="P7:P9"/>
    <mergeCell ref="U4:U6"/>
    <mergeCell ref="V4:V6"/>
    <mergeCell ref="W4:W6"/>
    <mergeCell ref="AB4:AB6"/>
    <mergeCell ref="AC4:AC6"/>
    <mergeCell ref="AD4:AD6"/>
    <mergeCell ref="G4:G6"/>
    <mergeCell ref="H4:H6"/>
    <mergeCell ref="I4:I6"/>
    <mergeCell ref="N4:N6"/>
    <mergeCell ref="O4:O6"/>
    <mergeCell ref="P4:P6"/>
    <mergeCell ref="A1:AD1"/>
    <mergeCell ref="A2:A3"/>
    <mergeCell ref="B2:B3"/>
    <mergeCell ref="C2:D2"/>
    <mergeCell ref="J2:K2"/>
    <mergeCell ref="Q2:R2"/>
    <mergeCell ref="X2:Y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FF6C4-B646-40C9-AB82-B83053097DCC}">
  <dimension ref="A1:W42"/>
  <sheetViews>
    <sheetView workbookViewId="0">
      <selection activeCell="L16" sqref="L16"/>
    </sheetView>
  </sheetViews>
  <sheetFormatPr defaultRowHeight="14.5" x14ac:dyDescent="0.35"/>
  <cols>
    <col min="4" max="4" width="22.1796875" bestFit="1" customWidth="1"/>
    <col min="5" max="5" width="9.81640625" bestFit="1" customWidth="1"/>
    <col min="6" max="6" width="16.54296875" bestFit="1" customWidth="1"/>
    <col min="7" max="7" width="14.26953125" bestFit="1" customWidth="1"/>
    <col min="8" max="8" width="9" bestFit="1" customWidth="1"/>
    <col min="12" max="12" width="20" bestFit="1" customWidth="1"/>
    <col min="17" max="17" width="14" bestFit="1" customWidth="1"/>
    <col min="19" max="19" width="16.54296875" bestFit="1" customWidth="1"/>
    <col min="20" max="20" width="14.26953125" bestFit="1" customWidth="1"/>
    <col min="21" max="21" width="9" bestFit="1" customWidth="1"/>
  </cols>
  <sheetData>
    <row r="1" spans="1:23" x14ac:dyDescent="0.35">
      <c r="A1" s="59" t="s">
        <v>195</v>
      </c>
      <c r="B1" s="59"/>
      <c r="C1" s="59"/>
      <c r="D1" s="59"/>
      <c r="E1" s="59"/>
      <c r="F1" s="59"/>
      <c r="G1" s="59"/>
      <c r="H1" s="59"/>
      <c r="I1" s="59"/>
      <c r="J1" s="59"/>
      <c r="L1" t="s">
        <v>196</v>
      </c>
      <c r="N1" s="70" t="s">
        <v>235</v>
      </c>
      <c r="O1" s="70"/>
      <c r="P1" s="70"/>
      <c r="Q1" s="70"/>
      <c r="R1" s="70"/>
      <c r="S1" s="70"/>
      <c r="T1" s="70"/>
      <c r="U1" s="70"/>
      <c r="V1" s="70"/>
      <c r="W1" s="70"/>
    </row>
    <row r="2" spans="1:23" x14ac:dyDescent="0.35">
      <c r="A2" t="s">
        <v>197</v>
      </c>
      <c r="B2" t="s">
        <v>198</v>
      </c>
      <c r="C2" t="s">
        <v>199</v>
      </c>
      <c r="D2" t="s">
        <v>200</v>
      </c>
      <c r="E2" t="s">
        <v>201</v>
      </c>
      <c r="F2" t="s">
        <v>202</v>
      </c>
      <c r="G2" t="s">
        <v>203</v>
      </c>
      <c r="H2" t="s">
        <v>204</v>
      </c>
      <c r="I2" t="s">
        <v>205</v>
      </c>
      <c r="J2" t="s">
        <v>8</v>
      </c>
      <c r="L2">
        <f>(0.2012+0.1972+0.1968+0.2085+0.2054+0.2241+0.2163)/7</f>
        <v>0.20707142857142855</v>
      </c>
      <c r="N2" t="s">
        <v>197</v>
      </c>
      <c r="O2" t="s">
        <v>236</v>
      </c>
      <c r="P2" t="s">
        <v>237</v>
      </c>
      <c r="Q2" t="s">
        <v>200</v>
      </c>
      <c r="R2" t="s">
        <v>201</v>
      </c>
      <c r="S2" t="s">
        <v>202</v>
      </c>
      <c r="T2" t="s">
        <v>203</v>
      </c>
      <c r="U2" t="s">
        <v>204</v>
      </c>
      <c r="V2" t="s">
        <v>205</v>
      </c>
      <c r="W2" t="s">
        <v>8</v>
      </c>
    </row>
    <row r="3" spans="1:23" x14ac:dyDescent="0.35">
      <c r="A3" s="60" t="s">
        <v>206</v>
      </c>
      <c r="B3" s="60">
        <f>AVERAGE(1.4039,1.5155,1.5269)</f>
        <v>1.4821</v>
      </c>
      <c r="C3" s="60">
        <f>B3-$L$2</f>
        <v>1.2750285714285714</v>
      </c>
      <c r="D3" s="61">
        <f>(C3-0.0386)/31987</f>
        <v>3.8654096083676849E-5</v>
      </c>
      <c r="E3" s="60">
        <v>0.2467</v>
      </c>
      <c r="F3" s="60">
        <f>(D3*1000/E3)</f>
        <v>0.15668462133634717</v>
      </c>
      <c r="G3" s="60">
        <f>F3*72</f>
        <v>11.281292736216995</v>
      </c>
      <c r="H3" s="62">
        <f>G3:G5</f>
        <v>11.281292736216995</v>
      </c>
      <c r="I3" s="62">
        <f>STDEV(G3:G5)</f>
        <v>0.69409562946638659</v>
      </c>
      <c r="J3" s="63">
        <f>I3/H3*100</f>
        <v>6.1526249313440005</v>
      </c>
      <c r="L3" s="64"/>
      <c r="N3" s="60" t="s">
        <v>206</v>
      </c>
      <c r="O3" s="60">
        <f>AVERAGE(1.3259,1.4008,1.418,1.3958)</f>
        <v>1.3851249999999999</v>
      </c>
      <c r="P3" s="60">
        <f>O3-0.204675</f>
        <v>1.18045</v>
      </c>
      <c r="Q3" s="71">
        <f>(P3-0.0386)/31987</f>
        <v>3.5697314534029451E-5</v>
      </c>
      <c r="R3" s="60">
        <v>0.25490000000000002</v>
      </c>
      <c r="S3" s="72">
        <f>(Q3*1000/R3)</f>
        <v>0.14004438812879344</v>
      </c>
      <c r="T3" s="60">
        <f>S3*72</f>
        <v>10.083195945273127</v>
      </c>
      <c r="U3" s="62">
        <f>AVERAGE(T3:T5)</f>
        <v>9.6182080533024195</v>
      </c>
      <c r="V3" s="62">
        <f>STDEV(T3:T5)</f>
        <v>0.73800418883019869</v>
      </c>
      <c r="W3" s="62">
        <f>V3/U3*100</f>
        <v>7.6729904857569018</v>
      </c>
    </row>
    <row r="4" spans="1:23" x14ac:dyDescent="0.35">
      <c r="A4" s="60" t="s">
        <v>207</v>
      </c>
      <c r="B4" s="60">
        <f>AVERAGE(1.4427,1.5265,1.5178,1.618)</f>
        <v>1.5262500000000001</v>
      </c>
      <c r="C4" s="60">
        <f t="shared" ref="C4:C29" si="0">B4-$L$2</f>
        <v>1.3191785714285715</v>
      </c>
      <c r="D4" s="61">
        <f t="shared" ref="D4:D29" si="1">(C4-0.0386)/31987</f>
        <v>4.0034344309518603E-5</v>
      </c>
      <c r="E4" s="60">
        <v>0.27150000000000002</v>
      </c>
      <c r="F4" s="60">
        <f t="shared" ref="F4:F5" si="2">(D4*1000/E4)</f>
        <v>0.14745614846968177</v>
      </c>
      <c r="G4" s="60">
        <f>F4*72</f>
        <v>10.616842689817087</v>
      </c>
      <c r="H4" s="62"/>
      <c r="I4" s="62"/>
      <c r="J4" s="63"/>
      <c r="N4" s="60" t="s">
        <v>207</v>
      </c>
      <c r="O4" s="60">
        <f>AVERAGE(1.5491,1.4911,1.5111,1.5863)</f>
        <v>1.5344000000000002</v>
      </c>
      <c r="P4" s="60">
        <f t="shared" ref="P4:P29" si="3">O4-0.204675</f>
        <v>1.3297250000000003</v>
      </c>
      <c r="Q4" s="71">
        <f t="shared" ref="Q4:Q5" si="4">(P4-0.0386)/31987</f>
        <v>4.0364054146997224E-5</v>
      </c>
      <c r="R4" s="60">
        <v>0.29049999999999998</v>
      </c>
      <c r="S4" s="60">
        <f t="shared" ref="S4:S5" si="5">(Q4*1000/R4)</f>
        <v>0.13894683011014536</v>
      </c>
      <c r="T4" s="60">
        <f>S4*72</f>
        <v>10.004171767930465</v>
      </c>
      <c r="U4" s="62"/>
      <c r="V4" s="62"/>
      <c r="W4" s="62"/>
    </row>
    <row r="5" spans="1:23" x14ac:dyDescent="0.35">
      <c r="A5" s="60" t="s">
        <v>208</v>
      </c>
      <c r="B5" s="60">
        <f>AVERAGE(1.5316,1.6805,1.6182,1.6648)</f>
        <v>1.6237750000000002</v>
      </c>
      <c r="C5" s="60">
        <f t="shared" si="0"/>
        <v>1.4167035714285716</v>
      </c>
      <c r="D5" s="61">
        <f t="shared" si="1"/>
        <v>4.3083239173056916E-5</v>
      </c>
      <c r="E5" s="60">
        <v>0.25840000000000002</v>
      </c>
      <c r="F5" s="60">
        <f t="shared" si="2"/>
        <v>0.16673080175331623</v>
      </c>
      <c r="G5" s="60">
        <f>F5*72</f>
        <v>12.004617726238768</v>
      </c>
      <c r="H5" s="62"/>
      <c r="I5" s="62"/>
      <c r="J5" s="63"/>
      <c r="N5" s="60" t="s">
        <v>208</v>
      </c>
      <c r="O5" s="60">
        <f>AVERAGE(1.2267,1.2856,1.2967,1.2881)</f>
        <v>1.2742749999999998</v>
      </c>
      <c r="P5" s="60">
        <f t="shared" si="3"/>
        <v>1.0695999999999999</v>
      </c>
      <c r="Q5" s="71">
        <f t="shared" si="4"/>
        <v>3.2231844186700846E-5</v>
      </c>
      <c r="R5" s="60">
        <v>0.26469999999999999</v>
      </c>
      <c r="S5" s="60">
        <f t="shared" si="5"/>
        <v>0.12176745064866205</v>
      </c>
      <c r="T5" s="60">
        <f>S5*72</f>
        <v>8.7672564467036675</v>
      </c>
      <c r="U5" s="62"/>
      <c r="V5" s="62"/>
      <c r="W5" s="62"/>
    </row>
    <row r="6" spans="1:23" x14ac:dyDescent="0.35">
      <c r="A6" s="65" t="s">
        <v>209</v>
      </c>
      <c r="B6" s="60">
        <f>AVERAGE(1.376,1.4474,1.5527,1.6011)</f>
        <v>1.4943</v>
      </c>
      <c r="C6" s="60">
        <f t="shared" si="0"/>
        <v>1.2872285714285714</v>
      </c>
      <c r="D6" s="61">
        <f t="shared" si="1"/>
        <v>3.9035501029436067E-5</v>
      </c>
      <c r="E6" s="60">
        <v>0.25459999999999999</v>
      </c>
      <c r="F6" s="65">
        <f t="shared" ref="F6:F29" si="6">(D6*1000)/E6</f>
        <v>0.15332089956573475</v>
      </c>
      <c r="G6" s="65">
        <f t="shared" ref="G6:G29" si="7">F6*72</f>
        <v>11.039104768732901</v>
      </c>
      <c r="H6" s="66">
        <f>G6:G8</f>
        <v>11.039104768732901</v>
      </c>
      <c r="I6" s="66">
        <f t="shared" ref="I6" si="8">STDEV(G6:G8)</f>
        <v>1.5809586201586165</v>
      </c>
      <c r="J6" s="67">
        <f t="shared" ref="J6" si="9">I6/H6*100</f>
        <v>14.32143867894537</v>
      </c>
      <c r="N6" s="65" t="s">
        <v>209</v>
      </c>
      <c r="O6" s="65">
        <f>AVERAGE(2.123,2.2403,2.2473,2.2866)</f>
        <v>2.2243000000000004</v>
      </c>
      <c r="P6" s="60">
        <f t="shared" si="3"/>
        <v>2.0196250000000004</v>
      </c>
      <c r="Q6" s="71">
        <f>(P6-0.0386)/31987</f>
        <v>6.1932191202676104E-5</v>
      </c>
      <c r="R6" s="60">
        <v>0.27629999999999999</v>
      </c>
      <c r="S6" s="65">
        <f t="shared" ref="S6:S29" si="10">(Q6*1000)/R6</f>
        <v>0.22414835759202353</v>
      </c>
      <c r="T6" s="65">
        <f t="shared" ref="T6:T29" si="11">S6*72</f>
        <v>16.138681746625693</v>
      </c>
      <c r="U6" s="62">
        <f>AVERAGE(T7:T8)</f>
        <v>9.0594992195598714</v>
      </c>
      <c r="V6" s="66">
        <f>STDEV(T7:T8)</f>
        <v>0.47373049006016565</v>
      </c>
      <c r="W6" s="66">
        <f t="shared" ref="W6" si="12">V6/U6*100</f>
        <v>5.2291023883236276</v>
      </c>
    </row>
    <row r="7" spans="1:23" x14ac:dyDescent="0.35">
      <c r="A7" s="65" t="s">
        <v>210</v>
      </c>
      <c r="B7" s="60">
        <f>AVERAGE(1.3969,1.5398,1.5309,1.5242)</f>
        <v>1.4979499999999999</v>
      </c>
      <c r="C7" s="60">
        <f t="shared" si="0"/>
        <v>1.2908785714285713</v>
      </c>
      <c r="D7" s="61">
        <f t="shared" si="1"/>
        <v>3.9149609886159107E-5</v>
      </c>
      <c r="E7" s="60">
        <v>0.24579999999999999</v>
      </c>
      <c r="F7" s="65">
        <f t="shared" si="6"/>
        <v>0.15927424689242925</v>
      </c>
      <c r="G7" s="65">
        <f t="shared" si="7"/>
        <v>11.467745776254906</v>
      </c>
      <c r="H7" s="66"/>
      <c r="I7" s="66"/>
      <c r="J7" s="67"/>
      <c r="N7" s="65" t="s">
        <v>210</v>
      </c>
      <c r="O7" s="65">
        <f>AVERAGE(1.3609,1.3677,1.3894,1.2324)</f>
        <v>1.3376000000000001</v>
      </c>
      <c r="P7" s="60">
        <f t="shared" si="3"/>
        <v>1.1329250000000002</v>
      </c>
      <c r="Q7" s="71">
        <f t="shared" ref="Q7:Q29" si="13">(P7-0.0386)/31987</f>
        <v>3.4211554694094485E-5</v>
      </c>
      <c r="R7" s="60">
        <v>0.26219999999999999</v>
      </c>
      <c r="S7" s="65">
        <f t="shared" si="10"/>
        <v>0.13047885085467004</v>
      </c>
      <c r="T7" s="65">
        <f t="shared" si="11"/>
        <v>9.3944772615362417</v>
      </c>
      <c r="U7" s="62"/>
      <c r="V7" s="66"/>
      <c r="W7" s="66"/>
    </row>
    <row r="8" spans="1:23" x14ac:dyDescent="0.35">
      <c r="A8" s="65" t="s">
        <v>211</v>
      </c>
      <c r="B8" s="60">
        <f>AVERAGE(1.1127,1.1863,1.1772,1.2081)</f>
        <v>1.1710750000000001</v>
      </c>
      <c r="C8" s="60">
        <f t="shared" si="0"/>
        <v>0.96400357142857152</v>
      </c>
      <c r="D8" s="61">
        <f t="shared" si="1"/>
        <v>2.8930614669352285E-5</v>
      </c>
      <c r="E8" s="60">
        <v>0.24390000000000001</v>
      </c>
      <c r="F8" s="65">
        <f t="shared" si="6"/>
        <v>0.11861670631140749</v>
      </c>
      <c r="G8" s="65">
        <f t="shared" si="7"/>
        <v>8.5404028544213393</v>
      </c>
      <c r="H8" s="66"/>
      <c r="I8" s="66"/>
      <c r="J8" s="67"/>
      <c r="N8" s="65" t="s">
        <v>211</v>
      </c>
      <c r="O8" s="65">
        <f>AVERAGE(1.2987,1.2467,1.1333,1.2107)</f>
        <v>1.22235</v>
      </c>
      <c r="P8" s="60">
        <f t="shared" si="3"/>
        <v>1.0176750000000001</v>
      </c>
      <c r="Q8" s="71">
        <f t="shared" si="13"/>
        <v>3.0608528464688787E-5</v>
      </c>
      <c r="R8" s="60">
        <v>0.25259999999999999</v>
      </c>
      <c r="S8" s="65">
        <f t="shared" si="10"/>
        <v>0.12117390524421531</v>
      </c>
      <c r="T8" s="65">
        <f t="shared" si="11"/>
        <v>8.7245211775835028</v>
      </c>
      <c r="U8" s="62"/>
      <c r="V8" s="66"/>
      <c r="W8" s="66"/>
    </row>
    <row r="9" spans="1:23" x14ac:dyDescent="0.35">
      <c r="A9" s="65" t="s">
        <v>212</v>
      </c>
      <c r="B9" s="60">
        <f>AVERAGE(1.538,1.6409,1.6599,1.6424)</f>
        <v>1.6203000000000001</v>
      </c>
      <c r="C9" s="60">
        <f t="shared" si="0"/>
        <v>1.4132285714285715</v>
      </c>
      <c r="D9" s="61">
        <f t="shared" si="1"/>
        <v>4.2974601288916483E-5</v>
      </c>
      <c r="E9" s="60">
        <v>0.23319999999999999</v>
      </c>
      <c r="F9" s="65">
        <f t="shared" si="6"/>
        <v>0.18428216676207754</v>
      </c>
      <c r="G9" s="65">
        <f t="shared" si="7"/>
        <v>13.268316006869583</v>
      </c>
      <c r="H9" s="66">
        <f>G9:G10</f>
        <v>13.268316006869583</v>
      </c>
      <c r="I9" s="66">
        <f>STDEV(G9:G10)</f>
        <v>1.7783671944961916</v>
      </c>
      <c r="J9" s="66">
        <f t="shared" ref="J9" si="14">I9/H9*100</f>
        <v>13.403111544641035</v>
      </c>
      <c r="N9" s="65" t="s">
        <v>212</v>
      </c>
      <c r="O9" s="65">
        <f>AVERAGE(1.1343,1.226,1.2279,1.2013)</f>
        <v>1.1973750000000001</v>
      </c>
      <c r="P9" s="60">
        <f t="shared" si="3"/>
        <v>0.99270000000000014</v>
      </c>
      <c r="Q9" s="71">
        <f t="shared" si="13"/>
        <v>2.9827742520398917E-5</v>
      </c>
      <c r="R9" s="60">
        <v>0.2445</v>
      </c>
      <c r="S9" s="65">
        <f t="shared" si="10"/>
        <v>0.1219948569341469</v>
      </c>
      <c r="T9" s="65">
        <f t="shared" si="11"/>
        <v>8.7836296992585758</v>
      </c>
      <c r="U9" s="62">
        <f t="shared" ref="U9" si="15">AVERAGE(T9:T11)</f>
        <v>8.5037448984904902</v>
      </c>
      <c r="V9" s="66">
        <f>STDEV(T9:T10)</f>
        <v>0.65871607002679833</v>
      </c>
      <c r="W9" s="66">
        <f t="shared" ref="W9" si="16">V9/U9*100</f>
        <v>7.7461880370344574</v>
      </c>
    </row>
    <row r="10" spans="1:23" x14ac:dyDescent="0.35">
      <c r="A10" s="65" t="s">
        <v>213</v>
      </c>
      <c r="B10" s="60">
        <f>AVERAGE(1.8919,2.0545,1.96,1.948)</f>
        <v>1.9636</v>
      </c>
      <c r="C10" s="60">
        <f t="shared" si="0"/>
        <v>1.7565285714285714</v>
      </c>
      <c r="D10" s="61">
        <f t="shared" si="1"/>
        <v>5.3707086360977003E-5</v>
      </c>
      <c r="E10" s="60">
        <v>0.245</v>
      </c>
      <c r="F10" s="65">
        <f t="shared" si="6"/>
        <v>0.2192125973917429</v>
      </c>
      <c r="G10" s="65">
        <f t="shared" si="7"/>
        <v>15.783307012205489</v>
      </c>
      <c r="H10" s="66"/>
      <c r="I10" s="66"/>
      <c r="J10" s="66"/>
      <c r="N10" s="65" t="s">
        <v>213</v>
      </c>
      <c r="O10" s="65">
        <f>AVERAGE(1.0694,1.1431,1.114,1.5522)</f>
        <v>1.2196750000000001</v>
      </c>
      <c r="P10" s="60">
        <f t="shared" si="3"/>
        <v>1.0150000000000001</v>
      </c>
      <c r="Q10" s="71">
        <f t="shared" si="13"/>
        <v>3.0524900740926007E-5</v>
      </c>
      <c r="R10" s="60">
        <v>0.27989999999999998</v>
      </c>
      <c r="S10" s="65">
        <f t="shared" si="10"/>
        <v>0.10905645137879962</v>
      </c>
      <c r="T10" s="65">
        <f t="shared" si="11"/>
        <v>7.8520644992735722</v>
      </c>
      <c r="U10" s="62"/>
      <c r="V10" s="66"/>
      <c r="W10" s="66"/>
    </row>
    <row r="11" spans="1:23" x14ac:dyDescent="0.35">
      <c r="A11" s="65" t="s">
        <v>214</v>
      </c>
      <c r="B11" s="60">
        <f>AVERAGE(2.0573,2.2173,2.2316,2.2577)</f>
        <v>2.1909749999999999</v>
      </c>
      <c r="C11" s="60">
        <f t="shared" si="0"/>
        <v>1.9839035714285713</v>
      </c>
      <c r="D11" s="61">
        <f t="shared" si="1"/>
        <v>6.0815442880813186E-5</v>
      </c>
      <c r="E11" s="60">
        <v>0.27260000000000001</v>
      </c>
      <c r="F11" s="65">
        <f t="shared" si="6"/>
        <v>0.22309406779461916</v>
      </c>
      <c r="G11" s="65">
        <f t="shared" si="7"/>
        <v>16.062772881212581</v>
      </c>
      <c r="H11" s="66"/>
      <c r="I11" s="66"/>
      <c r="J11" s="66"/>
      <c r="N11" s="65" t="s">
        <v>214</v>
      </c>
      <c r="O11" s="65">
        <f>AVERAGE(1.1689,1.2528,1.2711,1.236)</f>
        <v>1.2322</v>
      </c>
      <c r="P11" s="60">
        <f t="shared" si="3"/>
        <v>1.027525</v>
      </c>
      <c r="Q11" s="71">
        <f t="shared" si="13"/>
        <v>3.0916466064338639E-5</v>
      </c>
      <c r="R11" s="60">
        <v>0.25080000000000002</v>
      </c>
      <c r="S11" s="65">
        <f t="shared" si="10"/>
        <v>0.12327139579082391</v>
      </c>
      <c r="T11" s="65">
        <f t="shared" si="11"/>
        <v>8.8755404969393226</v>
      </c>
      <c r="U11" s="62"/>
      <c r="V11" s="66"/>
      <c r="W11" s="66"/>
    </row>
    <row r="12" spans="1:23" x14ac:dyDescent="0.35">
      <c r="A12" s="65" t="s">
        <v>215</v>
      </c>
      <c r="B12" s="60">
        <f>AVERAGE(2.2318,2.3912,1.4052,2.4216)</f>
        <v>2.1124499999999999</v>
      </c>
      <c r="C12" s="60">
        <f t="shared" si="0"/>
        <v>1.9053785714285714</v>
      </c>
      <c r="D12" s="61">
        <f t="shared" si="1"/>
        <v>5.8360539326244143E-5</v>
      </c>
      <c r="E12" s="60">
        <v>0.3276</v>
      </c>
      <c r="F12" s="65">
        <f t="shared" si="6"/>
        <v>0.17814572443908469</v>
      </c>
      <c r="G12" s="65">
        <f t="shared" si="7"/>
        <v>12.826492159614098</v>
      </c>
      <c r="H12" s="66">
        <f>AVERAGE(G12,G14)</f>
        <v>11.561170203502742</v>
      </c>
      <c r="I12" s="66">
        <f>STDEV(G12,G14)</f>
        <v>1.7894354711011127</v>
      </c>
      <c r="J12" s="66">
        <f t="shared" ref="J12" si="17">I12/H12*100</f>
        <v>15.477978782450229</v>
      </c>
      <c r="N12" s="65" t="s">
        <v>215</v>
      </c>
      <c r="O12" s="65">
        <f>AVERAGE(1.6066,1.7101,1.7126,1.713)</f>
        <v>1.685575</v>
      </c>
      <c r="P12" s="60">
        <f t="shared" si="3"/>
        <v>1.4809000000000001</v>
      </c>
      <c r="Q12" s="71">
        <f t="shared" si="13"/>
        <v>4.5090192890861917E-5</v>
      </c>
      <c r="R12" s="60">
        <v>0.30480000000000002</v>
      </c>
      <c r="S12" s="65">
        <f t="shared" si="10"/>
        <v>0.14793370371017689</v>
      </c>
      <c r="T12" s="65">
        <f t="shared" si="11"/>
        <v>10.651226667132736</v>
      </c>
      <c r="U12" s="62">
        <f>AVERAGE(T12,T14)</f>
        <v>9.647760132344299</v>
      </c>
      <c r="V12" s="66">
        <f>STDEV(T12,T14)</f>
        <v>1.419115982885339</v>
      </c>
      <c r="W12" s="66">
        <f t="shared" ref="W12" si="18">V12/U12*100</f>
        <v>14.709279287818585</v>
      </c>
    </row>
    <row r="13" spans="1:23" x14ac:dyDescent="0.35">
      <c r="A13" s="65" t="s">
        <v>216</v>
      </c>
      <c r="B13" s="60">
        <f>AVERAGE(0.8871,0.8419,1.051,1.0929)</f>
        <v>0.96822500000000011</v>
      </c>
      <c r="C13" s="60">
        <f t="shared" si="0"/>
        <v>0.76115357142857154</v>
      </c>
      <c r="D13" s="61">
        <f t="shared" si="1"/>
        <v>2.2588975878593539E-5</v>
      </c>
      <c r="E13" s="60">
        <v>0.2044</v>
      </c>
      <c r="F13" s="65">
        <f t="shared" si="6"/>
        <v>0.11051358061934216</v>
      </c>
      <c r="G13" s="65">
        <f t="shared" si="7"/>
        <v>7.9569778045926354</v>
      </c>
      <c r="H13" s="66"/>
      <c r="I13" s="66"/>
      <c r="J13" s="66"/>
      <c r="N13" s="65" t="s">
        <v>216</v>
      </c>
      <c r="O13" s="65">
        <f>AVERAGE(0.8665,0.8623,0.769,1.0209)</f>
        <v>0.87967499999999998</v>
      </c>
      <c r="P13" s="60">
        <f t="shared" si="3"/>
        <v>0.67500000000000004</v>
      </c>
      <c r="Q13" s="71">
        <f t="shared" si="13"/>
        <v>1.98955825804233E-5</v>
      </c>
      <c r="R13" s="60">
        <v>0.21870000000000001</v>
      </c>
      <c r="S13" s="65">
        <f t="shared" si="10"/>
        <v>9.0972028259823048E-2</v>
      </c>
      <c r="T13" s="65">
        <f t="shared" si="11"/>
        <v>6.5499860347072598</v>
      </c>
      <c r="U13" s="62"/>
      <c r="V13" s="66"/>
      <c r="W13" s="66"/>
    </row>
    <row r="14" spans="1:23" x14ac:dyDescent="0.35">
      <c r="A14" s="65" t="s">
        <v>217</v>
      </c>
      <c r="B14" s="60">
        <f>AVERAGE(1.3833,1.4968,1.5209,1.4979)</f>
        <v>1.4747249999999998</v>
      </c>
      <c r="C14" s="60">
        <f t="shared" si="0"/>
        <v>1.2676535714285713</v>
      </c>
      <c r="D14" s="61">
        <f t="shared" si="1"/>
        <v>3.8423533667695357E-5</v>
      </c>
      <c r="E14" s="60">
        <v>0.26869999999999999</v>
      </c>
      <c r="F14" s="65">
        <f t="shared" si="6"/>
        <v>0.14299789232488036</v>
      </c>
      <c r="G14" s="65">
        <f t="shared" si="7"/>
        <v>10.295848247391387</v>
      </c>
      <c r="H14" s="66"/>
      <c r="I14" s="66"/>
      <c r="J14" s="66"/>
      <c r="N14" s="65" t="s">
        <v>217</v>
      </c>
      <c r="O14" s="65">
        <f>AVERAGE(1.1704,1.2481,1.274,1.2592)</f>
        <v>1.2379249999999999</v>
      </c>
      <c r="P14" s="60">
        <f t="shared" si="3"/>
        <v>1.03325</v>
      </c>
      <c r="Q14" s="71">
        <f t="shared" si="13"/>
        <v>3.1095445024541218E-5</v>
      </c>
      <c r="R14" s="60">
        <v>0.25900000000000001</v>
      </c>
      <c r="S14" s="65">
        <f t="shared" si="10"/>
        <v>0.12005963329938694</v>
      </c>
      <c r="T14" s="65">
        <f t="shared" si="11"/>
        <v>8.6442935975558601</v>
      </c>
      <c r="U14" s="62"/>
      <c r="V14" s="66"/>
      <c r="W14" s="66"/>
    </row>
    <row r="15" spans="1:23" x14ac:dyDescent="0.35">
      <c r="A15" s="65" t="s">
        <v>218</v>
      </c>
      <c r="B15" s="60">
        <f>AVERAGE(1.4341,1.1885,1.6957,1.7383)</f>
        <v>1.5141499999999999</v>
      </c>
      <c r="C15" s="60">
        <f t="shared" si="0"/>
        <v>1.3070785714285713</v>
      </c>
      <c r="D15" s="61">
        <f t="shared" si="1"/>
        <v>3.9656065633806591E-5</v>
      </c>
      <c r="E15" s="60">
        <v>0.2475</v>
      </c>
      <c r="F15" s="65">
        <f t="shared" si="6"/>
        <v>0.16022652781335994</v>
      </c>
      <c r="G15" s="65">
        <f t="shared" si="7"/>
        <v>11.536310002561915</v>
      </c>
      <c r="H15" s="66">
        <f>G15:G16</f>
        <v>11.536310002561915</v>
      </c>
      <c r="I15" s="66">
        <f>STDEV(G15:G16)</f>
        <v>0.27826250843578981</v>
      </c>
      <c r="J15" s="66">
        <f t="shared" ref="J15" si="19">I15/H15*100</f>
        <v>2.412058174355534</v>
      </c>
      <c r="N15" s="65" t="s">
        <v>218</v>
      </c>
      <c r="O15" s="65">
        <f>AVERAGE(1.4865,1.6111,1.5701,1.6198)</f>
        <v>1.5718749999999999</v>
      </c>
      <c r="P15" s="60">
        <f t="shared" si="3"/>
        <v>1.3672</v>
      </c>
      <c r="Q15" s="71">
        <f t="shared" si="13"/>
        <v>4.1535623847187919E-5</v>
      </c>
      <c r="R15" s="60">
        <v>0.3221</v>
      </c>
      <c r="S15" s="65">
        <f t="shared" si="10"/>
        <v>0.1289525732604406</v>
      </c>
      <c r="T15" s="65">
        <f t="shared" si="11"/>
        <v>9.2845852747517235</v>
      </c>
      <c r="U15" s="62">
        <f>AVERAGE(T15:T17)</f>
        <v>8.1222573165653866</v>
      </c>
      <c r="V15" s="66">
        <f>STDEV(T15:T17)</f>
        <v>1.1855848605474204</v>
      </c>
      <c r="W15" s="66">
        <f t="shared" ref="W15" si="20">V15/U15*100</f>
        <v>14.596740959307136</v>
      </c>
    </row>
    <row r="16" spans="1:23" x14ac:dyDescent="0.35">
      <c r="A16" s="65" t="s">
        <v>219</v>
      </c>
      <c r="B16" s="60">
        <f>AVERAGE(1.424,1.4971,1.4821,1.4894)</f>
        <v>1.47315</v>
      </c>
      <c r="C16" s="60">
        <f t="shared" si="0"/>
        <v>1.2660785714285714</v>
      </c>
      <c r="D16" s="61">
        <f t="shared" si="1"/>
        <v>3.837429491445185E-5</v>
      </c>
      <c r="E16" s="60">
        <v>0.2316</v>
      </c>
      <c r="F16" s="65">
        <f t="shared" si="6"/>
        <v>0.16569211966516342</v>
      </c>
      <c r="G16" s="65">
        <f t="shared" si="7"/>
        <v>11.929832615891767</v>
      </c>
      <c r="H16" s="66"/>
      <c r="I16" s="66"/>
      <c r="J16" s="66"/>
      <c r="N16" s="65" t="s">
        <v>219</v>
      </c>
      <c r="O16" s="65">
        <f>AVERAGE(1.1678,1.2157,1.2316,1.2289)</f>
        <v>1.2110000000000001</v>
      </c>
      <c r="P16" s="60">
        <f t="shared" si="3"/>
        <v>1.0063250000000001</v>
      </c>
      <c r="Q16" s="71">
        <f t="shared" si="13"/>
        <v>3.0253696814330828E-5</v>
      </c>
      <c r="R16" s="60">
        <v>0.26669999999999999</v>
      </c>
      <c r="S16" s="65">
        <f t="shared" si="10"/>
        <v>0.11343718340581488</v>
      </c>
      <c r="T16" s="65">
        <f t="shared" si="11"/>
        <v>8.1674772052186704</v>
      </c>
      <c r="U16" s="62"/>
      <c r="V16" s="66"/>
      <c r="W16" s="66"/>
    </row>
    <row r="17" spans="1:23" x14ac:dyDescent="0.35">
      <c r="A17" s="65" t="s">
        <v>220</v>
      </c>
      <c r="B17" s="60">
        <f>AVERAGE(2.4398,2.5224,2.5362,2.5294)</f>
        <v>2.5069499999999998</v>
      </c>
      <c r="C17" s="60">
        <f t="shared" si="0"/>
        <v>2.2998785714285712</v>
      </c>
      <c r="D17" s="61">
        <f t="shared" si="1"/>
        <v>7.0693674662474469E-5</v>
      </c>
      <c r="E17" s="60">
        <v>0.27100000000000002</v>
      </c>
      <c r="F17" s="65">
        <f t="shared" si="6"/>
        <v>0.26086226812721208</v>
      </c>
      <c r="G17" s="65">
        <f t="shared" si="7"/>
        <v>18.782083305159269</v>
      </c>
      <c r="H17" s="66"/>
      <c r="I17" s="66"/>
      <c r="J17" s="66"/>
      <c r="N17" s="65" t="s">
        <v>220</v>
      </c>
      <c r="O17" s="65">
        <f>AVERAGE(0.8937,0.9326,0.9188,0.892)</f>
        <v>0.90927499999999994</v>
      </c>
      <c r="P17" s="60">
        <f t="shared" si="3"/>
        <v>0.70459999999999989</v>
      </c>
      <c r="Q17" s="71">
        <f t="shared" si="13"/>
        <v>2.0820958514396473E-5</v>
      </c>
      <c r="R17" s="60">
        <v>0.21679999999999999</v>
      </c>
      <c r="S17" s="65">
        <f t="shared" si="10"/>
        <v>9.6037631523968978E-2</v>
      </c>
      <c r="T17" s="65">
        <f t="shared" si="11"/>
        <v>6.9147094697257661</v>
      </c>
      <c r="U17" s="62"/>
      <c r="V17" s="66"/>
      <c r="W17" s="66"/>
    </row>
    <row r="18" spans="1:23" x14ac:dyDescent="0.35">
      <c r="A18" s="65" t="s">
        <v>221</v>
      </c>
      <c r="B18" s="60">
        <f>AVERAGE(1.4583,1.6405,1.553,1.5413)</f>
        <v>1.5482749999999998</v>
      </c>
      <c r="C18" s="60">
        <f t="shared" si="0"/>
        <v>1.3412035714285713</v>
      </c>
      <c r="D18" s="61">
        <f t="shared" si="1"/>
        <v>4.0722905287415866E-5</v>
      </c>
      <c r="E18" s="60">
        <v>0.25790000000000002</v>
      </c>
      <c r="F18" s="65">
        <f t="shared" si="6"/>
        <v>0.15790192046303164</v>
      </c>
      <c r="G18" s="65">
        <f t="shared" si="7"/>
        <v>11.368938273338278</v>
      </c>
      <c r="H18" s="66">
        <f t="shared" ref="H18" si="21">G18:G20</f>
        <v>11.368938273338278</v>
      </c>
      <c r="I18" s="66">
        <f t="shared" ref="I18" si="22">STDEV(G18:G20)</f>
        <v>1.5743294807201651</v>
      </c>
      <c r="J18" s="66">
        <f t="shared" ref="J18" si="23">I18/H18*100</f>
        <v>13.847638564563095</v>
      </c>
      <c r="N18" s="65" t="s">
        <v>221</v>
      </c>
      <c r="O18" s="65">
        <f>AVERAGE(1.1767,1.2655,1.2959,1.2664)</f>
        <v>1.251125</v>
      </c>
      <c r="P18" s="60">
        <f t="shared" si="3"/>
        <v>1.0464500000000001</v>
      </c>
      <c r="Q18" s="71">
        <f t="shared" si="13"/>
        <v>3.1508112670772503E-5</v>
      </c>
      <c r="R18" s="60">
        <v>0.24349999999999999</v>
      </c>
      <c r="S18" s="65">
        <f t="shared" si="10"/>
        <v>0.12939676661508215</v>
      </c>
      <c r="T18" s="65">
        <f t="shared" si="11"/>
        <v>9.3165671962859147</v>
      </c>
      <c r="U18" s="62">
        <f t="shared" ref="U18" si="24">AVERAGE(T18:T20)</f>
        <v>10.253751568252392</v>
      </c>
      <c r="V18" s="66">
        <f>STDEV(T18:T20)</f>
        <v>1.1429262458617879</v>
      </c>
      <c r="W18" s="66">
        <f t="shared" ref="W18" si="25">V18/U18*100</f>
        <v>11.146420295577569</v>
      </c>
    </row>
    <row r="19" spans="1:23" x14ac:dyDescent="0.35">
      <c r="A19" s="65" t="s">
        <v>222</v>
      </c>
      <c r="B19" s="60">
        <f>AVERAGE(1.865,1.9856,2.0829,1.9185)</f>
        <v>1.9630000000000001</v>
      </c>
      <c r="C19" s="60">
        <f t="shared" si="0"/>
        <v>1.7559285714285715</v>
      </c>
      <c r="D19" s="61">
        <f t="shared" si="1"/>
        <v>5.368832874069377E-5</v>
      </c>
      <c r="E19" s="60">
        <v>0.30730000000000002</v>
      </c>
      <c r="F19" s="65">
        <f t="shared" si="6"/>
        <v>0.17470982343213071</v>
      </c>
      <c r="G19" s="65">
        <f t="shared" si="7"/>
        <v>12.579107287113411</v>
      </c>
      <c r="H19" s="66"/>
      <c r="I19" s="66"/>
      <c r="J19" s="66"/>
      <c r="N19" s="65" t="s">
        <v>222</v>
      </c>
      <c r="O19" s="65">
        <f>AVERAGE(1.2845,1.3475,1.441,1.3132)</f>
        <v>1.3465499999999999</v>
      </c>
      <c r="P19" s="60">
        <f t="shared" si="3"/>
        <v>1.141875</v>
      </c>
      <c r="Q19" s="71">
        <f t="shared" si="13"/>
        <v>3.4491355863319477E-5</v>
      </c>
      <c r="R19" s="60">
        <v>0.25040000000000001</v>
      </c>
      <c r="S19" s="65">
        <f t="shared" si="10"/>
        <v>0.13774503140303307</v>
      </c>
      <c r="T19" s="65">
        <f t="shared" si="11"/>
        <v>9.917642261018381</v>
      </c>
      <c r="U19" s="62"/>
      <c r="V19" s="66"/>
      <c r="W19" s="66"/>
    </row>
    <row r="20" spans="1:23" x14ac:dyDescent="0.35">
      <c r="A20" s="65" t="s">
        <v>223</v>
      </c>
      <c r="B20" s="60">
        <f>AVERAGE(1.2249,1.3156,1.2861,1.3086)</f>
        <v>1.2838000000000001</v>
      </c>
      <c r="C20" s="60">
        <f t="shared" si="0"/>
        <v>1.0767285714285715</v>
      </c>
      <c r="D20" s="61">
        <f t="shared" si="1"/>
        <v>3.2454702580066009E-5</v>
      </c>
      <c r="E20" s="60">
        <v>0.24709999999999999</v>
      </c>
      <c r="F20" s="65">
        <f t="shared" si="6"/>
        <v>0.13134238195089443</v>
      </c>
      <c r="G20" s="65">
        <f t="shared" si="7"/>
        <v>9.4566515004643996</v>
      </c>
      <c r="H20" s="66"/>
      <c r="I20" s="66"/>
      <c r="J20" s="66"/>
      <c r="N20" s="65" t="s">
        <v>223</v>
      </c>
      <c r="O20" s="65">
        <f>AVERAGE(1.6465,1.7549,1.7952,1.805)</f>
        <v>1.7504</v>
      </c>
      <c r="P20" s="60">
        <f t="shared" si="3"/>
        <v>1.545725</v>
      </c>
      <c r="Q20" s="71">
        <f t="shared" si="13"/>
        <v>4.7116797448963642E-5</v>
      </c>
      <c r="R20" s="60">
        <v>0.29430000000000001</v>
      </c>
      <c r="S20" s="65">
        <f t="shared" si="10"/>
        <v>0.16009785065906776</v>
      </c>
      <c r="T20" s="65">
        <f t="shared" si="11"/>
        <v>11.527045247452879</v>
      </c>
      <c r="U20" s="62"/>
      <c r="V20" s="66"/>
      <c r="W20" s="66"/>
    </row>
    <row r="21" spans="1:23" x14ac:dyDescent="0.35">
      <c r="A21" s="65" t="s">
        <v>224</v>
      </c>
      <c r="B21" s="60">
        <f>AVERAGE(1.4574,1.4588,1.5524,1.5473)</f>
        <v>1.5039750000000001</v>
      </c>
      <c r="C21" s="60">
        <f t="shared" si="0"/>
        <v>1.2969035714285715</v>
      </c>
      <c r="D21" s="61">
        <f t="shared" si="1"/>
        <v>3.9337967656503313E-5</v>
      </c>
      <c r="E21" s="60">
        <v>0.23130000000000001</v>
      </c>
      <c r="F21" s="65">
        <f t="shared" si="6"/>
        <v>0.17007335778860055</v>
      </c>
      <c r="G21" s="65">
        <f t="shared" si="7"/>
        <v>12.245281760779239</v>
      </c>
      <c r="H21" s="66">
        <f>G21:G22</f>
        <v>12.245281760779239</v>
      </c>
      <c r="I21" s="66">
        <f>STDEV(G21:G22)</f>
        <v>1.1517840384175813</v>
      </c>
      <c r="J21" s="66">
        <f t="shared" ref="J21" si="26">I21/H21*100</f>
        <v>9.4059414958230132</v>
      </c>
      <c r="K21" s="68"/>
      <c r="N21" s="65" t="s">
        <v>224</v>
      </c>
      <c r="O21" s="65">
        <f>AVERAGE(1.2305,1.3436,1.2793,1.0969)</f>
        <v>1.2375749999999999</v>
      </c>
      <c r="P21" s="60">
        <f t="shared" si="3"/>
        <v>1.0328999999999999</v>
      </c>
      <c r="Q21" s="71">
        <f t="shared" si="13"/>
        <v>3.1084503079375998E-5</v>
      </c>
      <c r="R21" s="60">
        <v>0.28689999999999999</v>
      </c>
      <c r="S21" s="65">
        <f t="shared" si="10"/>
        <v>0.10834612436171488</v>
      </c>
      <c r="T21" s="65">
        <f t="shared" si="11"/>
        <v>7.8009209540434714</v>
      </c>
      <c r="U21" s="62">
        <f t="shared" ref="U21" si="27">AVERAGE(T21:T23)</f>
        <v>7.1670446259086136</v>
      </c>
      <c r="V21" s="66">
        <f>STDEV(T21:T22)</f>
        <v>0.73250313032478376</v>
      </c>
      <c r="W21" s="66">
        <f t="shared" ref="W21" si="28">V21/U21*100</f>
        <v>10.220434901114062</v>
      </c>
    </row>
    <row r="22" spans="1:23" x14ac:dyDescent="0.35">
      <c r="A22" s="65" t="s">
        <v>225</v>
      </c>
      <c r="B22" s="60">
        <f>AVERAGE(1.8608,1.9734,1.8845,1.9332)</f>
        <v>1.9129750000000001</v>
      </c>
      <c r="C22" s="60">
        <f t="shared" si="0"/>
        <v>1.7059035714285715</v>
      </c>
      <c r="D22" s="61">
        <f t="shared" si="1"/>
        <v>5.212441214957863E-5</v>
      </c>
      <c r="E22" s="60">
        <v>0.27050000000000002</v>
      </c>
      <c r="F22" s="65">
        <f t="shared" si="6"/>
        <v>0.1926965329004755</v>
      </c>
      <c r="G22" s="65">
        <f t="shared" si="7"/>
        <v>13.874150368834236</v>
      </c>
      <c r="H22" s="66"/>
      <c r="I22" s="66"/>
      <c r="J22" s="66"/>
      <c r="K22" s="68"/>
      <c r="N22" s="65" t="s">
        <v>225</v>
      </c>
      <c r="O22" s="65">
        <f>AVERAGE(0.9951,1.07,1.0198,0.9778)</f>
        <v>1.0156750000000001</v>
      </c>
      <c r="P22" s="60">
        <f t="shared" si="3"/>
        <v>0.81100000000000017</v>
      </c>
      <c r="Q22" s="71">
        <f t="shared" si="13"/>
        <v>2.4147309844624385E-5</v>
      </c>
      <c r="R22" s="60">
        <v>0.25700000000000001</v>
      </c>
      <c r="S22" s="65">
        <f t="shared" si="10"/>
        <v>9.3958404064686321E-2</v>
      </c>
      <c r="T22" s="65">
        <f t="shared" si="11"/>
        <v>6.7650050926574155</v>
      </c>
      <c r="U22" s="62"/>
      <c r="V22" s="66"/>
      <c r="W22" s="66"/>
    </row>
    <row r="23" spans="1:23" x14ac:dyDescent="0.35">
      <c r="A23" s="65" t="s">
        <v>226</v>
      </c>
      <c r="B23" s="60">
        <f>AVERAGE(1.1447,1.2107,1.2244,1.2262)</f>
        <v>1.2015000000000002</v>
      </c>
      <c r="C23" s="60">
        <f t="shared" si="0"/>
        <v>0.99442857142857166</v>
      </c>
      <c r="D23" s="61">
        <f t="shared" si="1"/>
        <v>2.9881782331214921E-5</v>
      </c>
      <c r="E23" s="60">
        <v>0.2631</v>
      </c>
      <c r="F23" s="65">
        <f t="shared" si="6"/>
        <v>0.11357575952571235</v>
      </c>
      <c r="G23" s="65">
        <f t="shared" si="7"/>
        <v>8.1774546858512895</v>
      </c>
      <c r="H23" s="66"/>
      <c r="I23" s="66"/>
      <c r="J23" s="66"/>
      <c r="K23" s="68"/>
      <c r="N23" s="65" t="s">
        <v>226</v>
      </c>
      <c r="O23" s="65">
        <f>AVERAGE(0.9237,1.039,1.0584,1.0725)</f>
        <v>1.0233999999999999</v>
      </c>
      <c r="P23" s="60">
        <f t="shared" si="3"/>
        <v>0.81872499999999993</v>
      </c>
      <c r="Q23" s="71">
        <f t="shared" si="13"/>
        <v>2.4388814205771094E-5</v>
      </c>
      <c r="R23" s="60">
        <v>0.25319999999999998</v>
      </c>
      <c r="S23" s="65">
        <f t="shared" si="10"/>
        <v>9.6322330986457719E-2</v>
      </c>
      <c r="T23" s="65">
        <f t="shared" si="11"/>
        <v>6.9352078310249556</v>
      </c>
      <c r="U23" s="62"/>
      <c r="V23" s="66"/>
      <c r="W23" s="66"/>
    </row>
    <row r="24" spans="1:23" x14ac:dyDescent="0.35">
      <c r="A24" s="65" t="s">
        <v>227</v>
      </c>
      <c r="B24" s="60">
        <f>AVERAGE(1.8784,1.9187,1.9119,2.0704)</f>
        <v>1.9448500000000002</v>
      </c>
      <c r="C24" s="60">
        <f t="shared" si="0"/>
        <v>1.7377785714285716</v>
      </c>
      <c r="D24" s="61">
        <f t="shared" si="1"/>
        <v>5.3120910727125759E-5</v>
      </c>
      <c r="E24" s="60">
        <v>0.31850000000000001</v>
      </c>
      <c r="F24" s="65">
        <f t="shared" si="6"/>
        <v>0.16678464906475907</v>
      </c>
      <c r="G24" s="65">
        <f t="shared" si="7"/>
        <v>12.008494732662653</v>
      </c>
      <c r="H24" s="66">
        <f t="shared" ref="H24" si="29">G24:G26</f>
        <v>12.008494732662653</v>
      </c>
      <c r="I24" s="66">
        <f t="shared" ref="I24" si="30">STDEV(G24:G26)</f>
        <v>0.96517881861717192</v>
      </c>
      <c r="J24" s="66">
        <f t="shared" ref="J24" si="31">I24/H24*100</f>
        <v>8.0374671439203951</v>
      </c>
      <c r="N24" t="s">
        <v>227</v>
      </c>
      <c r="O24">
        <f>AVERAGE(1.7953,1.7794,1.7858,1.7662)</f>
        <v>1.7816749999999999</v>
      </c>
      <c r="P24" s="73">
        <f t="shared" si="3"/>
        <v>1.577</v>
      </c>
      <c r="Q24" s="74">
        <f t="shared" si="13"/>
        <v>4.8094538406227531E-5</v>
      </c>
      <c r="R24" s="73">
        <v>0.3175</v>
      </c>
      <c r="S24">
        <f t="shared" si="10"/>
        <v>0.15147886112197648</v>
      </c>
      <c r="T24">
        <f t="shared" si="11"/>
        <v>10.906478000782306</v>
      </c>
      <c r="U24" s="75">
        <f>AVERAGE(T24:T25)</f>
        <v>9.976063726341561</v>
      </c>
      <c r="V24" s="76">
        <f>STDEV(T24:T25)</f>
        <v>1.3158044855396227</v>
      </c>
      <c r="W24" s="76">
        <f t="shared" ref="W24" si="32">V24/U24*100</f>
        <v>13.189615880913752</v>
      </c>
    </row>
    <row r="25" spans="1:23" x14ac:dyDescent="0.35">
      <c r="A25" s="65" t="s">
        <v>228</v>
      </c>
      <c r="B25" s="60">
        <f>AVERAGE(1.787,1.8518,1.9327,1.9128)</f>
        <v>1.871075</v>
      </c>
      <c r="C25" s="60">
        <f t="shared" si="0"/>
        <v>1.6640035714285715</v>
      </c>
      <c r="D25" s="61">
        <f t="shared" si="1"/>
        <v>5.0814504999799029E-5</v>
      </c>
      <c r="E25" s="60">
        <v>0.27310000000000001</v>
      </c>
      <c r="F25" s="65">
        <f t="shared" si="6"/>
        <v>0.18606556206444172</v>
      </c>
      <c r="G25" s="65">
        <f t="shared" si="7"/>
        <v>13.396720468639804</v>
      </c>
      <c r="H25" s="66"/>
      <c r="I25" s="66"/>
      <c r="J25" s="66"/>
      <c r="N25" t="s">
        <v>228</v>
      </c>
      <c r="O25">
        <f>AVERAGE(1.3228,1.4298,1.345,1.4423)</f>
        <v>1.3849749999999998</v>
      </c>
      <c r="P25" s="73">
        <f t="shared" si="3"/>
        <v>1.1802999999999999</v>
      </c>
      <c r="Q25" s="74">
        <f t="shared" si="13"/>
        <v>3.5692625128958638E-5</v>
      </c>
      <c r="R25" s="73">
        <v>0.28410000000000002</v>
      </c>
      <c r="S25">
        <f t="shared" si="10"/>
        <v>0.12563402016528913</v>
      </c>
      <c r="T25">
        <f t="shared" si="11"/>
        <v>9.0456494519008181</v>
      </c>
      <c r="U25" s="75"/>
      <c r="V25" s="76"/>
      <c r="W25" s="76"/>
    </row>
    <row r="26" spans="1:23" x14ac:dyDescent="0.35">
      <c r="A26" s="65" t="s">
        <v>229</v>
      </c>
      <c r="B26" s="60">
        <f>AVERAGE(1.4757,1.5719,1.6945,1.5155)</f>
        <v>1.5644</v>
      </c>
      <c r="C26" s="60">
        <f t="shared" si="0"/>
        <v>1.3573285714285714</v>
      </c>
      <c r="D26" s="61">
        <f t="shared" si="1"/>
        <v>4.1227016332527951E-5</v>
      </c>
      <c r="E26" s="60">
        <v>0.25719999999999998</v>
      </c>
      <c r="F26" s="65">
        <f t="shared" si="6"/>
        <v>0.16029166536752704</v>
      </c>
      <c r="G26" s="65">
        <f t="shared" si="7"/>
        <v>11.540999906461947</v>
      </c>
      <c r="H26" s="66"/>
      <c r="I26" s="66"/>
      <c r="J26" s="66"/>
      <c r="N26" t="s">
        <v>229</v>
      </c>
      <c r="O26">
        <f>AVERAGE(0.953,1.01,1.016,1.051)</f>
        <v>1.0075000000000001</v>
      </c>
      <c r="P26" s="73">
        <f t="shared" si="3"/>
        <v>0.80282500000000012</v>
      </c>
      <c r="Q26" s="74">
        <f t="shared" si="13"/>
        <v>2.3891737268265236E-5</v>
      </c>
      <c r="R26" s="73">
        <v>0.2477</v>
      </c>
      <c r="S26">
        <f t="shared" si="10"/>
        <v>9.6454328898931116E-2</v>
      </c>
      <c r="T26">
        <f t="shared" si="11"/>
        <v>6.9447116807230405</v>
      </c>
      <c r="U26" s="75"/>
      <c r="V26" s="76"/>
      <c r="W26" s="76"/>
    </row>
    <row r="27" spans="1:23" x14ac:dyDescent="0.35">
      <c r="A27" s="65" t="s">
        <v>230</v>
      </c>
      <c r="B27" s="60">
        <f>AVERAGE(2.3392,2.5637,2.5888,2.6018)</f>
        <v>2.5233749999999997</v>
      </c>
      <c r="C27" s="60">
        <f t="shared" si="0"/>
        <v>2.3163035714285711</v>
      </c>
      <c r="D27" s="61">
        <f t="shared" si="1"/>
        <v>7.1207164517728174E-5</v>
      </c>
      <c r="E27" s="60">
        <v>0.28899999999999998</v>
      </c>
      <c r="F27" s="65">
        <f t="shared" si="6"/>
        <v>0.24639157272570303</v>
      </c>
      <c r="G27" s="65">
        <f t="shared" si="7"/>
        <v>17.740193236250619</v>
      </c>
      <c r="H27" s="66">
        <f>AVERAGE(G27,G28)</f>
        <v>17.152444301782509</v>
      </c>
      <c r="I27" s="66">
        <f>STDEV(G27,G28)</f>
        <v>0.83120251439513337</v>
      </c>
      <c r="J27" s="66">
        <f t="shared" ref="J27" si="33">I27/H27*100</f>
        <v>4.8459712200246203</v>
      </c>
      <c r="N27" t="s">
        <v>230</v>
      </c>
      <c r="O27">
        <f>AVERAGE(1.071,1.107,1.088,1.135)</f>
        <v>1.10025</v>
      </c>
      <c r="P27" s="73">
        <f t="shared" si="3"/>
        <v>0.89557500000000001</v>
      </c>
      <c r="Q27" s="74">
        <f t="shared" si="13"/>
        <v>2.6791352737049427E-5</v>
      </c>
      <c r="R27" s="73">
        <v>0.25159999999999999</v>
      </c>
      <c r="S27">
        <f t="shared" si="10"/>
        <v>0.10648391389924255</v>
      </c>
      <c r="T27">
        <f t="shared" si="11"/>
        <v>7.6668418007454644</v>
      </c>
      <c r="U27" s="75">
        <f t="shared" ref="U27" si="34">AVERAGE(T27:T29)</f>
        <v>6.8736618234455946</v>
      </c>
      <c r="V27" s="76">
        <f>STDEV(T27,T29)</f>
        <v>0.99278926223438169</v>
      </c>
      <c r="W27" s="76">
        <f t="shared" ref="W27" si="35">V27/U27*100</f>
        <v>14.443382402783399</v>
      </c>
    </row>
    <row r="28" spans="1:23" x14ac:dyDescent="0.35">
      <c r="A28" s="65" t="s">
        <v>231</v>
      </c>
      <c r="B28" s="60">
        <f>AVERAGE(2.1275,2.1863,1.9632,2.2414)</f>
        <v>2.1296000000000004</v>
      </c>
      <c r="C28" s="60">
        <f t="shared" si="0"/>
        <v>1.9225285714285718</v>
      </c>
      <c r="D28" s="61">
        <f t="shared" si="1"/>
        <v>5.8896694639340101E-5</v>
      </c>
      <c r="E28" s="60">
        <v>0.25600000000000001</v>
      </c>
      <c r="F28" s="65">
        <f>(D28*1000)/E28</f>
        <v>0.23006521343492226</v>
      </c>
      <c r="G28" s="65">
        <f t="shared" si="7"/>
        <v>16.564695367314403</v>
      </c>
      <c r="H28" s="66"/>
      <c r="I28" s="66"/>
      <c r="J28" s="66"/>
      <c r="N28" t="s">
        <v>231</v>
      </c>
      <c r="O28">
        <f>AVERAGE(0.945,0.996,0.998,1.008)</f>
        <v>0.98675000000000002</v>
      </c>
      <c r="P28" s="73">
        <f t="shared" si="3"/>
        <v>0.78207500000000008</v>
      </c>
      <c r="Q28" s="74">
        <f t="shared" si="13"/>
        <v>2.3243036233469849E-5</v>
      </c>
      <c r="R28" s="73">
        <v>0.25009999999999999</v>
      </c>
      <c r="S28">
        <f>(Q28*1000)/R28</f>
        <v>9.2934970945501197E-2</v>
      </c>
      <c r="T28">
        <f t="shared" si="11"/>
        <v>6.6913179080760861</v>
      </c>
      <c r="U28" s="75"/>
      <c r="V28" s="76"/>
      <c r="W28" s="76"/>
    </row>
    <row r="29" spans="1:23" x14ac:dyDescent="0.35">
      <c r="A29" s="65" t="s">
        <v>232</v>
      </c>
      <c r="B29" s="60">
        <f>AVERAGE(1.6908,1.8765,1.8881,1.9213)</f>
        <v>1.8441749999999999</v>
      </c>
      <c r="C29" s="60">
        <f t="shared" si="0"/>
        <v>1.6371035714285713</v>
      </c>
      <c r="D29" s="61">
        <f t="shared" si="1"/>
        <v>4.9973538357100426E-5</v>
      </c>
      <c r="E29" s="60">
        <v>0.249</v>
      </c>
      <c r="F29" s="65">
        <f t="shared" si="6"/>
        <v>0.20069694119317438</v>
      </c>
      <c r="G29" s="65">
        <f t="shared" si="7"/>
        <v>14.450179765908555</v>
      </c>
      <c r="H29" s="66"/>
      <c r="I29" s="66"/>
      <c r="J29" s="66"/>
      <c r="N29" t="s">
        <v>232</v>
      </c>
      <c r="O29">
        <f>AVERAGE(0.949,0.946,1.022,0.972)</f>
        <v>0.97224999999999995</v>
      </c>
      <c r="P29" s="73">
        <f t="shared" si="3"/>
        <v>0.7675749999999999</v>
      </c>
      <c r="Q29" s="74">
        <f t="shared" si="13"/>
        <v>2.2789727076624877E-5</v>
      </c>
      <c r="R29" s="73">
        <v>0.26200000000000001</v>
      </c>
      <c r="S29">
        <f t="shared" si="10"/>
        <v>8.698369113215601E-2</v>
      </c>
      <c r="T29">
        <f t="shared" si="11"/>
        <v>6.2628257615152325</v>
      </c>
      <c r="U29" s="75"/>
      <c r="V29" s="76"/>
      <c r="W29" s="76"/>
    </row>
    <row r="32" spans="1:23" x14ac:dyDescent="0.35">
      <c r="A32" s="69" t="s">
        <v>233</v>
      </c>
      <c r="N32" s="69" t="s">
        <v>233</v>
      </c>
    </row>
    <row r="34" spans="1:15" x14ac:dyDescent="0.35">
      <c r="A34" t="s">
        <v>234</v>
      </c>
      <c r="N34" t="s">
        <v>238</v>
      </c>
    </row>
    <row r="38" spans="1:15" x14ac:dyDescent="0.35">
      <c r="N38" t="s">
        <v>196</v>
      </c>
    </row>
    <row r="39" spans="1:15" x14ac:dyDescent="0.35">
      <c r="N39">
        <v>0.1875</v>
      </c>
      <c r="O39">
        <f>AVERAGE(N39:N42)</f>
        <v>0.204675</v>
      </c>
    </row>
    <row r="40" spans="1:15" x14ac:dyDescent="0.35">
      <c r="N40">
        <v>0.23580000000000001</v>
      </c>
    </row>
    <row r="41" spans="1:15" x14ac:dyDescent="0.35">
      <c r="N41">
        <v>0.1963</v>
      </c>
    </row>
    <row r="42" spans="1:15" x14ac:dyDescent="0.35">
      <c r="N42">
        <v>0.1991</v>
      </c>
    </row>
  </sheetData>
  <mergeCells count="56">
    <mergeCell ref="U27:U29"/>
    <mergeCell ref="V27:V29"/>
    <mergeCell ref="W27:W29"/>
    <mergeCell ref="U21:U23"/>
    <mergeCell ref="V21:V23"/>
    <mergeCell ref="W21:W23"/>
    <mergeCell ref="U24:U26"/>
    <mergeCell ref="V24:V26"/>
    <mergeCell ref="W24:W26"/>
    <mergeCell ref="U15:U17"/>
    <mergeCell ref="V15:V17"/>
    <mergeCell ref="W15:W17"/>
    <mergeCell ref="U18:U20"/>
    <mergeCell ref="V18:V20"/>
    <mergeCell ref="W18:W20"/>
    <mergeCell ref="U9:U11"/>
    <mergeCell ref="V9:V11"/>
    <mergeCell ref="W9:W11"/>
    <mergeCell ref="U12:U14"/>
    <mergeCell ref="V12:V14"/>
    <mergeCell ref="W12:W14"/>
    <mergeCell ref="H27:H29"/>
    <mergeCell ref="I27:I29"/>
    <mergeCell ref="J27:J29"/>
    <mergeCell ref="N1:W1"/>
    <mergeCell ref="U3:U5"/>
    <mergeCell ref="V3:V5"/>
    <mergeCell ref="W3:W5"/>
    <mergeCell ref="U6:U8"/>
    <mergeCell ref="V6:V8"/>
    <mergeCell ref="W6:W8"/>
    <mergeCell ref="H21:H23"/>
    <mergeCell ref="I21:I23"/>
    <mergeCell ref="J21:J23"/>
    <mergeCell ref="H24:H26"/>
    <mergeCell ref="I24:I26"/>
    <mergeCell ref="J24:J26"/>
    <mergeCell ref="H15:H17"/>
    <mergeCell ref="I15:I17"/>
    <mergeCell ref="J15:J17"/>
    <mergeCell ref="H18:H20"/>
    <mergeCell ref="I18:I20"/>
    <mergeCell ref="J18:J20"/>
    <mergeCell ref="H9:H11"/>
    <mergeCell ref="I9:I11"/>
    <mergeCell ref="J9:J11"/>
    <mergeCell ref="H12:H14"/>
    <mergeCell ref="I12:I14"/>
    <mergeCell ref="J12:J14"/>
    <mergeCell ref="A1:J1"/>
    <mergeCell ref="H3:H5"/>
    <mergeCell ref="I3:I5"/>
    <mergeCell ref="J3:J5"/>
    <mergeCell ref="H6:H8"/>
    <mergeCell ref="I6:I8"/>
    <mergeCell ref="J6:J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0A401-638D-4A61-9295-DD14EC14E06A}">
  <dimension ref="A1:AP190"/>
  <sheetViews>
    <sheetView workbookViewId="0">
      <selection activeCell="H5" sqref="H5"/>
    </sheetView>
  </sheetViews>
  <sheetFormatPr defaultRowHeight="14.5" x14ac:dyDescent="0.35"/>
  <sheetData>
    <row r="1" spans="1:42" ht="35" thickBot="1" x14ac:dyDescent="0.4">
      <c r="A1" s="77" t="s">
        <v>239</v>
      </c>
      <c r="B1" s="77" t="s">
        <v>240</v>
      </c>
      <c r="C1" s="77" t="s">
        <v>241</v>
      </c>
      <c r="D1" s="77" t="s">
        <v>242</v>
      </c>
      <c r="E1" s="77" t="s">
        <v>243</v>
      </c>
      <c r="F1" s="77" t="s">
        <v>244</v>
      </c>
      <c r="G1" s="77" t="s">
        <v>245</v>
      </c>
      <c r="H1" s="77" t="s">
        <v>246</v>
      </c>
      <c r="I1" s="77" t="s">
        <v>247</v>
      </c>
      <c r="J1" s="77" t="s">
        <v>248</v>
      </c>
      <c r="K1" s="77" t="s">
        <v>249</v>
      </c>
      <c r="L1" s="77" t="s">
        <v>250</v>
      </c>
      <c r="M1" s="77" t="s">
        <v>251</v>
      </c>
      <c r="N1" s="77" t="s">
        <v>252</v>
      </c>
      <c r="O1" s="77" t="s">
        <v>253</v>
      </c>
      <c r="P1" s="77" t="s">
        <v>254</v>
      </c>
      <c r="Q1" s="78" t="s">
        <v>255</v>
      </c>
      <c r="R1" s="77" t="s">
        <v>256</v>
      </c>
      <c r="S1" s="77" t="s">
        <v>257</v>
      </c>
      <c r="T1" s="77" t="s">
        <v>258</v>
      </c>
      <c r="U1" s="77" t="s">
        <v>259</v>
      </c>
      <c r="V1" s="78" t="s">
        <v>260</v>
      </c>
      <c r="W1" s="77" t="s">
        <v>261</v>
      </c>
      <c r="X1" s="77" t="s">
        <v>262</v>
      </c>
      <c r="Y1" s="77" t="s">
        <v>263</v>
      </c>
      <c r="Z1" s="78" t="s">
        <v>264</v>
      </c>
      <c r="AA1" s="77" t="s">
        <v>265</v>
      </c>
      <c r="AB1" s="77" t="s">
        <v>266</v>
      </c>
      <c r="AC1" s="77" t="s">
        <v>267</v>
      </c>
      <c r="AD1" s="77" t="s">
        <v>268</v>
      </c>
      <c r="AE1" s="78" t="s">
        <v>269</v>
      </c>
      <c r="AF1" s="78" t="s">
        <v>270</v>
      </c>
      <c r="AG1" s="77" t="s">
        <v>271</v>
      </c>
      <c r="AH1" s="77" t="s">
        <v>272</v>
      </c>
      <c r="AI1" s="79" t="s">
        <v>273</v>
      </c>
      <c r="AJ1" s="77" t="s">
        <v>274</v>
      </c>
      <c r="AK1" s="77" t="s">
        <v>275</v>
      </c>
      <c r="AL1" s="77" t="s">
        <v>276</v>
      </c>
      <c r="AM1" s="77" t="s">
        <v>277</v>
      </c>
      <c r="AN1" s="77" t="s">
        <v>278</v>
      </c>
      <c r="AO1" s="80" t="s">
        <v>279</v>
      </c>
      <c r="AP1" s="80" t="s">
        <v>280</v>
      </c>
    </row>
    <row r="2" spans="1:42" x14ac:dyDescent="0.35">
      <c r="A2" s="81">
        <v>1135</v>
      </c>
      <c r="B2" s="81">
        <v>3979</v>
      </c>
      <c r="C2" s="81">
        <v>1753</v>
      </c>
      <c r="D2">
        <v>55839</v>
      </c>
      <c r="E2">
        <v>1053</v>
      </c>
      <c r="F2" s="81">
        <v>3752</v>
      </c>
      <c r="G2">
        <v>0</v>
      </c>
      <c r="H2" s="81">
        <v>3865</v>
      </c>
      <c r="I2" s="81">
        <v>1485.300395969</v>
      </c>
      <c r="J2" s="82">
        <v>0</v>
      </c>
      <c r="K2" s="81">
        <v>3173</v>
      </c>
      <c r="L2" s="81">
        <v>3077</v>
      </c>
      <c r="M2" s="81">
        <v>586</v>
      </c>
      <c r="N2" s="82">
        <v>0</v>
      </c>
      <c r="O2" s="82">
        <v>0</v>
      </c>
      <c r="P2" s="82">
        <v>0</v>
      </c>
      <c r="Q2" s="81">
        <v>9393</v>
      </c>
      <c r="R2" s="81">
        <v>1219</v>
      </c>
      <c r="S2" s="81">
        <v>4374</v>
      </c>
      <c r="T2" s="81">
        <v>1744</v>
      </c>
      <c r="U2" s="81">
        <v>1272</v>
      </c>
      <c r="V2" s="83">
        <v>150</v>
      </c>
      <c r="W2" s="81">
        <v>14950</v>
      </c>
      <c r="X2" s="81">
        <v>121584</v>
      </c>
      <c r="Y2" s="81">
        <v>1781</v>
      </c>
      <c r="Z2" s="81">
        <v>0</v>
      </c>
      <c r="AA2" s="81">
        <v>11100.5676512723</v>
      </c>
      <c r="AB2">
        <v>6362.1521683607998</v>
      </c>
      <c r="AC2">
        <v>34417.044935714002</v>
      </c>
      <c r="AD2">
        <v>2491.3907025761</v>
      </c>
      <c r="AE2">
        <v>21315.284364324998</v>
      </c>
      <c r="AF2" s="81">
        <v>8062</v>
      </c>
      <c r="AG2">
        <v>2696</v>
      </c>
      <c r="AH2">
        <v>898.30627028669994</v>
      </c>
      <c r="AI2">
        <v>2451.4083634963999</v>
      </c>
      <c r="AJ2">
        <v>2818</v>
      </c>
      <c r="AK2">
        <v>2254</v>
      </c>
      <c r="AL2" s="81">
        <v>4937</v>
      </c>
      <c r="AM2">
        <v>1223</v>
      </c>
      <c r="AN2">
        <v>167</v>
      </c>
      <c r="AO2">
        <v>1</v>
      </c>
      <c r="AP2">
        <v>0</v>
      </c>
    </row>
    <row r="3" spans="1:42" x14ac:dyDescent="0.35">
      <c r="A3">
        <v>1342</v>
      </c>
      <c r="B3">
        <v>4870</v>
      </c>
      <c r="C3">
        <v>2122</v>
      </c>
      <c r="D3">
        <v>62411</v>
      </c>
      <c r="E3">
        <v>1273</v>
      </c>
      <c r="F3">
        <v>4724</v>
      </c>
      <c r="G3">
        <v>0</v>
      </c>
      <c r="H3">
        <v>4879</v>
      </c>
      <c r="I3">
        <v>953.11786542950006</v>
      </c>
      <c r="J3">
        <v>0</v>
      </c>
      <c r="K3">
        <v>3186</v>
      </c>
      <c r="L3">
        <v>2829</v>
      </c>
      <c r="M3">
        <v>548</v>
      </c>
      <c r="N3">
        <v>0</v>
      </c>
      <c r="O3">
        <v>0</v>
      </c>
      <c r="P3">
        <v>0</v>
      </c>
      <c r="Q3">
        <v>10323</v>
      </c>
      <c r="R3">
        <v>1235</v>
      </c>
      <c r="S3">
        <v>4606</v>
      </c>
      <c r="T3">
        <v>1924</v>
      </c>
      <c r="U3">
        <v>984</v>
      </c>
      <c r="V3">
        <v>168</v>
      </c>
      <c r="W3">
        <v>17191</v>
      </c>
      <c r="X3">
        <v>132264</v>
      </c>
      <c r="Y3">
        <v>1743</v>
      </c>
      <c r="Z3">
        <v>0</v>
      </c>
      <c r="AA3">
        <v>11678.774138720701</v>
      </c>
      <c r="AB3">
        <v>5783.2087714355994</v>
      </c>
      <c r="AC3">
        <v>29067.245204774001</v>
      </c>
      <c r="AD3">
        <v>1720.1346689456</v>
      </c>
      <c r="AE3">
        <v>21197.611608027997</v>
      </c>
      <c r="AF3">
        <v>9088</v>
      </c>
      <c r="AG3" s="81">
        <v>3360</v>
      </c>
      <c r="AH3" s="81">
        <v>928.00234533749995</v>
      </c>
      <c r="AI3">
        <v>2395.6945370532999</v>
      </c>
      <c r="AJ3">
        <v>2951</v>
      </c>
      <c r="AK3">
        <v>2309</v>
      </c>
      <c r="AL3">
        <v>5150</v>
      </c>
      <c r="AM3" s="81">
        <v>1089</v>
      </c>
      <c r="AN3" s="81">
        <v>148</v>
      </c>
      <c r="AO3">
        <v>1</v>
      </c>
      <c r="AP3">
        <v>0</v>
      </c>
    </row>
    <row r="4" spans="1:42" x14ac:dyDescent="0.35">
      <c r="A4">
        <v>1355</v>
      </c>
      <c r="B4">
        <v>5000</v>
      </c>
      <c r="C4">
        <v>2137</v>
      </c>
      <c r="D4">
        <v>69676</v>
      </c>
      <c r="E4">
        <v>1259</v>
      </c>
      <c r="F4">
        <v>4261</v>
      </c>
      <c r="G4">
        <v>0</v>
      </c>
      <c r="H4">
        <v>4765</v>
      </c>
      <c r="I4">
        <v>1337.9730287575001</v>
      </c>
      <c r="J4">
        <v>0</v>
      </c>
      <c r="K4">
        <v>3031</v>
      </c>
      <c r="L4">
        <v>3164</v>
      </c>
      <c r="M4">
        <v>580</v>
      </c>
      <c r="N4">
        <v>0</v>
      </c>
      <c r="O4">
        <v>0</v>
      </c>
      <c r="P4">
        <v>0</v>
      </c>
      <c r="Q4">
        <v>10368</v>
      </c>
      <c r="R4">
        <v>1215</v>
      </c>
      <c r="S4">
        <v>4464</v>
      </c>
      <c r="T4">
        <v>1906</v>
      </c>
      <c r="U4">
        <v>1157</v>
      </c>
      <c r="V4">
        <v>145</v>
      </c>
      <c r="W4">
        <v>17844</v>
      </c>
      <c r="X4">
        <v>128642</v>
      </c>
      <c r="Y4">
        <v>1301</v>
      </c>
      <c r="Z4">
        <v>0</v>
      </c>
      <c r="AA4">
        <v>12281.903319593601</v>
      </c>
      <c r="AB4" s="81">
        <v>6290.5623934721998</v>
      </c>
      <c r="AC4" s="81">
        <v>35285.076166567502</v>
      </c>
      <c r="AD4" s="81">
        <v>2566.1791664432999</v>
      </c>
      <c r="AE4" s="81">
        <v>21769.459914944997</v>
      </c>
      <c r="AF4">
        <v>8663</v>
      </c>
      <c r="AG4">
        <v>3168</v>
      </c>
      <c r="AH4">
        <v>1022.0399163316999</v>
      </c>
      <c r="AI4">
        <v>2853.1343752176999</v>
      </c>
      <c r="AJ4">
        <v>3146</v>
      </c>
      <c r="AK4" s="81">
        <v>2135</v>
      </c>
      <c r="AL4">
        <v>5632</v>
      </c>
      <c r="AM4">
        <v>1482</v>
      </c>
      <c r="AN4">
        <v>203</v>
      </c>
      <c r="AO4">
        <v>1</v>
      </c>
      <c r="AP4">
        <v>0</v>
      </c>
    </row>
    <row r="5" spans="1:42" x14ac:dyDescent="0.35">
      <c r="A5" s="81">
        <v>1332</v>
      </c>
      <c r="B5" s="81">
        <v>5996</v>
      </c>
      <c r="C5" s="81">
        <v>1962</v>
      </c>
      <c r="D5">
        <v>67469</v>
      </c>
      <c r="E5">
        <v>1674</v>
      </c>
      <c r="F5" s="81">
        <v>4555</v>
      </c>
      <c r="G5">
        <v>538.79393758080005</v>
      </c>
      <c r="H5" s="81">
        <v>16062</v>
      </c>
      <c r="I5" s="81">
        <v>4843.7630321984998</v>
      </c>
      <c r="J5" s="81">
        <v>5609</v>
      </c>
      <c r="K5" s="81">
        <v>3685</v>
      </c>
      <c r="L5" s="81">
        <v>2396</v>
      </c>
      <c r="M5" s="81">
        <v>521</v>
      </c>
      <c r="N5" s="82">
        <v>0</v>
      </c>
      <c r="O5" s="82">
        <v>0</v>
      </c>
      <c r="P5" s="82">
        <v>0</v>
      </c>
      <c r="Q5" s="81">
        <v>10745</v>
      </c>
      <c r="R5" s="81">
        <v>1819</v>
      </c>
      <c r="S5" s="81">
        <v>4735</v>
      </c>
      <c r="T5" s="81">
        <v>6020</v>
      </c>
      <c r="U5" s="81">
        <v>1671</v>
      </c>
      <c r="V5" s="83">
        <v>118</v>
      </c>
      <c r="W5" s="81">
        <v>15572</v>
      </c>
      <c r="X5" s="81">
        <v>108581</v>
      </c>
      <c r="Y5" s="81">
        <v>3628</v>
      </c>
      <c r="Z5" s="81">
        <v>0</v>
      </c>
      <c r="AA5" s="81">
        <v>15870.771172721601</v>
      </c>
      <c r="AB5">
        <v>6004.2032939177998</v>
      </c>
      <c r="AC5">
        <v>42061.489159091507</v>
      </c>
      <c r="AD5">
        <v>6913.2586287242993</v>
      </c>
      <c r="AE5">
        <v>11463.803784512998</v>
      </c>
      <c r="AF5" s="81">
        <v>7739</v>
      </c>
      <c r="AG5">
        <v>2921</v>
      </c>
      <c r="AH5">
        <v>888.40757860309998</v>
      </c>
      <c r="AI5">
        <v>2536.4452564885</v>
      </c>
      <c r="AJ5">
        <v>2303</v>
      </c>
      <c r="AK5">
        <v>1882</v>
      </c>
      <c r="AL5" s="81">
        <v>3763</v>
      </c>
      <c r="AM5">
        <v>1186</v>
      </c>
      <c r="AN5">
        <v>164</v>
      </c>
      <c r="AO5">
        <v>1</v>
      </c>
      <c r="AP5">
        <v>3</v>
      </c>
    </row>
    <row r="6" spans="1:42" x14ac:dyDescent="0.35">
      <c r="A6">
        <v>1306</v>
      </c>
      <c r="B6">
        <v>6029</v>
      </c>
      <c r="C6">
        <v>1811</v>
      </c>
      <c r="D6">
        <v>68303</v>
      </c>
      <c r="E6">
        <v>1605</v>
      </c>
      <c r="F6">
        <v>4865</v>
      </c>
      <c r="G6">
        <v>541.85526677159999</v>
      </c>
      <c r="H6">
        <v>17430</v>
      </c>
      <c r="I6">
        <v>5805.9009405184997</v>
      </c>
      <c r="J6">
        <v>5706</v>
      </c>
      <c r="K6">
        <v>4330</v>
      </c>
      <c r="L6">
        <v>2513</v>
      </c>
      <c r="M6">
        <v>543</v>
      </c>
      <c r="N6">
        <v>0</v>
      </c>
      <c r="O6">
        <v>0</v>
      </c>
      <c r="P6">
        <v>0</v>
      </c>
      <c r="Q6">
        <v>11028</v>
      </c>
      <c r="R6">
        <v>1993</v>
      </c>
      <c r="S6">
        <v>5293</v>
      </c>
      <c r="T6">
        <v>6803</v>
      </c>
      <c r="U6">
        <v>1698</v>
      </c>
      <c r="V6">
        <v>111</v>
      </c>
      <c r="W6">
        <v>15000</v>
      </c>
      <c r="X6">
        <v>108201</v>
      </c>
      <c r="Y6">
        <v>3948</v>
      </c>
      <c r="Z6">
        <v>0</v>
      </c>
      <c r="AA6">
        <v>16573.5911272925</v>
      </c>
      <c r="AB6">
        <v>6427.5167454329994</v>
      </c>
      <c r="AC6">
        <v>47062.502927181005</v>
      </c>
      <c r="AD6">
        <v>7721.9088942883991</v>
      </c>
      <c r="AE6">
        <v>12337.059502295999</v>
      </c>
      <c r="AF6">
        <v>7683</v>
      </c>
      <c r="AG6" s="81">
        <v>2640</v>
      </c>
      <c r="AH6" s="81">
        <v>925.5276724165999</v>
      </c>
      <c r="AI6">
        <v>2680.1282825786002</v>
      </c>
      <c r="AJ6">
        <v>2480</v>
      </c>
      <c r="AK6">
        <v>2285</v>
      </c>
      <c r="AL6">
        <v>3962</v>
      </c>
      <c r="AM6" s="81">
        <v>1097</v>
      </c>
      <c r="AN6" s="81">
        <v>148</v>
      </c>
      <c r="AO6">
        <v>1</v>
      </c>
      <c r="AP6">
        <v>3</v>
      </c>
    </row>
    <row r="7" spans="1:42" x14ac:dyDescent="0.35">
      <c r="A7">
        <v>1241</v>
      </c>
      <c r="B7">
        <v>6377</v>
      </c>
      <c r="C7">
        <v>1902</v>
      </c>
      <c r="D7">
        <v>72111</v>
      </c>
      <c r="E7">
        <v>1579</v>
      </c>
      <c r="F7">
        <v>4782</v>
      </c>
      <c r="G7">
        <v>551.03925434400003</v>
      </c>
      <c r="H7">
        <v>18546</v>
      </c>
      <c r="I7">
        <v>5983.2951173649999</v>
      </c>
      <c r="J7">
        <v>5271</v>
      </c>
      <c r="K7">
        <v>4913</v>
      </c>
      <c r="L7">
        <v>2704</v>
      </c>
      <c r="M7">
        <v>596</v>
      </c>
      <c r="N7">
        <v>0</v>
      </c>
      <c r="O7">
        <v>0</v>
      </c>
      <c r="P7">
        <v>0</v>
      </c>
      <c r="Q7">
        <v>10795</v>
      </c>
      <c r="R7">
        <v>2031</v>
      </c>
      <c r="S7">
        <v>5465</v>
      </c>
      <c r="T7">
        <v>7397</v>
      </c>
      <c r="U7">
        <v>1873</v>
      </c>
      <c r="V7">
        <v>131</v>
      </c>
      <c r="W7">
        <v>15319</v>
      </c>
      <c r="X7">
        <v>103494</v>
      </c>
      <c r="Y7">
        <v>4456</v>
      </c>
      <c r="Z7">
        <v>0</v>
      </c>
      <c r="AA7">
        <v>16294.456960938101</v>
      </c>
      <c r="AB7" s="81">
        <v>6552.0207017610001</v>
      </c>
      <c r="AC7" s="81">
        <v>46566.859716814506</v>
      </c>
      <c r="AD7" s="81">
        <v>7520.9148976452998</v>
      </c>
      <c r="AE7" s="81">
        <v>13573.655660574999</v>
      </c>
      <c r="AF7">
        <v>7635</v>
      </c>
      <c r="AG7">
        <v>2525</v>
      </c>
      <c r="AH7">
        <v>910.67963489119995</v>
      </c>
      <c r="AI7">
        <v>2633.2113761002001</v>
      </c>
      <c r="AJ7">
        <v>2553</v>
      </c>
      <c r="AK7" s="81">
        <v>1106</v>
      </c>
      <c r="AL7">
        <v>3031</v>
      </c>
      <c r="AM7">
        <v>1242</v>
      </c>
      <c r="AN7">
        <v>169</v>
      </c>
      <c r="AO7">
        <v>1</v>
      </c>
      <c r="AP7">
        <v>3</v>
      </c>
    </row>
    <row r="8" spans="1:42" x14ac:dyDescent="0.35">
      <c r="A8" s="81">
        <v>1268</v>
      </c>
      <c r="B8" s="81">
        <v>2710</v>
      </c>
      <c r="C8" s="81">
        <v>2231</v>
      </c>
      <c r="D8">
        <v>64160</v>
      </c>
      <c r="E8">
        <v>2656</v>
      </c>
      <c r="F8" s="81">
        <v>4574</v>
      </c>
      <c r="G8">
        <v>1362.2914899059999</v>
      </c>
      <c r="H8" s="81">
        <v>39283</v>
      </c>
      <c r="I8" s="81">
        <v>18713.582316823999</v>
      </c>
      <c r="J8" s="81">
        <v>10178</v>
      </c>
      <c r="K8" s="81">
        <v>8359</v>
      </c>
      <c r="L8" s="81">
        <v>2428</v>
      </c>
      <c r="M8" s="81">
        <v>709</v>
      </c>
      <c r="N8" s="82">
        <v>0</v>
      </c>
      <c r="O8" s="81">
        <v>394</v>
      </c>
      <c r="P8" s="81">
        <v>284</v>
      </c>
      <c r="Q8" s="81">
        <v>9252</v>
      </c>
      <c r="R8" s="81">
        <v>2210</v>
      </c>
      <c r="S8" s="81">
        <v>7227</v>
      </c>
      <c r="T8" s="81">
        <v>14319</v>
      </c>
      <c r="U8" s="81">
        <v>6258</v>
      </c>
      <c r="V8" s="81">
        <v>0</v>
      </c>
      <c r="W8" s="81">
        <v>12406</v>
      </c>
      <c r="X8" s="81">
        <v>73309</v>
      </c>
      <c r="Y8" s="81">
        <v>9868</v>
      </c>
      <c r="Z8" s="81">
        <v>12631.325691574799</v>
      </c>
      <c r="AA8" s="81">
        <v>15377.3018429165</v>
      </c>
      <c r="AB8">
        <v>6751.2270318858</v>
      </c>
      <c r="AC8">
        <v>49163.086056829503</v>
      </c>
      <c r="AD8">
        <v>8497.8392069105994</v>
      </c>
      <c r="AE8">
        <v>15569.963648981999</v>
      </c>
      <c r="AF8" s="81">
        <v>5638</v>
      </c>
      <c r="AG8">
        <v>3048</v>
      </c>
      <c r="AH8">
        <v>759.72458671629988</v>
      </c>
      <c r="AI8">
        <v>2430.8822169120999</v>
      </c>
      <c r="AJ8">
        <v>1795</v>
      </c>
      <c r="AK8">
        <v>2003</v>
      </c>
      <c r="AL8" s="81">
        <v>2403</v>
      </c>
      <c r="AM8">
        <v>1081</v>
      </c>
      <c r="AN8">
        <v>165</v>
      </c>
      <c r="AO8">
        <v>1</v>
      </c>
      <c r="AP8">
        <v>6</v>
      </c>
    </row>
    <row r="9" spans="1:42" x14ac:dyDescent="0.35">
      <c r="A9">
        <v>1052</v>
      </c>
      <c r="B9">
        <v>3378</v>
      </c>
      <c r="C9">
        <v>1982</v>
      </c>
      <c r="D9">
        <v>65435</v>
      </c>
      <c r="E9">
        <v>2968</v>
      </c>
      <c r="F9">
        <v>4967</v>
      </c>
      <c r="G9">
        <v>1549.0325705447999</v>
      </c>
      <c r="H9">
        <v>43487</v>
      </c>
      <c r="I9">
        <v>20764.138733930999</v>
      </c>
      <c r="J9">
        <v>10743</v>
      </c>
      <c r="K9">
        <v>10000</v>
      </c>
      <c r="L9">
        <v>2668</v>
      </c>
      <c r="M9">
        <v>775</v>
      </c>
      <c r="N9">
        <v>0</v>
      </c>
      <c r="O9">
        <v>502</v>
      </c>
      <c r="P9">
        <v>232</v>
      </c>
      <c r="Q9">
        <v>8990</v>
      </c>
      <c r="R9">
        <v>2572</v>
      </c>
      <c r="S9">
        <v>7754</v>
      </c>
      <c r="T9">
        <v>17613</v>
      </c>
      <c r="U9">
        <v>5623</v>
      </c>
      <c r="V9">
        <v>0</v>
      </c>
      <c r="W9">
        <v>12584</v>
      </c>
      <c r="X9">
        <v>73260</v>
      </c>
      <c r="Y9">
        <v>17739</v>
      </c>
      <c r="Z9">
        <v>13598.405775323999</v>
      </c>
      <c r="AA9">
        <v>15511.884387408802</v>
      </c>
      <c r="AB9">
        <v>7370.6342146175994</v>
      </c>
      <c r="AC9">
        <v>53692.058672189007</v>
      </c>
      <c r="AD9">
        <v>9381.2779363418995</v>
      </c>
      <c r="AE9">
        <v>16531.990042567999</v>
      </c>
      <c r="AF9">
        <v>5767</v>
      </c>
      <c r="AG9" s="81">
        <v>2408</v>
      </c>
      <c r="AH9" s="81">
        <v>791.89533468799993</v>
      </c>
      <c r="AI9">
        <v>2454.3406701512999</v>
      </c>
      <c r="AJ9">
        <v>2290</v>
      </c>
      <c r="AK9">
        <v>2265</v>
      </c>
      <c r="AL9">
        <v>2813</v>
      </c>
      <c r="AM9" s="81">
        <v>1172</v>
      </c>
      <c r="AN9" s="81">
        <v>183</v>
      </c>
      <c r="AO9">
        <v>1</v>
      </c>
      <c r="AP9">
        <v>6</v>
      </c>
    </row>
    <row r="10" spans="1:42" x14ac:dyDescent="0.35">
      <c r="A10">
        <v>1114</v>
      </c>
      <c r="B10">
        <v>3334</v>
      </c>
      <c r="C10">
        <v>2075</v>
      </c>
      <c r="D10">
        <v>62130</v>
      </c>
      <c r="E10">
        <v>3083</v>
      </c>
      <c r="F10">
        <v>4928</v>
      </c>
      <c r="G10">
        <v>1542.9099121632</v>
      </c>
      <c r="H10">
        <v>40932</v>
      </c>
      <c r="I10">
        <v>21028.726658718999</v>
      </c>
      <c r="J10">
        <v>9543</v>
      </c>
      <c r="K10">
        <v>8607</v>
      </c>
      <c r="L10">
        <v>2353</v>
      </c>
      <c r="M10">
        <v>787</v>
      </c>
      <c r="N10">
        <v>0</v>
      </c>
      <c r="O10">
        <v>513</v>
      </c>
      <c r="P10">
        <v>323</v>
      </c>
      <c r="Q10">
        <v>9496</v>
      </c>
      <c r="R10">
        <v>2746</v>
      </c>
      <c r="S10">
        <v>7309</v>
      </c>
      <c r="T10">
        <v>15664</v>
      </c>
      <c r="U10">
        <v>7239</v>
      </c>
      <c r="V10">
        <v>0</v>
      </c>
      <c r="W10">
        <v>11729</v>
      </c>
      <c r="X10">
        <v>73251</v>
      </c>
      <c r="Y10">
        <v>11941</v>
      </c>
      <c r="Z10">
        <v>13368.6779393376</v>
      </c>
      <c r="AA10">
        <v>16030.276410638402</v>
      </c>
      <c r="AB10" s="81">
        <v>7327.0578299027993</v>
      </c>
      <c r="AC10" s="81">
        <v>52845.007048123502</v>
      </c>
      <c r="AD10" s="81">
        <v>9680.431791810699</v>
      </c>
      <c r="AE10" s="81">
        <v>15904.402008983998</v>
      </c>
      <c r="AF10">
        <v>5309</v>
      </c>
      <c r="AG10">
        <v>2332</v>
      </c>
      <c r="AH10">
        <v>784.4713159252999</v>
      </c>
      <c r="AI10">
        <v>2483.6637367003</v>
      </c>
      <c r="AJ10">
        <v>2222</v>
      </c>
      <c r="AK10" s="81">
        <v>2333</v>
      </c>
      <c r="AL10">
        <v>2271</v>
      </c>
      <c r="AM10">
        <v>1169</v>
      </c>
      <c r="AN10">
        <v>173</v>
      </c>
      <c r="AO10">
        <v>1</v>
      </c>
      <c r="AP10">
        <v>6</v>
      </c>
    </row>
    <row r="11" spans="1:42" x14ac:dyDescent="0.35">
      <c r="A11" s="81">
        <v>1278</v>
      </c>
      <c r="B11" s="81">
        <v>4665</v>
      </c>
      <c r="C11" s="81">
        <v>2707</v>
      </c>
      <c r="D11">
        <v>62414</v>
      </c>
      <c r="E11">
        <v>6812</v>
      </c>
      <c r="F11" s="81">
        <v>4050</v>
      </c>
      <c r="G11">
        <v>5042.0091772475998</v>
      </c>
      <c r="H11" s="81">
        <v>65415</v>
      </c>
      <c r="I11" s="81">
        <v>46155.559470688502</v>
      </c>
      <c r="J11" s="81">
        <v>63822</v>
      </c>
      <c r="K11" s="81">
        <v>25874</v>
      </c>
      <c r="L11" s="81">
        <v>5450</v>
      </c>
      <c r="M11" s="81">
        <v>6081</v>
      </c>
      <c r="N11" s="81">
        <v>1115</v>
      </c>
      <c r="O11" s="81">
        <v>5027</v>
      </c>
      <c r="P11" s="81">
        <v>9463</v>
      </c>
      <c r="Q11" s="81">
        <v>5813</v>
      </c>
      <c r="R11" s="81">
        <v>3808</v>
      </c>
      <c r="S11" s="81">
        <v>11478</v>
      </c>
      <c r="T11" s="81">
        <v>23855</v>
      </c>
      <c r="U11" s="81">
        <v>21168</v>
      </c>
      <c r="V11" s="81">
        <v>0</v>
      </c>
      <c r="W11" s="81">
        <v>6783</v>
      </c>
      <c r="X11" s="81">
        <v>31193</v>
      </c>
      <c r="Y11" s="81">
        <v>21441</v>
      </c>
      <c r="Z11" s="81">
        <v>15410.2914494748</v>
      </c>
      <c r="AA11" s="81">
        <v>10617.067398837002</v>
      </c>
      <c r="AB11">
        <v>7084.2751150631993</v>
      </c>
      <c r="AC11">
        <v>57971.898456941002</v>
      </c>
      <c r="AD11">
        <v>9895.4486254288986</v>
      </c>
      <c r="AE11">
        <v>44511.268395080995</v>
      </c>
      <c r="AF11" s="81">
        <v>2938</v>
      </c>
      <c r="AG11">
        <v>1450</v>
      </c>
      <c r="AH11">
        <v>450.39047160379994</v>
      </c>
      <c r="AI11">
        <v>1642.091726744</v>
      </c>
      <c r="AJ11">
        <v>1796</v>
      </c>
      <c r="AK11">
        <v>1832</v>
      </c>
      <c r="AL11" s="81">
        <v>1189</v>
      </c>
      <c r="AM11">
        <v>626</v>
      </c>
      <c r="AN11">
        <v>197</v>
      </c>
      <c r="AO11">
        <v>1</v>
      </c>
      <c r="AP11">
        <v>9</v>
      </c>
    </row>
    <row r="12" spans="1:42" x14ac:dyDescent="0.35">
      <c r="A12">
        <v>1331</v>
      </c>
      <c r="B12">
        <v>4324</v>
      </c>
      <c r="C12">
        <v>2435</v>
      </c>
      <c r="D12">
        <v>60215</v>
      </c>
      <c r="E12">
        <v>6773</v>
      </c>
      <c r="F12">
        <v>3974</v>
      </c>
      <c r="G12">
        <v>4025.6478859019999</v>
      </c>
      <c r="H12">
        <v>66148</v>
      </c>
      <c r="I12">
        <v>46411.127352586002</v>
      </c>
      <c r="J12">
        <v>65719</v>
      </c>
      <c r="K12">
        <v>28048</v>
      </c>
      <c r="L12">
        <v>5099</v>
      </c>
      <c r="M12">
        <v>6521</v>
      </c>
      <c r="N12">
        <v>1150</v>
      </c>
      <c r="O12">
        <v>5776</v>
      </c>
      <c r="P12">
        <v>10909</v>
      </c>
      <c r="Q12">
        <v>6163</v>
      </c>
      <c r="R12">
        <v>4006</v>
      </c>
      <c r="S12">
        <v>12099</v>
      </c>
      <c r="T12">
        <v>26035</v>
      </c>
      <c r="U12">
        <v>20947</v>
      </c>
      <c r="V12">
        <v>0</v>
      </c>
      <c r="W12">
        <v>6149</v>
      </c>
      <c r="X12">
        <v>31566</v>
      </c>
      <c r="Y12">
        <v>22135</v>
      </c>
      <c r="Z12">
        <v>15462.165476955599</v>
      </c>
      <c r="AA12">
        <v>10597.129244097401</v>
      </c>
      <c r="AB12">
        <v>7404.8728026077997</v>
      </c>
      <c r="AC12">
        <v>58968.429779371007</v>
      </c>
      <c r="AD12">
        <v>10101.116901063699</v>
      </c>
      <c r="AE12">
        <v>46858.530218057997</v>
      </c>
      <c r="AF12">
        <v>2785</v>
      </c>
      <c r="AG12" s="81">
        <v>1079</v>
      </c>
      <c r="AH12">
        <v>447.91579868289995</v>
      </c>
      <c r="AI12">
        <v>1662.6178733283</v>
      </c>
      <c r="AJ12">
        <v>1782</v>
      </c>
      <c r="AK12">
        <v>1734</v>
      </c>
      <c r="AL12">
        <v>1696</v>
      </c>
      <c r="AM12" s="81">
        <v>584</v>
      </c>
      <c r="AN12" s="81">
        <v>190</v>
      </c>
      <c r="AO12">
        <v>1</v>
      </c>
      <c r="AP12">
        <v>9</v>
      </c>
    </row>
    <row r="13" spans="1:42" x14ac:dyDescent="0.35">
      <c r="A13">
        <v>1452</v>
      </c>
      <c r="B13">
        <v>4891</v>
      </c>
      <c r="C13">
        <v>2468</v>
      </c>
      <c r="D13">
        <v>64518</v>
      </c>
      <c r="E13">
        <v>6860</v>
      </c>
      <c r="F13">
        <v>4272</v>
      </c>
      <c r="G13">
        <v>5651.2136862167999</v>
      </c>
      <c r="H13">
        <v>69575</v>
      </c>
      <c r="I13">
        <v>44697.319203391002</v>
      </c>
      <c r="J13">
        <v>66835</v>
      </c>
      <c r="K13">
        <v>32480</v>
      </c>
      <c r="L13">
        <v>6425</v>
      </c>
      <c r="M13">
        <v>6931</v>
      </c>
      <c r="N13">
        <v>1133</v>
      </c>
      <c r="O13">
        <v>5647</v>
      </c>
      <c r="P13">
        <v>11045</v>
      </c>
      <c r="Q13">
        <v>6125</v>
      </c>
      <c r="R13">
        <v>4166</v>
      </c>
      <c r="S13">
        <v>12698</v>
      </c>
      <c r="T13">
        <v>24559</v>
      </c>
      <c r="U13">
        <v>22408</v>
      </c>
      <c r="V13">
        <v>0</v>
      </c>
      <c r="W13">
        <v>6578</v>
      </c>
      <c r="X13">
        <v>29798</v>
      </c>
      <c r="Y13">
        <v>21950</v>
      </c>
      <c r="Z13">
        <v>14984.183366596799</v>
      </c>
      <c r="AA13">
        <v>10382.794080646701</v>
      </c>
      <c r="AB13" s="81">
        <v>8002.4917929821995</v>
      </c>
      <c r="AC13" s="81">
        <v>62999.136733515508</v>
      </c>
      <c r="AD13" s="81">
        <v>10489.082057374799</v>
      </c>
      <c r="AE13" s="81">
        <v>50271.040150670997</v>
      </c>
      <c r="AF13">
        <v>2730</v>
      </c>
      <c r="AG13" s="81">
        <v>1186</v>
      </c>
      <c r="AH13" s="81">
        <v>425.64374239479997</v>
      </c>
      <c r="AI13">
        <v>1659.6855666734</v>
      </c>
      <c r="AJ13">
        <v>1567</v>
      </c>
      <c r="AK13" s="81">
        <v>2140</v>
      </c>
      <c r="AL13">
        <v>2133</v>
      </c>
      <c r="AM13" s="81">
        <v>649</v>
      </c>
      <c r="AN13">
        <v>202</v>
      </c>
      <c r="AO13">
        <v>1</v>
      </c>
      <c r="AP13">
        <v>9</v>
      </c>
    </row>
    <row r="14" spans="1:42" x14ac:dyDescent="0.35">
      <c r="A14" s="81">
        <v>1495</v>
      </c>
      <c r="B14" s="81">
        <v>6132</v>
      </c>
      <c r="C14" s="81">
        <v>3585</v>
      </c>
      <c r="D14">
        <v>66228</v>
      </c>
      <c r="E14">
        <v>6926</v>
      </c>
      <c r="F14" s="81">
        <v>4444</v>
      </c>
      <c r="G14">
        <v>4723.6309414043999</v>
      </c>
      <c r="H14" s="81">
        <v>63936</v>
      </c>
      <c r="I14" s="81">
        <v>50428.053119821998</v>
      </c>
      <c r="J14" s="81">
        <v>64460</v>
      </c>
      <c r="K14" s="81">
        <v>29588</v>
      </c>
      <c r="L14" s="81">
        <v>5194</v>
      </c>
      <c r="M14" s="81">
        <v>7145</v>
      </c>
      <c r="N14" s="81">
        <v>889</v>
      </c>
      <c r="O14" s="81">
        <v>6044</v>
      </c>
      <c r="P14" s="81">
        <v>11393</v>
      </c>
      <c r="Q14" s="81">
        <v>5959</v>
      </c>
      <c r="R14" s="81">
        <v>3782</v>
      </c>
      <c r="S14" s="81">
        <v>12540</v>
      </c>
      <c r="T14" s="81">
        <v>27891</v>
      </c>
      <c r="U14" s="81">
        <v>21378</v>
      </c>
      <c r="V14" s="81">
        <v>0</v>
      </c>
      <c r="W14" s="81">
        <v>7006</v>
      </c>
      <c r="X14" s="81">
        <v>29169</v>
      </c>
      <c r="Y14" s="81">
        <v>19203</v>
      </c>
      <c r="Z14" s="81">
        <v>15221.321777937599</v>
      </c>
      <c r="AA14" s="81">
        <v>9824.5257479379015</v>
      </c>
      <c r="AB14">
        <v>7697.4570999785992</v>
      </c>
      <c r="AC14">
        <v>59120.531928584001</v>
      </c>
      <c r="AD14">
        <v>9002.6613380141989</v>
      </c>
      <c r="AE14">
        <v>26344.246370280998</v>
      </c>
      <c r="AF14" s="81">
        <v>2932</v>
      </c>
      <c r="AG14">
        <v>1201</v>
      </c>
      <c r="AH14">
        <v>428.11841531569996</v>
      </c>
      <c r="AI14">
        <v>1498.4087006539</v>
      </c>
      <c r="AJ14">
        <v>1629</v>
      </c>
      <c r="AK14" s="81">
        <v>1989</v>
      </c>
      <c r="AL14" s="81">
        <v>844</v>
      </c>
      <c r="AM14">
        <v>463</v>
      </c>
      <c r="AN14">
        <v>156</v>
      </c>
      <c r="AO14">
        <v>1</v>
      </c>
      <c r="AP14">
        <v>12</v>
      </c>
    </row>
    <row r="15" spans="1:42" x14ac:dyDescent="0.35">
      <c r="A15">
        <v>1321</v>
      </c>
      <c r="B15">
        <v>5196</v>
      </c>
      <c r="C15">
        <v>2895</v>
      </c>
      <c r="D15">
        <v>61481</v>
      </c>
      <c r="E15">
        <v>6107</v>
      </c>
      <c r="F15">
        <v>4344</v>
      </c>
      <c r="G15">
        <v>4754.2442333124</v>
      </c>
      <c r="H15">
        <v>62245</v>
      </c>
      <c r="I15">
        <v>53257.339906475499</v>
      </c>
      <c r="J15">
        <v>70528</v>
      </c>
      <c r="K15">
        <v>28277</v>
      </c>
      <c r="L15">
        <v>5705</v>
      </c>
      <c r="M15">
        <v>8703</v>
      </c>
      <c r="N15">
        <v>893</v>
      </c>
      <c r="O15">
        <v>7086</v>
      </c>
      <c r="P15">
        <v>13389</v>
      </c>
      <c r="Q15">
        <v>5840</v>
      </c>
      <c r="R15">
        <v>3575</v>
      </c>
      <c r="S15">
        <v>12351</v>
      </c>
      <c r="T15">
        <v>28607</v>
      </c>
      <c r="U15">
        <v>23502</v>
      </c>
      <c r="V15">
        <v>0</v>
      </c>
      <c r="W15">
        <v>5976</v>
      </c>
      <c r="X15">
        <v>28055</v>
      </c>
      <c r="Y15">
        <v>19172</v>
      </c>
      <c r="Z15">
        <v>15184.2689011656</v>
      </c>
      <c r="AA15">
        <v>9749.7576676644003</v>
      </c>
      <c r="AB15">
        <v>7003.3475434499996</v>
      </c>
      <c r="AC15">
        <v>58740.276555551507</v>
      </c>
      <c r="AD15">
        <v>9830.0087195450997</v>
      </c>
      <c r="AE15">
        <v>42686.308455316997</v>
      </c>
      <c r="AF15" s="81">
        <v>2686</v>
      </c>
      <c r="AG15">
        <v>1718</v>
      </c>
      <c r="AH15">
        <v>423.16906947389998</v>
      </c>
      <c r="AI15">
        <v>1557.0548337519001</v>
      </c>
      <c r="AJ15">
        <v>1907</v>
      </c>
      <c r="AK15">
        <v>1777</v>
      </c>
      <c r="AL15" s="81">
        <v>1124</v>
      </c>
      <c r="AM15">
        <v>536</v>
      </c>
      <c r="AN15" s="81">
        <v>191</v>
      </c>
      <c r="AO15">
        <v>1</v>
      </c>
      <c r="AP15">
        <v>12</v>
      </c>
    </row>
    <row r="16" spans="1:42" x14ac:dyDescent="0.35">
      <c r="A16">
        <v>1421</v>
      </c>
      <c r="B16">
        <v>5909</v>
      </c>
      <c r="C16">
        <v>2661</v>
      </c>
      <c r="D16">
        <v>67623</v>
      </c>
      <c r="E16">
        <v>6733</v>
      </c>
      <c r="F16">
        <v>4419</v>
      </c>
      <c r="G16">
        <v>3985.8506064215999</v>
      </c>
      <c r="H16">
        <v>57030</v>
      </c>
      <c r="I16">
        <v>50981.282417105998</v>
      </c>
      <c r="J16">
        <v>60343</v>
      </c>
      <c r="K16">
        <v>32012</v>
      </c>
      <c r="L16">
        <v>5598</v>
      </c>
      <c r="M16">
        <v>8630</v>
      </c>
      <c r="N16">
        <v>998</v>
      </c>
      <c r="O16">
        <v>5989</v>
      </c>
      <c r="P16">
        <v>10633</v>
      </c>
      <c r="Q16">
        <v>6296</v>
      </c>
      <c r="R16">
        <v>3603</v>
      </c>
      <c r="S16">
        <v>12332</v>
      </c>
      <c r="T16">
        <v>27794</v>
      </c>
      <c r="U16">
        <v>22224</v>
      </c>
      <c r="V16">
        <v>0</v>
      </c>
      <c r="W16">
        <v>6029</v>
      </c>
      <c r="X16">
        <v>25257</v>
      </c>
      <c r="Y16">
        <v>17863</v>
      </c>
      <c r="Z16">
        <v>14432.095502693999</v>
      </c>
      <c r="AA16">
        <v>8962.2005554502011</v>
      </c>
      <c r="AB16" s="81">
        <v>7937.1272159099999</v>
      </c>
      <c r="AC16">
        <v>59923.001888225008</v>
      </c>
      <c r="AD16" s="81">
        <v>8455.7706959852985</v>
      </c>
      <c r="AE16">
        <v>45398.975153110994</v>
      </c>
      <c r="AF16">
        <v>2334</v>
      </c>
      <c r="AG16" s="81">
        <v>1457</v>
      </c>
      <c r="AH16" s="81">
        <v>395.94766734399997</v>
      </c>
      <c r="AI16">
        <v>1436.830260901</v>
      </c>
      <c r="AJ16">
        <v>1363</v>
      </c>
      <c r="AK16">
        <v>1540</v>
      </c>
      <c r="AL16">
        <v>927</v>
      </c>
      <c r="AM16" s="81">
        <v>447</v>
      </c>
      <c r="AN16">
        <v>140</v>
      </c>
      <c r="AO16">
        <v>1</v>
      </c>
      <c r="AP16">
        <v>12</v>
      </c>
    </row>
    <row r="17" spans="1:42" x14ac:dyDescent="0.35">
      <c r="A17" s="81">
        <v>1586</v>
      </c>
      <c r="B17" s="81">
        <v>6056</v>
      </c>
      <c r="C17" s="81">
        <v>4105</v>
      </c>
      <c r="D17">
        <v>70021</v>
      </c>
      <c r="E17">
        <v>8875</v>
      </c>
      <c r="F17" s="81">
        <v>4828</v>
      </c>
      <c r="G17">
        <v>5678.7656489339997</v>
      </c>
      <c r="H17" s="81">
        <v>61155</v>
      </c>
      <c r="I17" s="81">
        <v>43903.555429027001</v>
      </c>
      <c r="J17" s="81">
        <v>69713</v>
      </c>
      <c r="K17" s="81">
        <v>30920</v>
      </c>
      <c r="L17" s="81">
        <v>6336</v>
      </c>
      <c r="M17" s="81">
        <v>17092</v>
      </c>
      <c r="N17" s="81">
        <v>1282</v>
      </c>
      <c r="O17" s="81">
        <v>7009</v>
      </c>
      <c r="P17" s="81">
        <v>14775</v>
      </c>
      <c r="Q17" s="81">
        <v>6408</v>
      </c>
      <c r="R17" s="81">
        <v>3250</v>
      </c>
      <c r="S17" s="81">
        <v>12675</v>
      </c>
      <c r="T17" s="81">
        <v>21361</v>
      </c>
      <c r="U17" s="81">
        <v>23872</v>
      </c>
      <c r="V17" s="81">
        <v>0</v>
      </c>
      <c r="W17" s="81">
        <v>4927</v>
      </c>
      <c r="X17" s="81">
        <v>22465</v>
      </c>
      <c r="Y17" s="81">
        <v>20084</v>
      </c>
      <c r="Z17" s="81">
        <v>13090.7813635476</v>
      </c>
      <c r="AA17" s="81">
        <v>8583.3756153978011</v>
      </c>
      <c r="AB17">
        <v>7165.2026866763999</v>
      </c>
      <c r="AC17">
        <v>58320.684419791505</v>
      </c>
      <c r="AD17">
        <v>9166.2611027236999</v>
      </c>
      <c r="AE17">
        <v>56206.288823545998</v>
      </c>
      <c r="AF17">
        <v>2512</v>
      </c>
      <c r="AG17">
        <v>1536</v>
      </c>
      <c r="AH17">
        <v>395.94766734399997</v>
      </c>
      <c r="AI17">
        <v>1524.7994605480001</v>
      </c>
      <c r="AJ17">
        <v>1686</v>
      </c>
      <c r="AK17" s="81">
        <v>1634</v>
      </c>
      <c r="AL17">
        <v>1597</v>
      </c>
      <c r="AM17">
        <v>453</v>
      </c>
      <c r="AN17">
        <v>188</v>
      </c>
      <c r="AO17">
        <v>1</v>
      </c>
      <c r="AP17">
        <v>15</v>
      </c>
    </row>
    <row r="18" spans="1:42" x14ac:dyDescent="0.35">
      <c r="A18">
        <v>1650</v>
      </c>
      <c r="B18">
        <v>5868</v>
      </c>
      <c r="C18">
        <v>3335</v>
      </c>
      <c r="D18">
        <v>71713</v>
      </c>
      <c r="E18">
        <v>9350</v>
      </c>
      <c r="F18">
        <v>3928</v>
      </c>
      <c r="G18">
        <v>6141.0263567448001</v>
      </c>
      <c r="H18">
        <v>66082</v>
      </c>
      <c r="I18">
        <v>43284.179150545999</v>
      </c>
      <c r="J18">
        <v>72334</v>
      </c>
      <c r="K18">
        <v>30670</v>
      </c>
      <c r="L18">
        <v>6324</v>
      </c>
      <c r="M18">
        <v>18902</v>
      </c>
      <c r="N18">
        <v>1387</v>
      </c>
      <c r="O18">
        <v>7673</v>
      </c>
      <c r="P18">
        <v>16390</v>
      </c>
      <c r="Q18">
        <v>5828</v>
      </c>
      <c r="R18">
        <v>3717</v>
      </c>
      <c r="S18">
        <v>13760</v>
      </c>
      <c r="T18">
        <v>21300</v>
      </c>
      <c r="U18">
        <v>22359</v>
      </c>
      <c r="V18" s="81">
        <v>0</v>
      </c>
      <c r="W18">
        <v>5032</v>
      </c>
      <c r="X18">
        <v>21378</v>
      </c>
      <c r="Y18">
        <v>20193</v>
      </c>
      <c r="Z18">
        <v>13813.312460601599</v>
      </c>
      <c r="AA18">
        <v>9316.1028020781014</v>
      </c>
      <c r="AB18">
        <v>7582.2909403752001</v>
      </c>
      <c r="AC18">
        <v>59311.970840524504</v>
      </c>
      <c r="AD18">
        <v>9974.9113682877996</v>
      </c>
      <c r="AE18">
        <v>56833.876857129995</v>
      </c>
      <c r="AF18" s="81">
        <v>2220</v>
      </c>
      <c r="AG18">
        <v>1095</v>
      </c>
      <c r="AH18">
        <v>386.04897566039995</v>
      </c>
      <c r="AI18">
        <v>1524.7994605480001</v>
      </c>
      <c r="AJ18">
        <v>1408</v>
      </c>
      <c r="AK18">
        <v>1714</v>
      </c>
      <c r="AL18" s="81">
        <v>1273</v>
      </c>
      <c r="AM18">
        <v>458</v>
      </c>
      <c r="AN18" s="81">
        <v>194</v>
      </c>
      <c r="AO18">
        <v>1</v>
      </c>
      <c r="AP18">
        <v>15</v>
      </c>
    </row>
    <row r="19" spans="1:42" x14ac:dyDescent="0.35">
      <c r="A19">
        <v>1531</v>
      </c>
      <c r="B19">
        <v>5882</v>
      </c>
      <c r="C19">
        <v>3536</v>
      </c>
      <c r="D19">
        <v>69639</v>
      </c>
      <c r="E19">
        <v>8964</v>
      </c>
      <c r="F19">
        <v>4337</v>
      </c>
      <c r="G19">
        <v>6609.4097229372001</v>
      </c>
      <c r="H19">
        <v>62476</v>
      </c>
      <c r="I19">
        <v>41368.923376796498</v>
      </c>
      <c r="J19">
        <v>71855</v>
      </c>
      <c r="K19">
        <v>31135</v>
      </c>
      <c r="L19">
        <v>6694</v>
      </c>
      <c r="M19">
        <v>18637</v>
      </c>
      <c r="N19">
        <v>1269</v>
      </c>
      <c r="O19">
        <v>7637</v>
      </c>
      <c r="P19">
        <v>16372</v>
      </c>
      <c r="Q19">
        <v>6454</v>
      </c>
      <c r="R19">
        <v>3566</v>
      </c>
      <c r="S19">
        <v>13394</v>
      </c>
      <c r="T19">
        <v>22118</v>
      </c>
      <c r="U19">
        <v>24008</v>
      </c>
      <c r="V19" s="82">
        <v>0</v>
      </c>
      <c r="W19">
        <v>5994</v>
      </c>
      <c r="X19">
        <v>20389</v>
      </c>
      <c r="Y19">
        <v>20722</v>
      </c>
      <c r="Z19">
        <v>13691.037967254</v>
      </c>
      <c r="AA19">
        <v>8962.2005554502011</v>
      </c>
      <c r="AB19" s="81">
        <v>7364.4090168011999</v>
      </c>
      <c r="AC19">
        <v>59196.583003190506</v>
      </c>
      <c r="AD19">
        <v>9759.8945346696</v>
      </c>
      <c r="AE19">
        <v>55644.762688233997</v>
      </c>
      <c r="AF19">
        <v>2300</v>
      </c>
      <c r="AG19">
        <v>1075</v>
      </c>
      <c r="AH19" s="81">
        <v>381.09962981859996</v>
      </c>
      <c r="AI19">
        <v>1533.5963805127001</v>
      </c>
      <c r="AJ19">
        <v>1519</v>
      </c>
      <c r="AK19">
        <v>2017</v>
      </c>
      <c r="AL19">
        <v>1533</v>
      </c>
      <c r="AM19">
        <v>458</v>
      </c>
      <c r="AN19">
        <v>193</v>
      </c>
      <c r="AO19">
        <v>1</v>
      </c>
      <c r="AP19">
        <v>15</v>
      </c>
    </row>
    <row r="20" spans="1:42" x14ac:dyDescent="0.35">
      <c r="A20" s="81">
        <v>1691</v>
      </c>
      <c r="B20" s="81">
        <v>5619</v>
      </c>
      <c r="C20" s="81">
        <v>3961</v>
      </c>
      <c r="D20">
        <v>71188</v>
      </c>
      <c r="E20">
        <v>9218</v>
      </c>
      <c r="F20" s="81">
        <v>4262</v>
      </c>
      <c r="G20">
        <v>5204.2596243600001</v>
      </c>
      <c r="H20" s="81">
        <v>61788</v>
      </c>
      <c r="I20" s="81">
        <v>39140.972782842997</v>
      </c>
      <c r="J20" s="81">
        <v>79286</v>
      </c>
      <c r="K20" s="81">
        <v>31811</v>
      </c>
      <c r="L20" s="81">
        <v>6820</v>
      </c>
      <c r="M20" s="81">
        <v>22648</v>
      </c>
      <c r="N20" s="81">
        <v>1960</v>
      </c>
      <c r="O20" s="81">
        <v>7627</v>
      </c>
      <c r="P20" s="81">
        <v>16787</v>
      </c>
      <c r="Q20" s="81">
        <v>5965</v>
      </c>
      <c r="R20" s="81">
        <v>2667</v>
      </c>
      <c r="S20" s="81">
        <v>12339</v>
      </c>
      <c r="T20" s="81">
        <v>20252</v>
      </c>
      <c r="U20" s="81">
        <v>25522</v>
      </c>
      <c r="V20" s="82">
        <v>0</v>
      </c>
      <c r="W20" s="81">
        <v>4761</v>
      </c>
      <c r="X20" s="81">
        <v>18124</v>
      </c>
      <c r="Y20" s="81">
        <v>20014</v>
      </c>
      <c r="Z20" s="81">
        <v>13168.592404768799</v>
      </c>
      <c r="AA20" s="81">
        <v>8792.7262401635999</v>
      </c>
      <c r="AB20">
        <v>7109.1759063288</v>
      </c>
      <c r="AC20">
        <v>56408.917751235007</v>
      </c>
      <c r="AD20">
        <v>9082.1240808731</v>
      </c>
      <c r="AE20">
        <v>57866.094017629992</v>
      </c>
      <c r="AF20">
        <v>2266</v>
      </c>
      <c r="AG20">
        <v>1198</v>
      </c>
      <c r="AH20">
        <v>361.30224645139998</v>
      </c>
      <c r="AI20">
        <v>1551.1902204421001</v>
      </c>
      <c r="AJ20">
        <v>1583</v>
      </c>
      <c r="AK20">
        <v>1695</v>
      </c>
      <c r="AL20">
        <v>1088</v>
      </c>
      <c r="AM20">
        <v>489</v>
      </c>
      <c r="AN20">
        <v>197</v>
      </c>
      <c r="AO20">
        <v>1</v>
      </c>
      <c r="AP20">
        <v>18</v>
      </c>
    </row>
    <row r="21" spans="1:42" x14ac:dyDescent="0.35">
      <c r="A21">
        <v>1634</v>
      </c>
      <c r="B21">
        <v>5100</v>
      </c>
      <c r="C21">
        <v>3755</v>
      </c>
      <c r="D21">
        <v>65640</v>
      </c>
      <c r="E21">
        <v>9195</v>
      </c>
      <c r="F21">
        <v>4456</v>
      </c>
      <c r="G21">
        <v>5608.3550775455997</v>
      </c>
      <c r="H21">
        <v>59042</v>
      </c>
      <c r="I21">
        <v>40487.965854490998</v>
      </c>
      <c r="J21">
        <v>83734</v>
      </c>
      <c r="K21">
        <v>34370</v>
      </c>
      <c r="L21">
        <v>7815</v>
      </c>
      <c r="M21">
        <v>25662</v>
      </c>
      <c r="N21">
        <v>1701</v>
      </c>
      <c r="O21">
        <v>8880</v>
      </c>
      <c r="P21">
        <v>20172</v>
      </c>
      <c r="Q21">
        <v>5850</v>
      </c>
      <c r="R21">
        <v>2987</v>
      </c>
      <c r="S21">
        <v>14013</v>
      </c>
      <c r="T21">
        <v>20989</v>
      </c>
      <c r="U21">
        <v>30282</v>
      </c>
      <c r="V21" s="82">
        <v>0</v>
      </c>
      <c r="W21">
        <v>4085</v>
      </c>
      <c r="X21">
        <v>16967</v>
      </c>
      <c r="Y21">
        <v>20220</v>
      </c>
      <c r="Z21">
        <v>13416.846679141199</v>
      </c>
      <c r="AA21">
        <v>8533.5302285488015</v>
      </c>
      <c r="AB21">
        <v>7308.3822364535999</v>
      </c>
      <c r="AC21">
        <v>62511.360875694503</v>
      </c>
      <c r="AD21">
        <v>10475.059220399698</v>
      </c>
      <c r="AE21">
        <v>57422.240638614996</v>
      </c>
      <c r="AF21">
        <v>2181</v>
      </c>
      <c r="AG21">
        <v>1311</v>
      </c>
      <c r="AH21">
        <v>346.45420892599998</v>
      </c>
      <c r="AI21">
        <v>1521.8671538931001</v>
      </c>
      <c r="AJ21">
        <v>1389</v>
      </c>
      <c r="AK21">
        <v>1883</v>
      </c>
      <c r="AL21">
        <v>1407</v>
      </c>
      <c r="AM21">
        <v>517</v>
      </c>
      <c r="AN21">
        <v>228</v>
      </c>
      <c r="AO21">
        <v>1</v>
      </c>
      <c r="AP21">
        <v>18</v>
      </c>
    </row>
    <row r="22" spans="1:42" x14ac:dyDescent="0.35">
      <c r="A22">
        <v>1601</v>
      </c>
      <c r="B22">
        <v>4872</v>
      </c>
      <c r="C22">
        <v>3141</v>
      </c>
      <c r="D22">
        <v>69207</v>
      </c>
      <c r="E22">
        <v>9600</v>
      </c>
      <c r="F22">
        <v>4799</v>
      </c>
      <c r="G22">
        <v>5938.9786301519998</v>
      </c>
      <c r="H22">
        <v>63216</v>
      </c>
      <c r="I22">
        <v>39273.266745237001</v>
      </c>
      <c r="J22">
        <v>81350</v>
      </c>
      <c r="K22">
        <v>31660</v>
      </c>
      <c r="L22">
        <v>7330</v>
      </c>
      <c r="M22">
        <v>22793</v>
      </c>
      <c r="N22">
        <v>1480</v>
      </c>
      <c r="O22">
        <v>7638</v>
      </c>
      <c r="P22">
        <v>17162</v>
      </c>
      <c r="Q22">
        <v>6102</v>
      </c>
      <c r="R22">
        <v>3336</v>
      </c>
      <c r="S22">
        <v>13172</v>
      </c>
      <c r="T22">
        <v>19804</v>
      </c>
      <c r="U22">
        <v>24261</v>
      </c>
      <c r="V22" s="82">
        <v>0</v>
      </c>
      <c r="W22">
        <v>4078</v>
      </c>
      <c r="X22">
        <v>18309</v>
      </c>
      <c r="Y22">
        <v>20556</v>
      </c>
      <c r="Z22">
        <v>12909.222267364799</v>
      </c>
      <c r="AA22">
        <v>8673.097311726</v>
      </c>
      <c r="AB22">
        <v>7619.6421272735997</v>
      </c>
      <c r="AC22">
        <v>57510.347107605005</v>
      </c>
      <c r="AD22">
        <v>9021.3584539809999</v>
      </c>
      <c r="AE22">
        <v>60397.090495175995</v>
      </c>
      <c r="AF22">
        <v>2403</v>
      </c>
      <c r="AG22">
        <v>1245</v>
      </c>
      <c r="AH22">
        <v>366.25159229319996</v>
      </c>
      <c r="AI22">
        <v>1498.4087006539</v>
      </c>
      <c r="AJ22">
        <v>1727</v>
      </c>
      <c r="AK22">
        <v>1815</v>
      </c>
      <c r="AL22">
        <v>1393</v>
      </c>
      <c r="AM22">
        <v>421</v>
      </c>
      <c r="AN22">
        <v>187</v>
      </c>
      <c r="AO22">
        <v>1</v>
      </c>
      <c r="AP22">
        <v>18</v>
      </c>
    </row>
    <row r="23" spans="1:42" x14ac:dyDescent="0.35">
      <c r="A23">
        <v>0</v>
      </c>
      <c r="B23" s="81">
        <v>712</v>
      </c>
      <c r="C23" s="81">
        <v>944</v>
      </c>
      <c r="D23" s="81">
        <v>46651</v>
      </c>
      <c r="E23">
        <v>867</v>
      </c>
      <c r="F23">
        <v>2450</v>
      </c>
      <c r="G23">
        <v>0</v>
      </c>
      <c r="H23">
        <v>1003</v>
      </c>
      <c r="I23">
        <v>1512.3605246405</v>
      </c>
      <c r="J23" s="81">
        <v>351</v>
      </c>
      <c r="K23" s="81">
        <v>1241</v>
      </c>
      <c r="L23" s="81">
        <v>666</v>
      </c>
      <c r="M23" s="81">
        <v>81</v>
      </c>
      <c r="N23" s="82">
        <v>0</v>
      </c>
      <c r="O23" s="82">
        <v>0</v>
      </c>
      <c r="P23" s="82">
        <v>0</v>
      </c>
      <c r="Q23" s="81">
        <v>3374</v>
      </c>
      <c r="R23" s="82">
        <v>0</v>
      </c>
      <c r="T23" s="81">
        <v>698</v>
      </c>
      <c r="U23" s="81">
        <v>170</v>
      </c>
      <c r="V23" s="83">
        <v>418</v>
      </c>
      <c r="W23" s="81">
        <v>6247</v>
      </c>
      <c r="X23" s="81">
        <v>37066</v>
      </c>
      <c r="Y23" s="81">
        <v>729</v>
      </c>
      <c r="Z23" s="84">
        <v>896.67961788239995</v>
      </c>
      <c r="AA23">
        <v>13383.486368956501</v>
      </c>
      <c r="AB23" s="85">
        <v>992.91905171579992</v>
      </c>
      <c r="AC23">
        <v>4290.3295881460008</v>
      </c>
      <c r="AD23">
        <v>243.06250756839998</v>
      </c>
      <c r="AE23">
        <v>0</v>
      </c>
      <c r="AF23" s="86">
        <v>36213</v>
      </c>
      <c r="AG23" s="86">
        <v>19720</v>
      </c>
      <c r="AH23" s="84">
        <v>1885.7007657257998</v>
      </c>
      <c r="AI23" s="86">
        <v>1315</v>
      </c>
      <c r="AJ23" s="85">
        <v>18387</v>
      </c>
      <c r="AK23" s="86">
        <v>2640</v>
      </c>
      <c r="AL23" s="85">
        <v>3908</v>
      </c>
      <c r="AM23">
        <v>909</v>
      </c>
      <c r="AN23">
        <v>72</v>
      </c>
      <c r="AO23">
        <v>2</v>
      </c>
      <c r="AP23">
        <v>0</v>
      </c>
    </row>
    <row r="24" spans="1:42" x14ac:dyDescent="0.35">
      <c r="A24">
        <v>0</v>
      </c>
      <c r="B24">
        <v>749</v>
      </c>
      <c r="C24">
        <v>1044</v>
      </c>
      <c r="D24">
        <v>45922</v>
      </c>
      <c r="E24">
        <v>923</v>
      </c>
      <c r="F24">
        <v>2627</v>
      </c>
      <c r="G24">
        <v>0</v>
      </c>
      <c r="H24">
        <v>998</v>
      </c>
      <c r="I24">
        <v>2056.569779034</v>
      </c>
      <c r="J24">
        <v>255</v>
      </c>
      <c r="K24">
        <v>1332</v>
      </c>
      <c r="L24">
        <v>714</v>
      </c>
      <c r="M24">
        <v>105</v>
      </c>
      <c r="N24">
        <v>0</v>
      </c>
      <c r="O24">
        <v>0</v>
      </c>
      <c r="P24">
        <v>0</v>
      </c>
      <c r="Q24">
        <v>3461</v>
      </c>
      <c r="R24">
        <v>0</v>
      </c>
      <c r="T24">
        <v>755</v>
      </c>
      <c r="U24">
        <v>194</v>
      </c>
      <c r="V24">
        <v>432</v>
      </c>
      <c r="W24">
        <v>7102</v>
      </c>
      <c r="X24">
        <v>37893</v>
      </c>
      <c r="Y24">
        <v>698</v>
      </c>
      <c r="Z24" s="86">
        <v>1096.7651524512</v>
      </c>
      <c r="AA24">
        <v>13064.475893122901</v>
      </c>
      <c r="AB24" s="86">
        <v>1036.4954364306</v>
      </c>
      <c r="AC24">
        <v>4526.350164511</v>
      </c>
      <c r="AD24">
        <v>210.34255462649998</v>
      </c>
      <c r="AE24">
        <v>0</v>
      </c>
      <c r="AF24" s="86">
        <v>36831</v>
      </c>
      <c r="AG24" s="85">
        <v>19618</v>
      </c>
      <c r="AH24" s="86">
        <v>1984.6876825617999</v>
      </c>
      <c r="AI24" s="86">
        <v>1485</v>
      </c>
      <c r="AJ24" s="86">
        <v>19224</v>
      </c>
      <c r="AK24" s="85">
        <v>2954</v>
      </c>
      <c r="AL24" s="86">
        <v>4355</v>
      </c>
      <c r="AM24">
        <v>1004</v>
      </c>
      <c r="AN24" s="81">
        <v>67</v>
      </c>
      <c r="AO24">
        <v>2</v>
      </c>
      <c r="AP24">
        <v>0</v>
      </c>
    </row>
    <row r="25" spans="1:42" x14ac:dyDescent="0.35">
      <c r="A25">
        <v>0</v>
      </c>
      <c r="B25">
        <v>705</v>
      </c>
      <c r="C25">
        <v>1033</v>
      </c>
      <c r="D25">
        <v>45718</v>
      </c>
      <c r="E25">
        <v>839</v>
      </c>
      <c r="F25">
        <v>2270</v>
      </c>
      <c r="G25">
        <v>0</v>
      </c>
      <c r="H25">
        <v>970</v>
      </c>
      <c r="I25">
        <v>1885.1889641145001</v>
      </c>
      <c r="J25">
        <v>236</v>
      </c>
      <c r="K25">
        <v>1259</v>
      </c>
      <c r="L25">
        <v>629</v>
      </c>
      <c r="M25">
        <v>98</v>
      </c>
      <c r="N25">
        <v>0</v>
      </c>
      <c r="O25">
        <v>0</v>
      </c>
      <c r="P25">
        <v>0</v>
      </c>
      <c r="Q25">
        <v>3143</v>
      </c>
      <c r="R25">
        <v>0</v>
      </c>
      <c r="T25">
        <v>538</v>
      </c>
      <c r="U25">
        <v>150</v>
      </c>
      <c r="V25">
        <v>390</v>
      </c>
      <c r="W25">
        <v>6234</v>
      </c>
      <c r="X25">
        <v>37615</v>
      </c>
      <c r="Y25">
        <v>700</v>
      </c>
      <c r="Z25" s="86">
        <v>1207.9237827672</v>
      </c>
      <c r="AA25" s="81">
        <v>13293.764672628302</v>
      </c>
      <c r="AB25" s="86">
        <v>1058.283628788</v>
      </c>
      <c r="AC25">
        <v>4505.3705577230003</v>
      </c>
      <c r="AD25" s="85">
        <v>186.97115966799998</v>
      </c>
      <c r="AE25" s="87">
        <v>0</v>
      </c>
      <c r="AF25" s="84">
        <v>36781</v>
      </c>
      <c r="AG25" s="86">
        <v>20158</v>
      </c>
      <c r="AH25" s="86">
        <v>1925.2955324601999</v>
      </c>
      <c r="AI25" s="85">
        <v>1481</v>
      </c>
      <c r="AJ25" s="86">
        <v>16243</v>
      </c>
      <c r="AK25" s="86">
        <v>2789</v>
      </c>
      <c r="AL25" s="86">
        <v>4283</v>
      </c>
      <c r="AM25" s="81">
        <v>988</v>
      </c>
      <c r="AN25">
        <v>72</v>
      </c>
      <c r="AO25">
        <v>2</v>
      </c>
      <c r="AP25">
        <v>0</v>
      </c>
    </row>
    <row r="26" spans="1:42" x14ac:dyDescent="0.35">
      <c r="A26" s="81">
        <v>216</v>
      </c>
      <c r="B26" s="81">
        <v>2103</v>
      </c>
      <c r="C26" s="81">
        <v>808</v>
      </c>
      <c r="D26" s="81">
        <v>40930</v>
      </c>
      <c r="E26">
        <v>4712</v>
      </c>
      <c r="F26">
        <v>1840</v>
      </c>
      <c r="G26">
        <v>1950.0666945395999</v>
      </c>
      <c r="H26">
        <v>49693</v>
      </c>
      <c r="I26">
        <v>29703.001238416502</v>
      </c>
      <c r="J26" s="81">
        <v>22223</v>
      </c>
      <c r="K26" s="81">
        <v>5615</v>
      </c>
      <c r="L26" s="81">
        <v>1291</v>
      </c>
      <c r="M26" s="81">
        <v>449</v>
      </c>
      <c r="N26" s="82">
        <v>0</v>
      </c>
      <c r="O26" s="81">
        <v>498</v>
      </c>
      <c r="P26" s="81">
        <v>1050</v>
      </c>
      <c r="Q26" s="81">
        <v>2940</v>
      </c>
      <c r="R26" s="81">
        <v>964</v>
      </c>
      <c r="S26" s="81">
        <v>3811</v>
      </c>
      <c r="T26" s="81">
        <v>13774</v>
      </c>
      <c r="U26" s="81">
        <v>6557</v>
      </c>
      <c r="V26" s="82">
        <v>0</v>
      </c>
      <c r="W26" s="81">
        <v>5654</v>
      </c>
      <c r="X26" s="81">
        <v>17378</v>
      </c>
      <c r="Y26" s="81">
        <v>16795</v>
      </c>
      <c r="Z26" s="84">
        <v>10545.248729311199</v>
      </c>
      <c r="AA26" s="84">
        <v>13936.770162980401</v>
      </c>
      <c r="AB26" s="85">
        <v>1939.1491198085998</v>
      </c>
      <c r="AC26">
        <v>10518.650353333502</v>
      </c>
      <c r="AD26" s="86">
        <v>3529.0806387334997</v>
      </c>
      <c r="AE26" s="86">
        <v>9680.1325311689998</v>
      </c>
      <c r="AF26" s="86">
        <v>16287</v>
      </c>
      <c r="AG26" s="86">
        <v>10586</v>
      </c>
      <c r="AH26" s="84">
        <v>1333.8487043650998</v>
      </c>
      <c r="AI26" s="86">
        <v>1730</v>
      </c>
      <c r="AJ26" s="85">
        <v>13141</v>
      </c>
      <c r="AK26" s="86">
        <v>2534</v>
      </c>
      <c r="AL26" s="85">
        <v>4656</v>
      </c>
      <c r="AM26">
        <v>860</v>
      </c>
      <c r="AN26">
        <v>172</v>
      </c>
      <c r="AO26">
        <v>2</v>
      </c>
      <c r="AP26">
        <v>3</v>
      </c>
    </row>
    <row r="27" spans="1:42" x14ac:dyDescent="0.35">
      <c r="A27">
        <v>304</v>
      </c>
      <c r="B27">
        <v>2337</v>
      </c>
      <c r="C27">
        <v>936</v>
      </c>
      <c r="D27">
        <v>42061</v>
      </c>
      <c r="E27">
        <v>4829</v>
      </c>
      <c r="F27">
        <v>2016</v>
      </c>
      <c r="G27">
        <v>1637.8111170780001</v>
      </c>
      <c r="H27">
        <v>51523</v>
      </c>
      <c r="I27">
        <v>31991.08545164</v>
      </c>
      <c r="J27">
        <v>24194</v>
      </c>
      <c r="K27">
        <v>5778</v>
      </c>
      <c r="L27">
        <v>1332</v>
      </c>
      <c r="M27">
        <v>381</v>
      </c>
      <c r="N27">
        <v>0</v>
      </c>
      <c r="O27">
        <v>431</v>
      </c>
      <c r="P27">
        <v>928</v>
      </c>
      <c r="Q27">
        <v>3025</v>
      </c>
      <c r="R27">
        <v>812</v>
      </c>
      <c r="S27">
        <v>4017</v>
      </c>
      <c r="T27">
        <v>13883</v>
      </c>
      <c r="U27">
        <v>6883</v>
      </c>
      <c r="V27">
        <v>0</v>
      </c>
      <c r="W27">
        <v>5836</v>
      </c>
      <c r="X27">
        <v>17161</v>
      </c>
      <c r="Y27">
        <v>16267</v>
      </c>
      <c r="Z27" s="86">
        <v>10941.714510771599</v>
      </c>
      <c r="AA27" s="86">
        <v>14554.852959908001</v>
      </c>
      <c r="AB27" s="86">
        <v>1995.1759001562</v>
      </c>
      <c r="AC27">
        <v>10093.813315876501</v>
      </c>
      <c r="AD27" s="86">
        <v>3407.5493849492996</v>
      </c>
      <c r="AE27" s="86">
        <v>10016.635325492</v>
      </c>
      <c r="AF27" s="86">
        <v>17502</v>
      </c>
      <c r="AG27" s="85">
        <v>10010</v>
      </c>
      <c r="AH27" s="86">
        <v>1321.4753397605998</v>
      </c>
      <c r="AI27" s="86">
        <v>1554</v>
      </c>
      <c r="AJ27" s="86">
        <v>13735</v>
      </c>
      <c r="AK27" s="85">
        <v>2706</v>
      </c>
      <c r="AL27" s="86">
        <v>4737</v>
      </c>
      <c r="AM27">
        <v>1057</v>
      </c>
      <c r="AN27" s="81">
        <v>253</v>
      </c>
      <c r="AO27">
        <v>2</v>
      </c>
      <c r="AP27">
        <v>3</v>
      </c>
    </row>
    <row r="28" spans="1:42" x14ac:dyDescent="0.35">
      <c r="A28">
        <v>235</v>
      </c>
      <c r="B28">
        <v>2485</v>
      </c>
      <c r="C28">
        <v>734</v>
      </c>
      <c r="D28">
        <v>44112</v>
      </c>
      <c r="E28">
        <v>4956</v>
      </c>
      <c r="F28">
        <v>2189</v>
      </c>
      <c r="G28">
        <v>2054.1518870268001</v>
      </c>
      <c r="H28">
        <v>56235</v>
      </c>
      <c r="I28">
        <v>37929.280354552502</v>
      </c>
      <c r="J28">
        <v>23970</v>
      </c>
      <c r="K28">
        <v>6995</v>
      </c>
      <c r="L28">
        <v>1481</v>
      </c>
      <c r="M28">
        <v>555</v>
      </c>
      <c r="N28">
        <v>0</v>
      </c>
      <c r="O28">
        <v>577</v>
      </c>
      <c r="P28">
        <v>1243</v>
      </c>
      <c r="Q28">
        <v>3247</v>
      </c>
      <c r="R28">
        <v>969</v>
      </c>
      <c r="S28">
        <v>4367</v>
      </c>
      <c r="T28">
        <v>14664</v>
      </c>
      <c r="U28">
        <v>7491</v>
      </c>
      <c r="V28">
        <v>0</v>
      </c>
      <c r="W28">
        <v>5816</v>
      </c>
      <c r="X28">
        <v>16882</v>
      </c>
      <c r="Y28">
        <v>18133</v>
      </c>
      <c r="Z28" s="86">
        <v>10671.228510335999</v>
      </c>
      <c r="AA28" s="86">
        <v>14240.827022759302</v>
      </c>
      <c r="AB28" s="86">
        <v>2216.1704226383999</v>
      </c>
      <c r="AC28">
        <v>11509.9367740665</v>
      </c>
      <c r="AD28" s="85">
        <v>3996.5085379034995</v>
      </c>
      <c r="AE28" s="85">
        <v>9742.0655607989993</v>
      </c>
      <c r="AF28" s="84">
        <v>16460</v>
      </c>
      <c r="AG28" s="86">
        <v>9632</v>
      </c>
      <c r="AH28" s="86">
        <v>1323.9500126814999</v>
      </c>
      <c r="AI28" s="85">
        <v>1507</v>
      </c>
      <c r="AJ28" s="86">
        <v>14261</v>
      </c>
      <c r="AK28" s="86">
        <v>2555</v>
      </c>
      <c r="AL28" s="86">
        <v>4026</v>
      </c>
      <c r="AM28" s="81">
        <v>1098</v>
      </c>
      <c r="AN28">
        <v>298</v>
      </c>
      <c r="AO28">
        <v>2</v>
      </c>
      <c r="AP28">
        <v>3</v>
      </c>
    </row>
    <row r="29" spans="1:42" x14ac:dyDescent="0.35">
      <c r="A29" s="81">
        <v>746</v>
      </c>
      <c r="B29" s="81">
        <v>3203</v>
      </c>
      <c r="C29" s="81">
        <v>1252</v>
      </c>
      <c r="D29" s="81">
        <v>45801</v>
      </c>
      <c r="E29" s="81">
        <v>7881</v>
      </c>
      <c r="F29">
        <v>2902</v>
      </c>
      <c r="G29">
        <v>4432.8046682783997</v>
      </c>
      <c r="H29">
        <v>70191</v>
      </c>
      <c r="I29">
        <v>55223.709256604503</v>
      </c>
      <c r="J29" s="81">
        <v>55237</v>
      </c>
      <c r="K29" s="81">
        <v>16797</v>
      </c>
      <c r="L29" s="81">
        <v>3016</v>
      </c>
      <c r="M29" s="81">
        <v>1758</v>
      </c>
      <c r="N29" s="81">
        <v>827</v>
      </c>
      <c r="O29" s="81">
        <v>2647</v>
      </c>
      <c r="P29" s="81">
        <v>6301</v>
      </c>
      <c r="Q29" s="81">
        <v>3107</v>
      </c>
      <c r="R29" s="81">
        <v>1579</v>
      </c>
      <c r="S29" s="81">
        <v>7478</v>
      </c>
      <c r="T29" s="81">
        <v>22362</v>
      </c>
      <c r="U29" s="81">
        <v>16870</v>
      </c>
      <c r="V29" s="82">
        <v>0</v>
      </c>
      <c r="W29" s="81">
        <v>5650</v>
      </c>
      <c r="X29" s="81">
        <v>9820</v>
      </c>
      <c r="Y29" s="81">
        <v>21447</v>
      </c>
      <c r="Z29" s="84">
        <v>16844.237780551201</v>
      </c>
      <c r="AA29" s="84">
        <v>12157.289852471102</v>
      </c>
      <c r="AB29" s="85">
        <v>3504.7863706332</v>
      </c>
      <c r="AC29" s="81">
        <v>19198.962661868503</v>
      </c>
      <c r="AD29" s="86">
        <v>4594.8162488410999</v>
      </c>
      <c r="AE29" s="86">
        <v>22085.318366057996</v>
      </c>
      <c r="AF29" s="86">
        <v>9834</v>
      </c>
      <c r="AG29" s="86">
        <v>6312</v>
      </c>
      <c r="AH29" s="84">
        <v>1100.4452326410001</v>
      </c>
      <c r="AI29" s="86">
        <v>1474</v>
      </c>
      <c r="AJ29" s="85">
        <v>10494</v>
      </c>
      <c r="AK29" s="86">
        <v>2610</v>
      </c>
      <c r="AL29" s="85">
        <v>3184</v>
      </c>
      <c r="AM29">
        <v>895</v>
      </c>
      <c r="AN29">
        <v>320</v>
      </c>
      <c r="AO29">
        <v>2</v>
      </c>
      <c r="AP29">
        <v>6</v>
      </c>
    </row>
    <row r="30" spans="1:42" x14ac:dyDescent="0.35">
      <c r="A30">
        <v>726</v>
      </c>
      <c r="B30">
        <v>2382</v>
      </c>
      <c r="C30">
        <v>1737</v>
      </c>
      <c r="D30">
        <v>46186</v>
      </c>
      <c r="E30">
        <v>8108</v>
      </c>
      <c r="F30">
        <v>2600</v>
      </c>
      <c r="G30">
        <v>4071.567823764</v>
      </c>
      <c r="H30">
        <v>73967</v>
      </c>
      <c r="I30">
        <v>57433.619764777002</v>
      </c>
      <c r="J30">
        <v>64459</v>
      </c>
      <c r="K30">
        <v>15219</v>
      </c>
      <c r="L30">
        <v>2560</v>
      </c>
      <c r="M30">
        <v>1825</v>
      </c>
      <c r="N30">
        <v>757</v>
      </c>
      <c r="O30">
        <v>3296</v>
      </c>
      <c r="P30">
        <v>6375</v>
      </c>
      <c r="Q30">
        <v>3457</v>
      </c>
      <c r="R30">
        <v>1624</v>
      </c>
      <c r="S30">
        <v>7731</v>
      </c>
      <c r="T30">
        <v>22590</v>
      </c>
      <c r="U30">
        <v>17186</v>
      </c>
      <c r="V30">
        <v>0</v>
      </c>
      <c r="W30">
        <v>4726</v>
      </c>
      <c r="X30">
        <v>10815</v>
      </c>
      <c r="Y30">
        <v>23357</v>
      </c>
      <c r="Z30" s="86">
        <v>16055.011505307599</v>
      </c>
      <c r="AA30" s="86">
        <v>11987.8155371845</v>
      </c>
      <c r="AB30" s="86">
        <v>2885.3791879013997</v>
      </c>
      <c r="AC30">
        <v>17119.359139008</v>
      </c>
      <c r="AD30" s="86">
        <v>4501.3306690070995</v>
      </c>
      <c r="AE30" s="86">
        <v>20737.242754444997</v>
      </c>
      <c r="AF30" s="86">
        <v>11462</v>
      </c>
      <c r="AG30" s="85">
        <v>6743</v>
      </c>
      <c r="AH30" s="86">
        <v>903.25561612849992</v>
      </c>
      <c r="AI30" s="86">
        <v>1670</v>
      </c>
      <c r="AJ30" s="86">
        <v>11180</v>
      </c>
      <c r="AK30" s="85">
        <v>2266</v>
      </c>
      <c r="AL30" s="86">
        <v>4090</v>
      </c>
      <c r="AM30">
        <v>785</v>
      </c>
      <c r="AN30" s="81">
        <v>320</v>
      </c>
      <c r="AO30">
        <v>2</v>
      </c>
      <c r="AP30">
        <v>6</v>
      </c>
    </row>
    <row r="31" spans="1:42" x14ac:dyDescent="0.35">
      <c r="A31">
        <v>854</v>
      </c>
      <c r="B31">
        <v>3742</v>
      </c>
      <c r="C31">
        <v>1782</v>
      </c>
      <c r="D31">
        <v>64981</v>
      </c>
      <c r="E31">
        <v>7684</v>
      </c>
      <c r="F31">
        <v>2517</v>
      </c>
      <c r="G31">
        <v>4028.7092150928002</v>
      </c>
      <c r="H31">
        <v>76037</v>
      </c>
      <c r="I31">
        <v>45719.590730980999</v>
      </c>
      <c r="J31">
        <v>59251</v>
      </c>
      <c r="K31" s="88">
        <v>15167</v>
      </c>
      <c r="L31">
        <v>4480</v>
      </c>
      <c r="M31">
        <v>2689</v>
      </c>
      <c r="N31">
        <v>969</v>
      </c>
      <c r="O31">
        <v>3012</v>
      </c>
      <c r="P31">
        <v>6496</v>
      </c>
      <c r="Q31">
        <v>4888</v>
      </c>
      <c r="R31">
        <v>2040</v>
      </c>
      <c r="S31">
        <v>8311</v>
      </c>
      <c r="T31">
        <v>19495</v>
      </c>
      <c r="U31">
        <v>16111</v>
      </c>
      <c r="V31">
        <v>0</v>
      </c>
      <c r="W31">
        <v>6887</v>
      </c>
      <c r="X31">
        <v>8954</v>
      </c>
      <c r="Y31">
        <v>22848</v>
      </c>
      <c r="Z31" s="86">
        <v>16410.719122318798</v>
      </c>
      <c r="AA31" s="86">
        <v>10851.3407170273</v>
      </c>
      <c r="AB31" s="86">
        <v>6041.5544808161994</v>
      </c>
      <c r="AC31">
        <v>18286.349766590502</v>
      </c>
      <c r="AD31" s="85">
        <v>4127.3883496710996</v>
      </c>
      <c r="AE31" s="85">
        <v>35778.711217250995</v>
      </c>
      <c r="AF31" s="84">
        <v>8603</v>
      </c>
      <c r="AG31" s="86">
        <v>6145</v>
      </c>
      <c r="AH31" s="86">
        <v>880.98355984039995</v>
      </c>
      <c r="AI31" s="85">
        <v>2029</v>
      </c>
      <c r="AJ31" s="86">
        <v>15098</v>
      </c>
      <c r="AK31" s="86">
        <v>2669</v>
      </c>
      <c r="AL31" s="86">
        <v>4292</v>
      </c>
      <c r="AM31" s="81">
        <v>894</v>
      </c>
      <c r="AN31">
        <v>298</v>
      </c>
      <c r="AO31">
        <v>2</v>
      </c>
      <c r="AP31">
        <v>6</v>
      </c>
    </row>
    <row r="32" spans="1:42" x14ac:dyDescent="0.35">
      <c r="A32" s="81">
        <v>1162</v>
      </c>
      <c r="B32" s="81">
        <v>3620</v>
      </c>
      <c r="C32" s="81">
        <v>2134</v>
      </c>
      <c r="D32" s="81">
        <v>49471</v>
      </c>
      <c r="E32" s="81">
        <v>8249</v>
      </c>
      <c r="F32">
        <v>3486</v>
      </c>
      <c r="G32">
        <v>5837.9547668555997</v>
      </c>
      <c r="H32">
        <v>68420</v>
      </c>
      <c r="I32">
        <v>57205.112011550998</v>
      </c>
      <c r="J32" s="81">
        <v>88017</v>
      </c>
      <c r="K32" s="81">
        <v>23916</v>
      </c>
      <c r="L32" s="81">
        <v>3423</v>
      </c>
      <c r="M32" s="81">
        <v>3512</v>
      </c>
      <c r="N32" s="81">
        <v>1370</v>
      </c>
      <c r="O32" s="81">
        <v>4311</v>
      </c>
      <c r="P32" s="81">
        <v>10326</v>
      </c>
      <c r="Q32" s="81">
        <v>3761</v>
      </c>
      <c r="R32" s="81">
        <v>1487</v>
      </c>
      <c r="S32" s="81">
        <v>8916</v>
      </c>
      <c r="T32" s="81">
        <v>21483</v>
      </c>
      <c r="U32" s="81">
        <v>20206</v>
      </c>
      <c r="V32" s="82">
        <v>0</v>
      </c>
      <c r="W32" s="81">
        <v>5465</v>
      </c>
      <c r="X32" s="81">
        <v>7995</v>
      </c>
      <c r="Y32" s="81">
        <v>21243</v>
      </c>
      <c r="Z32" s="84">
        <v>17492.663124061201</v>
      </c>
      <c r="AA32" s="84">
        <v>10497.4384703994</v>
      </c>
      <c r="AB32" s="85">
        <v>4074.3919708337999</v>
      </c>
      <c r="AC32" s="81">
        <v>24632.6808199605</v>
      </c>
      <c r="AD32" s="86">
        <v>4001.1828168951997</v>
      </c>
      <c r="AE32" s="86">
        <v>26548.625368059998</v>
      </c>
      <c r="AF32" s="86">
        <v>8693</v>
      </c>
      <c r="AG32" s="86">
        <v>5581</v>
      </c>
      <c r="AH32" s="84">
        <v>764.67393255809998</v>
      </c>
      <c r="AI32" s="86">
        <v>1990</v>
      </c>
      <c r="AJ32" s="85">
        <v>10663</v>
      </c>
      <c r="AK32" s="86">
        <v>2223</v>
      </c>
      <c r="AL32" s="85">
        <v>2673</v>
      </c>
      <c r="AM32">
        <v>518</v>
      </c>
      <c r="AN32" s="81">
        <v>83</v>
      </c>
      <c r="AO32">
        <v>2</v>
      </c>
      <c r="AP32">
        <v>9</v>
      </c>
    </row>
    <row r="33" spans="1:42" x14ac:dyDescent="0.35">
      <c r="A33">
        <v>1074</v>
      </c>
      <c r="B33">
        <v>3644</v>
      </c>
      <c r="C33">
        <v>2125</v>
      </c>
      <c r="D33">
        <v>46303</v>
      </c>
      <c r="E33">
        <v>8155</v>
      </c>
      <c r="F33">
        <v>3396</v>
      </c>
      <c r="G33">
        <v>4738.9375873584004</v>
      </c>
      <c r="H33">
        <v>69790</v>
      </c>
      <c r="I33">
        <v>59481.1695009205</v>
      </c>
      <c r="J33">
        <v>93786</v>
      </c>
      <c r="K33">
        <v>27743</v>
      </c>
      <c r="L33">
        <v>4178</v>
      </c>
      <c r="M33">
        <v>4202</v>
      </c>
      <c r="N33">
        <v>1561</v>
      </c>
      <c r="O33">
        <v>4619</v>
      </c>
      <c r="P33">
        <v>11884</v>
      </c>
      <c r="Q33">
        <v>3827</v>
      </c>
      <c r="R33">
        <v>1866</v>
      </c>
      <c r="S33">
        <v>9592</v>
      </c>
      <c r="T33">
        <v>22733</v>
      </c>
      <c r="U33">
        <v>23125</v>
      </c>
      <c r="V33">
        <v>0</v>
      </c>
      <c r="W33">
        <v>5309</v>
      </c>
      <c r="X33">
        <v>8301</v>
      </c>
      <c r="Y33">
        <v>21493</v>
      </c>
      <c r="Z33" s="86">
        <v>16466.298437476798</v>
      </c>
      <c r="AA33" s="86">
        <v>10288.087845633601</v>
      </c>
      <c r="AB33" s="86">
        <v>4528.8314114309997</v>
      </c>
      <c r="AC33">
        <v>27839.938207676001</v>
      </c>
      <c r="AD33" s="86">
        <v>4739.7188975837998</v>
      </c>
      <c r="AE33" s="86">
        <v>28848.405201653997</v>
      </c>
      <c r="AF33" s="86">
        <v>8290</v>
      </c>
      <c r="AG33" s="85">
        <v>5891</v>
      </c>
      <c r="AH33" s="86">
        <v>749.82589503269992</v>
      </c>
      <c r="AI33" s="86">
        <v>2092</v>
      </c>
      <c r="AJ33" s="86">
        <v>10788</v>
      </c>
      <c r="AK33" s="85">
        <v>2674</v>
      </c>
      <c r="AL33" s="86">
        <v>2906</v>
      </c>
      <c r="AM33" s="81">
        <v>588</v>
      </c>
      <c r="AN33">
        <v>106</v>
      </c>
      <c r="AO33">
        <v>2</v>
      </c>
      <c r="AP33">
        <v>9</v>
      </c>
    </row>
    <row r="34" spans="1:42" x14ac:dyDescent="0.35">
      <c r="A34">
        <v>892</v>
      </c>
      <c r="B34">
        <v>3472</v>
      </c>
      <c r="C34">
        <v>1955</v>
      </c>
      <c r="D34">
        <v>49128</v>
      </c>
      <c r="E34">
        <v>7858</v>
      </c>
      <c r="F34">
        <v>3056</v>
      </c>
      <c r="G34">
        <v>4276.6768795476</v>
      </c>
      <c r="H34">
        <v>69920</v>
      </c>
      <c r="I34">
        <v>55764.9118300345</v>
      </c>
      <c r="J34">
        <v>89257</v>
      </c>
      <c r="K34">
        <v>23338</v>
      </c>
      <c r="L34">
        <v>3535</v>
      </c>
      <c r="M34">
        <v>3459</v>
      </c>
      <c r="N34">
        <v>1385</v>
      </c>
      <c r="O34">
        <v>4314</v>
      </c>
      <c r="P34">
        <v>10527</v>
      </c>
      <c r="Q34">
        <v>3293</v>
      </c>
      <c r="R34">
        <v>2083</v>
      </c>
      <c r="S34">
        <v>8902</v>
      </c>
      <c r="T34">
        <v>21349</v>
      </c>
      <c r="U34">
        <v>20670</v>
      </c>
      <c r="V34">
        <v>0</v>
      </c>
      <c r="W34">
        <v>5000</v>
      </c>
      <c r="X34">
        <v>7905</v>
      </c>
      <c r="Y34">
        <v>21021</v>
      </c>
      <c r="Z34" s="86">
        <v>15591.850545657599</v>
      </c>
      <c r="AA34" s="86">
        <v>9440.7162692006004</v>
      </c>
      <c r="AB34" s="86">
        <v>3268.22885361</v>
      </c>
      <c r="AC34">
        <v>21936.801347702502</v>
      </c>
      <c r="AD34" s="85">
        <v>3874.9772841192998</v>
      </c>
      <c r="AE34" s="85">
        <v>26525.916590528996</v>
      </c>
      <c r="AF34" s="84">
        <v>8552</v>
      </c>
      <c r="AG34" s="86">
        <v>5855</v>
      </c>
      <c r="AH34" s="84">
        <v>710.23112829829995</v>
      </c>
      <c r="AI34" s="85">
        <v>1658</v>
      </c>
      <c r="AJ34" s="86">
        <v>10328</v>
      </c>
      <c r="AK34" s="86">
        <v>2366</v>
      </c>
      <c r="AL34" s="86">
        <v>2509</v>
      </c>
      <c r="AM34">
        <v>439</v>
      </c>
      <c r="AN34">
        <v>83</v>
      </c>
      <c r="AO34">
        <v>2</v>
      </c>
      <c r="AP34">
        <v>9</v>
      </c>
    </row>
    <row r="35" spans="1:42" x14ac:dyDescent="0.35">
      <c r="A35" s="81">
        <v>1293</v>
      </c>
      <c r="B35" s="81">
        <v>3567</v>
      </c>
      <c r="C35" s="81">
        <v>2563</v>
      </c>
      <c r="D35">
        <v>58117</v>
      </c>
      <c r="E35" s="81">
        <v>8524</v>
      </c>
      <c r="F35" s="81">
        <v>3656</v>
      </c>
      <c r="G35">
        <v>4249.1249168304003</v>
      </c>
      <c r="H35">
        <v>77676</v>
      </c>
      <c r="I35">
        <v>54042.083637948999</v>
      </c>
      <c r="J35">
        <v>118417</v>
      </c>
      <c r="K35" s="81">
        <v>20978</v>
      </c>
      <c r="L35">
        <v>5517</v>
      </c>
      <c r="M35">
        <v>3164</v>
      </c>
      <c r="N35" s="81">
        <v>1294</v>
      </c>
      <c r="O35" s="81">
        <v>4889</v>
      </c>
      <c r="P35" s="81">
        <v>11702</v>
      </c>
      <c r="Q35">
        <v>4539</v>
      </c>
      <c r="R35">
        <v>2469</v>
      </c>
      <c r="S35">
        <v>8859</v>
      </c>
      <c r="T35">
        <v>30591</v>
      </c>
      <c r="U35">
        <v>19256</v>
      </c>
      <c r="V35" s="82">
        <v>0</v>
      </c>
      <c r="W35">
        <v>6789</v>
      </c>
      <c r="X35">
        <v>7663</v>
      </c>
      <c r="Y35">
        <v>24788</v>
      </c>
      <c r="Z35" s="84">
        <v>24669.805354797598</v>
      </c>
      <c r="AA35" s="84">
        <v>12934.877887315501</v>
      </c>
      <c r="AB35" s="85">
        <v>4547.5070048801999</v>
      </c>
      <c r="AC35" s="81">
        <v>22954.3122769205</v>
      </c>
      <c r="AD35" s="86">
        <v>5020.1756370857993</v>
      </c>
      <c r="AE35" s="86">
        <v>33916.591459708994</v>
      </c>
      <c r="AF35" s="86">
        <v>7875</v>
      </c>
      <c r="AG35" s="86">
        <v>5195</v>
      </c>
      <c r="AH35" s="86">
        <v>645.88963235489996</v>
      </c>
      <c r="AI35" s="86">
        <v>1995</v>
      </c>
      <c r="AJ35" s="85">
        <v>11676</v>
      </c>
      <c r="AK35" s="86">
        <v>1835</v>
      </c>
      <c r="AL35" s="85">
        <v>3163</v>
      </c>
      <c r="AM35">
        <v>765</v>
      </c>
      <c r="AN35">
        <v>107</v>
      </c>
      <c r="AO35">
        <v>2</v>
      </c>
      <c r="AP35">
        <v>12</v>
      </c>
    </row>
    <row r="36" spans="1:42" x14ac:dyDescent="0.35">
      <c r="A36">
        <v>1701</v>
      </c>
      <c r="B36">
        <v>3791</v>
      </c>
      <c r="C36">
        <v>2933</v>
      </c>
      <c r="D36">
        <v>55259</v>
      </c>
      <c r="E36">
        <v>8686</v>
      </c>
      <c r="F36">
        <v>3985</v>
      </c>
      <c r="G36">
        <v>4607.3004321540002</v>
      </c>
      <c r="H36">
        <v>69455</v>
      </c>
      <c r="I36">
        <v>54165.357557452502</v>
      </c>
      <c r="J36">
        <v>118953</v>
      </c>
      <c r="K36">
        <v>23463</v>
      </c>
      <c r="L36">
        <v>6205</v>
      </c>
      <c r="M36">
        <v>3789</v>
      </c>
      <c r="N36">
        <v>1120</v>
      </c>
      <c r="O36">
        <v>4511</v>
      </c>
      <c r="P36">
        <v>11149</v>
      </c>
      <c r="Q36">
        <v>2835</v>
      </c>
      <c r="R36">
        <v>2050</v>
      </c>
      <c r="S36">
        <v>9276</v>
      </c>
      <c r="T36">
        <v>29106</v>
      </c>
      <c r="U36">
        <v>21235</v>
      </c>
      <c r="V36">
        <v>0</v>
      </c>
      <c r="W36">
        <v>5056</v>
      </c>
      <c r="X36">
        <v>6649</v>
      </c>
      <c r="Y36">
        <v>20397</v>
      </c>
      <c r="Z36" s="86">
        <v>23776.8310245924</v>
      </c>
      <c r="AA36" s="86">
        <v>12471.315789619801</v>
      </c>
      <c r="AB36" s="86">
        <v>4780.9519229952002</v>
      </c>
      <c r="AC36">
        <v>18365.023292045502</v>
      </c>
      <c r="AD36" s="86">
        <v>4833.2044774177994</v>
      </c>
      <c r="AE36" s="86">
        <v>34193.225658722993</v>
      </c>
      <c r="AF36" s="84">
        <v>7626</v>
      </c>
      <c r="AG36" s="85">
        <v>5154</v>
      </c>
      <c r="AH36" s="86">
        <v>680.53505324749995</v>
      </c>
      <c r="AI36" s="86">
        <v>1728</v>
      </c>
      <c r="AJ36" s="86">
        <v>10304</v>
      </c>
      <c r="AK36" s="85">
        <v>2463</v>
      </c>
      <c r="AL36" s="86">
        <v>2939</v>
      </c>
      <c r="AM36">
        <v>625</v>
      </c>
      <c r="AN36">
        <v>96</v>
      </c>
      <c r="AO36">
        <v>2</v>
      </c>
      <c r="AP36">
        <v>12</v>
      </c>
    </row>
    <row r="37" spans="1:42" x14ac:dyDescent="0.35">
      <c r="A37">
        <v>1202</v>
      </c>
      <c r="B37">
        <v>3784</v>
      </c>
      <c r="C37">
        <v>2804</v>
      </c>
      <c r="D37">
        <v>57782</v>
      </c>
      <c r="E37">
        <v>8201</v>
      </c>
      <c r="F37">
        <v>3293</v>
      </c>
      <c r="G37">
        <v>4393.0073887979997</v>
      </c>
      <c r="H37">
        <v>73829</v>
      </c>
      <c r="I37">
        <v>48151.995630452504</v>
      </c>
      <c r="J37">
        <v>11857</v>
      </c>
      <c r="K37">
        <v>21538</v>
      </c>
      <c r="L37">
        <v>4982</v>
      </c>
      <c r="M37">
        <v>3610</v>
      </c>
      <c r="N37">
        <v>1198</v>
      </c>
      <c r="O37">
        <v>4302</v>
      </c>
      <c r="P37">
        <v>10920</v>
      </c>
      <c r="Q37">
        <v>3905</v>
      </c>
      <c r="R37">
        <v>1935</v>
      </c>
      <c r="S37">
        <v>9041</v>
      </c>
      <c r="T37">
        <v>27934</v>
      </c>
      <c r="U37">
        <v>20190</v>
      </c>
      <c r="V37">
        <v>0</v>
      </c>
      <c r="W37">
        <v>4967</v>
      </c>
      <c r="X37">
        <v>7106</v>
      </c>
      <c r="Y37">
        <v>20610</v>
      </c>
      <c r="Z37" s="86">
        <v>24147</v>
      </c>
      <c r="AA37" s="86">
        <v>11972.861921129801</v>
      </c>
      <c r="AB37" s="86">
        <v>4615.9841808605997</v>
      </c>
      <c r="AC37">
        <v>21818.791059520001</v>
      </c>
      <c r="AD37" s="85">
        <v>5104.3126589363992</v>
      </c>
      <c r="AE37" s="85">
        <v>32888.503167850999</v>
      </c>
      <c r="AF37" s="86">
        <v>8094</v>
      </c>
      <c r="AG37" s="86">
        <v>5902</v>
      </c>
      <c r="AH37" s="84">
        <v>680.53505324749995</v>
      </c>
      <c r="AI37" s="85">
        <v>2678</v>
      </c>
      <c r="AJ37" s="86">
        <v>9056</v>
      </c>
      <c r="AK37" s="86">
        <v>2206</v>
      </c>
      <c r="AL37" s="86">
        <v>2975</v>
      </c>
      <c r="AM37">
        <v>629</v>
      </c>
      <c r="AN37">
        <v>84</v>
      </c>
      <c r="AO37">
        <v>2</v>
      </c>
      <c r="AP37">
        <v>12</v>
      </c>
    </row>
    <row r="38" spans="1:42" x14ac:dyDescent="0.35">
      <c r="A38" s="81">
        <v>1242</v>
      </c>
      <c r="B38" s="81">
        <v>4301</v>
      </c>
      <c r="C38" s="81">
        <v>2536</v>
      </c>
      <c r="D38" s="81">
        <v>41762</v>
      </c>
      <c r="E38" s="81">
        <v>6649</v>
      </c>
      <c r="F38">
        <v>2728</v>
      </c>
      <c r="G38">
        <v>4885.8813885168001</v>
      </c>
      <c r="H38">
        <v>63206</v>
      </c>
      <c r="I38">
        <v>67527.047759246503</v>
      </c>
      <c r="J38" s="81">
        <v>11737</v>
      </c>
      <c r="K38" s="81">
        <v>16101</v>
      </c>
      <c r="L38" s="81">
        <v>2952</v>
      </c>
      <c r="M38" s="81">
        <v>3003</v>
      </c>
      <c r="N38" s="81">
        <v>1157</v>
      </c>
      <c r="O38" s="81">
        <v>3964</v>
      </c>
      <c r="P38" s="81">
        <v>8531</v>
      </c>
      <c r="Q38" s="81">
        <v>2775</v>
      </c>
      <c r="R38" s="81">
        <v>2148</v>
      </c>
      <c r="S38" s="81">
        <v>8669</v>
      </c>
      <c r="T38" s="81">
        <v>29557</v>
      </c>
      <c r="U38" s="81">
        <v>21106</v>
      </c>
      <c r="V38" s="82">
        <v>0</v>
      </c>
      <c r="W38" s="81">
        <v>4956</v>
      </c>
      <c r="X38" s="81">
        <v>8632</v>
      </c>
      <c r="Y38" s="81">
        <v>16664</v>
      </c>
      <c r="Z38" s="84">
        <v>17666.8116448896</v>
      </c>
      <c r="AA38" s="84">
        <v>10886.2324878216</v>
      </c>
      <c r="AB38" s="85">
        <v>3115.7115071081998</v>
      </c>
      <c r="AC38" s="81">
        <v>19434.983238233501</v>
      </c>
      <c r="AD38" s="86">
        <v>4281.6395563972001</v>
      </c>
      <c r="AE38" s="86">
        <v>16079.878926268999</v>
      </c>
      <c r="AF38" s="86">
        <v>9344</v>
      </c>
      <c r="AG38" s="86">
        <v>6493</v>
      </c>
      <c r="AH38" s="86">
        <v>856.23683063139993</v>
      </c>
      <c r="AI38" s="86">
        <v>2256</v>
      </c>
      <c r="AJ38" s="85">
        <v>10952</v>
      </c>
      <c r="AK38" s="86">
        <v>2583</v>
      </c>
      <c r="AL38">
        <v>3709</v>
      </c>
      <c r="AM38">
        <v>555</v>
      </c>
      <c r="AN38">
        <v>100</v>
      </c>
      <c r="AO38">
        <v>2</v>
      </c>
      <c r="AP38">
        <v>15</v>
      </c>
    </row>
    <row r="39" spans="1:42" x14ac:dyDescent="0.35">
      <c r="A39">
        <v>1414</v>
      </c>
      <c r="B39">
        <v>4157</v>
      </c>
      <c r="C39">
        <v>2717</v>
      </c>
      <c r="D39">
        <v>39029</v>
      </c>
      <c r="E39">
        <v>6851</v>
      </c>
      <c r="F39">
        <v>2568</v>
      </c>
      <c r="G39">
        <v>4441.9886558507997</v>
      </c>
      <c r="H39">
        <v>65778</v>
      </c>
      <c r="I39">
        <v>67713.461978983498</v>
      </c>
      <c r="J39">
        <v>101528</v>
      </c>
      <c r="K39">
        <v>17268</v>
      </c>
      <c r="L39">
        <v>2926</v>
      </c>
      <c r="M39">
        <v>3405</v>
      </c>
      <c r="N39">
        <v>1084</v>
      </c>
      <c r="O39">
        <v>4200</v>
      </c>
      <c r="P39">
        <v>9309</v>
      </c>
      <c r="Q39">
        <v>2759</v>
      </c>
      <c r="R39">
        <v>2046</v>
      </c>
      <c r="S39">
        <v>9019</v>
      </c>
      <c r="T39">
        <v>28671</v>
      </c>
      <c r="U39">
        <v>23237</v>
      </c>
      <c r="V39">
        <v>0</v>
      </c>
      <c r="W39">
        <v>4345</v>
      </c>
      <c r="X39">
        <v>8450</v>
      </c>
      <c r="Y39">
        <v>16940</v>
      </c>
      <c r="Z39" s="86">
        <v>17425.967945871598</v>
      </c>
      <c r="AA39" s="86">
        <v>10841.3716396575</v>
      </c>
      <c r="AB39" s="86">
        <v>3125.0493038328</v>
      </c>
      <c r="AC39">
        <v>19799.503906175003</v>
      </c>
      <c r="AD39" s="86">
        <v>4347.0794622809999</v>
      </c>
      <c r="AE39" s="86">
        <v>16841.655190718</v>
      </c>
      <c r="AF39" s="84">
        <v>9391</v>
      </c>
      <c r="AG39" s="85">
        <v>6419</v>
      </c>
      <c r="AH39" s="86">
        <v>853.76215771049988</v>
      </c>
      <c r="AI39" s="86">
        <v>1669</v>
      </c>
      <c r="AJ39" s="86">
        <v>11263</v>
      </c>
      <c r="AK39" s="85">
        <v>2377</v>
      </c>
      <c r="AL39">
        <v>2840</v>
      </c>
      <c r="AM39">
        <v>567</v>
      </c>
      <c r="AN39">
        <v>99</v>
      </c>
      <c r="AO39">
        <v>2</v>
      </c>
      <c r="AP39">
        <v>15</v>
      </c>
    </row>
    <row r="40" spans="1:42" x14ac:dyDescent="0.35">
      <c r="A40">
        <v>1299</v>
      </c>
      <c r="B40">
        <v>4906</v>
      </c>
      <c r="C40">
        <v>2842</v>
      </c>
      <c r="D40">
        <v>40120</v>
      </c>
      <c r="E40" s="81">
        <v>7214</v>
      </c>
      <c r="F40">
        <v>2885</v>
      </c>
      <c r="G40">
        <v>4993.0279101947999</v>
      </c>
      <c r="H40">
        <v>66960</v>
      </c>
      <c r="I40">
        <v>65813.239610051503</v>
      </c>
      <c r="J40">
        <v>105959</v>
      </c>
      <c r="K40">
        <v>16534</v>
      </c>
      <c r="L40">
        <v>2829</v>
      </c>
      <c r="M40">
        <v>3432</v>
      </c>
      <c r="N40">
        <v>1109</v>
      </c>
      <c r="O40">
        <v>4568</v>
      </c>
      <c r="P40">
        <v>9833</v>
      </c>
      <c r="Q40">
        <v>3061</v>
      </c>
      <c r="R40">
        <v>1942</v>
      </c>
      <c r="S40">
        <v>9346</v>
      </c>
      <c r="T40">
        <v>29332</v>
      </c>
      <c r="U40">
        <v>21926</v>
      </c>
      <c r="V40">
        <v>0</v>
      </c>
      <c r="W40">
        <v>4694</v>
      </c>
      <c r="X40">
        <v>8611</v>
      </c>
      <c r="Y40">
        <v>17231</v>
      </c>
      <c r="Z40" s="86">
        <v>17644.579918826399</v>
      </c>
      <c r="AA40" s="84">
        <v>11015.830493629001</v>
      </c>
      <c r="AB40" s="86">
        <v>3125.0493038328</v>
      </c>
      <c r="AC40" s="81">
        <v>19652.646658659003</v>
      </c>
      <c r="AD40" s="85">
        <v>4393.8222521979997</v>
      </c>
      <c r="AE40" s="85">
        <v>16982.036724545997</v>
      </c>
      <c r="AF40" s="86">
        <v>9380</v>
      </c>
      <c r="AG40" s="86">
        <v>6274</v>
      </c>
      <c r="AH40">
        <v>863.66084939409996</v>
      </c>
      <c r="AI40">
        <v>1900</v>
      </c>
      <c r="AJ40" s="86">
        <v>10885</v>
      </c>
      <c r="AK40" s="86">
        <v>2661</v>
      </c>
      <c r="AL40">
        <v>2501</v>
      </c>
      <c r="AM40">
        <v>522</v>
      </c>
      <c r="AN40">
        <v>86</v>
      </c>
      <c r="AO40">
        <v>2</v>
      </c>
      <c r="AP40">
        <v>15</v>
      </c>
    </row>
    <row r="41" spans="1:42" x14ac:dyDescent="0.35">
      <c r="A41" s="81">
        <v>1440</v>
      </c>
      <c r="B41" s="81">
        <v>3455</v>
      </c>
      <c r="C41" s="81">
        <v>2616</v>
      </c>
      <c r="D41" s="81">
        <v>50816</v>
      </c>
      <c r="E41" s="81">
        <v>8055</v>
      </c>
      <c r="F41">
        <v>3631</v>
      </c>
      <c r="G41">
        <v>4595.0551153908</v>
      </c>
      <c r="H41">
        <v>61123</v>
      </c>
      <c r="I41">
        <v>55349.989857071501</v>
      </c>
      <c r="J41" s="81">
        <v>103449</v>
      </c>
      <c r="K41" s="81">
        <v>27095</v>
      </c>
      <c r="L41" s="81">
        <v>4027</v>
      </c>
      <c r="M41" s="81">
        <v>8036</v>
      </c>
      <c r="N41" s="81">
        <v>2166</v>
      </c>
      <c r="O41" s="81">
        <v>6218</v>
      </c>
      <c r="P41" s="81">
        <v>15973</v>
      </c>
      <c r="Q41" s="81">
        <v>3757</v>
      </c>
      <c r="R41" s="81">
        <v>1574</v>
      </c>
      <c r="S41" s="81">
        <v>10228</v>
      </c>
      <c r="T41" s="81">
        <v>21848</v>
      </c>
      <c r="U41" s="81">
        <v>27016</v>
      </c>
      <c r="V41" s="82">
        <v>0</v>
      </c>
      <c r="W41" s="81">
        <v>4900</v>
      </c>
      <c r="X41" s="81">
        <v>5374</v>
      </c>
      <c r="Y41" s="81">
        <v>10344</v>
      </c>
      <c r="Z41" s="84">
        <v>16266.212902907999</v>
      </c>
      <c r="AA41" s="86">
        <v>8782.7571627938014</v>
      </c>
      <c r="AB41" s="85">
        <v>5425.2598969925994</v>
      </c>
      <c r="AC41">
        <v>33218.584897949506</v>
      </c>
      <c r="AD41" s="86">
        <v>4281.6395563972001</v>
      </c>
      <c r="AE41" s="86">
        <v>30054.034845117996</v>
      </c>
      <c r="AF41" s="86">
        <v>6501</v>
      </c>
      <c r="AG41" s="86">
        <v>5010</v>
      </c>
      <c r="AH41">
        <v>598.87084685779996</v>
      </c>
      <c r="AI41">
        <v>6370</v>
      </c>
      <c r="AJ41">
        <v>11160</v>
      </c>
      <c r="AK41" s="86">
        <v>1992</v>
      </c>
      <c r="AL41">
        <v>2656</v>
      </c>
      <c r="AM41">
        <v>378</v>
      </c>
      <c r="AN41">
        <v>83</v>
      </c>
      <c r="AO41">
        <v>2</v>
      </c>
      <c r="AP41">
        <v>18</v>
      </c>
    </row>
    <row r="42" spans="1:42" x14ac:dyDescent="0.35">
      <c r="A42">
        <v>1342</v>
      </c>
      <c r="B42">
        <v>3910</v>
      </c>
      <c r="C42">
        <v>2744</v>
      </c>
      <c r="D42">
        <v>45990</v>
      </c>
      <c r="E42" s="83">
        <v>8605</v>
      </c>
      <c r="F42">
        <v>2937</v>
      </c>
      <c r="G42">
        <v>4656.2816992068001</v>
      </c>
      <c r="H42">
        <v>60858</v>
      </c>
      <c r="I42">
        <v>58876.826627257004</v>
      </c>
      <c r="J42">
        <v>115938</v>
      </c>
      <c r="K42">
        <v>22384</v>
      </c>
      <c r="L42">
        <v>3422</v>
      </c>
      <c r="M42">
        <v>8792</v>
      </c>
      <c r="N42">
        <v>2064</v>
      </c>
      <c r="O42">
        <v>7480</v>
      </c>
      <c r="P42">
        <v>18930</v>
      </c>
      <c r="Q42">
        <v>3285</v>
      </c>
      <c r="R42">
        <v>1915</v>
      </c>
      <c r="S42">
        <v>11044</v>
      </c>
      <c r="T42">
        <v>24764</v>
      </c>
      <c r="U42">
        <v>28955</v>
      </c>
      <c r="V42">
        <v>0</v>
      </c>
      <c r="W42">
        <v>3936</v>
      </c>
      <c r="X42">
        <v>5789</v>
      </c>
      <c r="Y42">
        <v>16594</v>
      </c>
      <c r="Z42" s="86">
        <v>17159.1872331132</v>
      </c>
      <c r="AA42" s="86">
        <v>8707.9890825203001</v>
      </c>
      <c r="AB42" s="86">
        <v>3697.7675029416</v>
      </c>
      <c r="AC42">
        <v>25831.140857725</v>
      </c>
      <c r="AD42" s="86">
        <v>4248.9196034552997</v>
      </c>
      <c r="AE42" s="86">
        <v>26649.782649788998</v>
      </c>
      <c r="AF42">
        <v>6948</v>
      </c>
      <c r="AG42">
        <v>4969</v>
      </c>
      <c r="AH42">
        <v>638.46561359219993</v>
      </c>
      <c r="AI42">
        <v>6181</v>
      </c>
      <c r="AJ42">
        <v>9580</v>
      </c>
      <c r="AK42">
        <v>2244</v>
      </c>
      <c r="AL42">
        <v>3270</v>
      </c>
      <c r="AM42">
        <v>396</v>
      </c>
      <c r="AN42">
        <v>94</v>
      </c>
      <c r="AO42">
        <v>2</v>
      </c>
      <c r="AP42">
        <v>18</v>
      </c>
    </row>
    <row r="43" spans="1:42" x14ac:dyDescent="0.35">
      <c r="A43">
        <v>1331</v>
      </c>
      <c r="B43">
        <v>4497</v>
      </c>
      <c r="C43">
        <v>2943</v>
      </c>
      <c r="D43">
        <v>45318</v>
      </c>
      <c r="E43">
        <v>8604</v>
      </c>
      <c r="F43">
        <v>3040</v>
      </c>
      <c r="G43">
        <v>5274.6701957484001</v>
      </c>
      <c r="H43">
        <v>61764</v>
      </c>
      <c r="I43">
        <v>57277.272354674998</v>
      </c>
      <c r="J43">
        <v>120096</v>
      </c>
      <c r="K43">
        <v>20594</v>
      </c>
      <c r="L43">
        <v>3373</v>
      </c>
      <c r="M43">
        <v>8362</v>
      </c>
      <c r="N43">
        <v>1700</v>
      </c>
      <c r="O43">
        <v>6811</v>
      </c>
      <c r="P43">
        <v>17739</v>
      </c>
      <c r="Q43">
        <v>3096</v>
      </c>
      <c r="R43">
        <v>1385</v>
      </c>
      <c r="S43">
        <v>10492</v>
      </c>
      <c r="T43">
        <v>22926</v>
      </c>
      <c r="U43">
        <v>27605</v>
      </c>
      <c r="V43">
        <v>0</v>
      </c>
      <c r="W43">
        <v>4454</v>
      </c>
      <c r="X43">
        <v>5589</v>
      </c>
      <c r="Y43">
        <v>16589</v>
      </c>
      <c r="Z43" s="86">
        <v>17092.492054923598</v>
      </c>
      <c r="AA43" s="84">
        <v>8837.5870883277003</v>
      </c>
      <c r="AB43" s="86">
        <v>3420.7462001117997</v>
      </c>
      <c r="AC43">
        <v>24249.802996079503</v>
      </c>
      <c r="AD43" s="85">
        <v>3931.0686320196996</v>
      </c>
      <c r="AE43">
        <v>26197.671533489996</v>
      </c>
      <c r="AF43">
        <v>7567</v>
      </c>
      <c r="AG43">
        <v>4717</v>
      </c>
      <c r="AH43">
        <v>658.26299695939997</v>
      </c>
      <c r="AI43">
        <v>3765</v>
      </c>
      <c r="AJ43">
        <v>9441</v>
      </c>
      <c r="AK43">
        <v>2145</v>
      </c>
      <c r="AL43">
        <v>3353</v>
      </c>
      <c r="AM43">
        <v>351</v>
      </c>
      <c r="AN43">
        <v>84</v>
      </c>
      <c r="AO43">
        <v>2</v>
      </c>
      <c r="AP43">
        <v>18</v>
      </c>
    </row>
    <row r="44" spans="1:42" x14ac:dyDescent="0.35">
      <c r="A44" s="81">
        <v>1730</v>
      </c>
      <c r="B44" s="81">
        <v>5032</v>
      </c>
      <c r="C44" s="81">
        <v>3837</v>
      </c>
      <c r="D44" s="81">
        <v>18865</v>
      </c>
      <c r="E44" s="81">
        <v>868</v>
      </c>
      <c r="F44">
        <v>1226</v>
      </c>
      <c r="G44">
        <v>64.287913006799997</v>
      </c>
      <c r="H44" s="81">
        <v>815</v>
      </c>
      <c r="I44">
        <v>1767.928406538</v>
      </c>
      <c r="J44" s="81">
        <v>84</v>
      </c>
      <c r="K44">
        <v>0</v>
      </c>
      <c r="L44" s="89">
        <v>421</v>
      </c>
      <c r="M44" s="81">
        <v>144</v>
      </c>
      <c r="N44" s="82">
        <v>0</v>
      </c>
      <c r="O44" s="82">
        <v>0</v>
      </c>
      <c r="P44" s="82">
        <v>0</v>
      </c>
      <c r="Q44" s="81">
        <v>1879</v>
      </c>
      <c r="R44" s="82">
        <v>0</v>
      </c>
      <c r="S44" s="82">
        <v>0</v>
      </c>
      <c r="T44" s="81">
        <v>779</v>
      </c>
      <c r="U44" s="82">
        <v>0</v>
      </c>
      <c r="V44" s="83">
        <v>191</v>
      </c>
      <c r="W44" s="81">
        <v>2152</v>
      </c>
      <c r="X44" s="81">
        <v>15509</v>
      </c>
      <c r="Y44" s="81">
        <v>345</v>
      </c>
      <c r="Z44" s="86">
        <v>0</v>
      </c>
      <c r="AA44">
        <v>9605.2060458023007</v>
      </c>
      <c r="AB44">
        <v>230.33231920679998</v>
      </c>
      <c r="AC44">
        <v>687.08212230700008</v>
      </c>
      <c r="AD44" s="86">
        <v>0</v>
      </c>
      <c r="AE44" s="86">
        <v>0</v>
      </c>
      <c r="AF44" s="81">
        <v>40545</v>
      </c>
      <c r="AG44" s="81">
        <v>21708</v>
      </c>
      <c r="AH44">
        <v>1583.7906693759999</v>
      </c>
      <c r="AI44" s="81">
        <v>1513</v>
      </c>
      <c r="AJ44" s="81">
        <v>20142</v>
      </c>
      <c r="AK44" s="81">
        <v>5069</v>
      </c>
      <c r="AL44" s="81">
        <v>6892</v>
      </c>
      <c r="AM44" s="81">
        <v>2918</v>
      </c>
      <c r="AN44" s="81">
        <v>245</v>
      </c>
      <c r="AO44">
        <v>3</v>
      </c>
      <c r="AP44">
        <v>0</v>
      </c>
    </row>
    <row r="45" spans="1:42" x14ac:dyDescent="0.35">
      <c r="A45">
        <v>1860</v>
      </c>
      <c r="B45">
        <v>4242</v>
      </c>
      <c r="C45">
        <v>3932</v>
      </c>
      <c r="D45">
        <v>18145</v>
      </c>
      <c r="E45">
        <v>950</v>
      </c>
      <c r="F45">
        <v>1280</v>
      </c>
      <c r="G45">
        <v>67.349242197600006</v>
      </c>
      <c r="H45">
        <v>850</v>
      </c>
      <c r="I45">
        <v>1819.0419829175</v>
      </c>
      <c r="J45">
        <v>96</v>
      </c>
      <c r="K45">
        <v>0</v>
      </c>
      <c r="L45" s="90">
        <v>454</v>
      </c>
      <c r="M45">
        <v>148</v>
      </c>
      <c r="N45">
        <v>0</v>
      </c>
      <c r="O45">
        <v>0</v>
      </c>
      <c r="P45">
        <v>0</v>
      </c>
      <c r="Q45">
        <v>2015</v>
      </c>
      <c r="R45">
        <v>0</v>
      </c>
      <c r="S45">
        <v>0</v>
      </c>
      <c r="T45">
        <v>815</v>
      </c>
      <c r="U45">
        <v>0</v>
      </c>
      <c r="V45">
        <v>197</v>
      </c>
      <c r="W45">
        <v>2267</v>
      </c>
      <c r="X45">
        <v>15726</v>
      </c>
      <c r="Y45">
        <v>340</v>
      </c>
      <c r="Z45" s="86">
        <v>0</v>
      </c>
      <c r="AA45">
        <v>9625.1442005419012</v>
      </c>
      <c r="AB45" s="83">
        <v>361.06147335119999</v>
      </c>
      <c r="AC45">
        <v>965.06191224800011</v>
      </c>
      <c r="AD45" s="86">
        <v>0</v>
      </c>
      <c r="AE45" s="86">
        <v>0</v>
      </c>
      <c r="AF45">
        <v>39396</v>
      </c>
      <c r="AG45">
        <v>21421</v>
      </c>
      <c r="AH45">
        <v>1633.2841277939999</v>
      </c>
      <c r="AI45">
        <v>1566</v>
      </c>
      <c r="AJ45">
        <v>19975</v>
      </c>
      <c r="AK45">
        <v>5216</v>
      </c>
      <c r="AL45">
        <v>7072</v>
      </c>
      <c r="AM45">
        <v>3112</v>
      </c>
      <c r="AN45">
        <v>254</v>
      </c>
      <c r="AO45">
        <v>3</v>
      </c>
      <c r="AP45">
        <v>0</v>
      </c>
    </row>
    <row r="46" spans="1:42" x14ac:dyDescent="0.35">
      <c r="A46">
        <v>1850</v>
      </c>
      <c r="B46">
        <v>3566</v>
      </c>
      <c r="C46">
        <v>3832</v>
      </c>
      <c r="D46">
        <v>18528</v>
      </c>
      <c r="E46">
        <v>927</v>
      </c>
      <c r="F46">
        <v>1264</v>
      </c>
      <c r="G46">
        <v>55.103925434399997</v>
      </c>
      <c r="H46">
        <v>1055</v>
      </c>
      <c r="I46">
        <v>2068.596502888</v>
      </c>
      <c r="J46">
        <v>76</v>
      </c>
      <c r="K46">
        <v>0</v>
      </c>
      <c r="L46" s="90">
        <v>427</v>
      </c>
      <c r="M46">
        <v>156</v>
      </c>
      <c r="N46">
        <v>0</v>
      </c>
      <c r="O46">
        <v>0</v>
      </c>
      <c r="P46">
        <v>0</v>
      </c>
      <c r="Q46">
        <v>1995</v>
      </c>
      <c r="R46">
        <v>0</v>
      </c>
      <c r="S46">
        <v>0</v>
      </c>
      <c r="T46">
        <v>875</v>
      </c>
      <c r="U46">
        <v>0</v>
      </c>
      <c r="V46">
        <v>205</v>
      </c>
      <c r="W46">
        <v>2068</v>
      </c>
      <c r="X46">
        <v>15252</v>
      </c>
      <c r="Y46">
        <v>386</v>
      </c>
      <c r="Z46" s="86">
        <v>0</v>
      </c>
      <c r="AA46">
        <v>9251.3037991744004</v>
      </c>
      <c r="AB46">
        <v>323.71028645280001</v>
      </c>
      <c r="AC46">
        <v>946.70475630850012</v>
      </c>
      <c r="AD46" s="86">
        <v>0</v>
      </c>
      <c r="AE46" s="86">
        <v>0</v>
      </c>
      <c r="AF46">
        <v>39287</v>
      </c>
      <c r="AG46">
        <v>21603</v>
      </c>
      <c r="AH46">
        <v>1623.3854361104</v>
      </c>
      <c r="AI46">
        <v>1515</v>
      </c>
      <c r="AJ46">
        <v>19732</v>
      </c>
      <c r="AK46">
        <v>5137</v>
      </c>
      <c r="AL46">
        <v>6787</v>
      </c>
      <c r="AM46">
        <v>3077</v>
      </c>
      <c r="AN46">
        <v>267</v>
      </c>
      <c r="AO46">
        <v>3</v>
      </c>
      <c r="AP46">
        <v>0</v>
      </c>
    </row>
    <row r="47" spans="1:42" x14ac:dyDescent="0.35">
      <c r="A47" s="81">
        <v>1165</v>
      </c>
      <c r="B47" s="81">
        <v>3646</v>
      </c>
      <c r="C47" s="81">
        <v>2019</v>
      </c>
      <c r="D47" s="81">
        <v>43726</v>
      </c>
      <c r="E47" s="81">
        <v>4358</v>
      </c>
      <c r="F47">
        <v>2075</v>
      </c>
      <c r="G47">
        <v>1549.0325705447999</v>
      </c>
      <c r="H47" s="81">
        <v>60686</v>
      </c>
      <c r="I47">
        <v>38819.257919748503</v>
      </c>
      <c r="J47" s="81">
        <v>28231</v>
      </c>
      <c r="K47" s="81">
        <v>8279</v>
      </c>
      <c r="L47" s="89">
        <v>1142</v>
      </c>
      <c r="M47" s="81">
        <v>532</v>
      </c>
      <c r="N47" s="81">
        <v>0</v>
      </c>
      <c r="O47" s="81">
        <v>658</v>
      </c>
      <c r="P47" s="81">
        <v>1211</v>
      </c>
      <c r="Q47" s="81">
        <v>3118</v>
      </c>
      <c r="R47" s="81">
        <v>810</v>
      </c>
      <c r="S47" s="81">
        <v>4764</v>
      </c>
      <c r="T47" s="81">
        <v>20028</v>
      </c>
      <c r="U47" s="81">
        <v>9687</v>
      </c>
      <c r="V47" s="82">
        <v>0</v>
      </c>
      <c r="W47" s="81">
        <v>6673</v>
      </c>
      <c r="X47" s="81">
        <v>6857</v>
      </c>
      <c r="Y47" s="81">
        <v>18928</v>
      </c>
      <c r="Z47">
        <v>15228.732353292</v>
      </c>
      <c r="AA47">
        <v>10547.283857248402</v>
      </c>
      <c r="AB47">
        <v>1397.5569097818</v>
      </c>
      <c r="AC47">
        <v>8192.5364507140002</v>
      </c>
      <c r="AD47">
        <v>2425.9507966922997</v>
      </c>
      <c r="AE47">
        <v>9727.6145205519988</v>
      </c>
      <c r="AF47" s="81">
        <v>16847</v>
      </c>
      <c r="AG47" s="81">
        <v>10189</v>
      </c>
      <c r="AH47">
        <v>1041.8372996988999</v>
      </c>
      <c r="AI47" s="81">
        <v>1721</v>
      </c>
      <c r="AJ47" s="81">
        <v>15423</v>
      </c>
      <c r="AK47" s="81">
        <v>4634</v>
      </c>
      <c r="AL47" s="81">
        <v>6222</v>
      </c>
      <c r="AM47" s="81">
        <v>3237</v>
      </c>
      <c r="AN47" s="81">
        <v>661</v>
      </c>
      <c r="AO47">
        <v>3</v>
      </c>
      <c r="AP47">
        <v>3</v>
      </c>
    </row>
    <row r="48" spans="1:42" x14ac:dyDescent="0.35">
      <c r="A48">
        <v>1317</v>
      </c>
      <c r="B48">
        <v>4420</v>
      </c>
      <c r="C48">
        <v>2245</v>
      </c>
      <c r="D48">
        <v>40460</v>
      </c>
      <c r="E48">
        <v>4515</v>
      </c>
      <c r="F48">
        <v>2164</v>
      </c>
      <c r="G48">
        <v>1686.7923841308</v>
      </c>
      <c r="H48">
        <v>59185</v>
      </c>
      <c r="I48">
        <v>39625.0484179665</v>
      </c>
      <c r="J48">
        <v>32910</v>
      </c>
      <c r="K48">
        <v>5127</v>
      </c>
      <c r="L48" s="90">
        <v>1239</v>
      </c>
      <c r="M48">
        <v>554</v>
      </c>
      <c r="N48" s="81">
        <v>0</v>
      </c>
      <c r="O48">
        <v>666</v>
      </c>
      <c r="P48">
        <v>1236</v>
      </c>
      <c r="Q48">
        <v>2878</v>
      </c>
      <c r="R48">
        <v>760</v>
      </c>
      <c r="S48">
        <v>4840</v>
      </c>
      <c r="T48">
        <v>20609</v>
      </c>
      <c r="U48">
        <v>10661</v>
      </c>
      <c r="V48">
        <v>0</v>
      </c>
      <c r="W48">
        <v>5872</v>
      </c>
      <c r="X48">
        <v>7095</v>
      </c>
      <c r="Y48">
        <v>19650</v>
      </c>
      <c r="Z48">
        <v>15565.9135319172</v>
      </c>
      <c r="AA48">
        <v>10741.680865959501</v>
      </c>
      <c r="AB48" s="83">
        <v>992.91905171579992</v>
      </c>
      <c r="AC48">
        <v>6626.9332941595003</v>
      </c>
      <c r="AD48">
        <v>1967.8714555056999</v>
      </c>
      <c r="AE48">
        <v>8581.8534723969988</v>
      </c>
      <c r="AF48">
        <v>17187</v>
      </c>
      <c r="AG48">
        <v>10845</v>
      </c>
      <c r="AH48">
        <v>1133.4001977721998</v>
      </c>
      <c r="AI48">
        <v>1839</v>
      </c>
      <c r="AJ48">
        <v>15403</v>
      </c>
      <c r="AK48">
        <v>4815</v>
      </c>
      <c r="AL48">
        <v>5996</v>
      </c>
      <c r="AM48">
        <v>3094</v>
      </c>
      <c r="AN48">
        <v>623</v>
      </c>
      <c r="AO48">
        <v>3</v>
      </c>
      <c r="AP48">
        <v>3</v>
      </c>
    </row>
    <row r="49" spans="1:42" x14ac:dyDescent="0.35">
      <c r="A49">
        <v>1070</v>
      </c>
      <c r="B49">
        <v>3723</v>
      </c>
      <c r="C49">
        <v>2286</v>
      </c>
      <c r="D49">
        <v>46577</v>
      </c>
      <c r="E49">
        <v>4090</v>
      </c>
      <c r="F49">
        <v>2421</v>
      </c>
      <c r="G49">
        <v>1573.5232040712001</v>
      </c>
      <c r="H49">
        <v>65870</v>
      </c>
      <c r="I49">
        <v>41762.798583014999</v>
      </c>
      <c r="J49">
        <v>33151</v>
      </c>
      <c r="K49">
        <v>8352</v>
      </c>
      <c r="L49" s="90">
        <v>1451</v>
      </c>
      <c r="M49">
        <v>611</v>
      </c>
      <c r="N49" s="82">
        <v>0</v>
      </c>
      <c r="O49">
        <v>655</v>
      </c>
      <c r="P49">
        <v>1281</v>
      </c>
      <c r="Q49">
        <v>3008</v>
      </c>
      <c r="R49">
        <v>994</v>
      </c>
      <c r="S49">
        <v>5244</v>
      </c>
      <c r="T49">
        <v>21254</v>
      </c>
      <c r="U49">
        <v>9365</v>
      </c>
      <c r="V49">
        <v>0</v>
      </c>
      <c r="W49">
        <v>6559</v>
      </c>
      <c r="X49">
        <v>6292</v>
      </c>
      <c r="Y49">
        <v>20830</v>
      </c>
      <c r="Z49">
        <v>16214.3388754272</v>
      </c>
      <c r="AA49">
        <v>10512.392086454101</v>
      </c>
      <c r="AB49">
        <v>1297.9537447194</v>
      </c>
      <c r="AC49">
        <v>8460.026437261</v>
      </c>
      <c r="AD49" s="83">
        <v>2126.7969412234997</v>
      </c>
      <c r="AE49" s="83">
        <v>11174.782979572999</v>
      </c>
      <c r="AF49">
        <v>15995</v>
      </c>
      <c r="AG49">
        <v>10454</v>
      </c>
      <c r="AH49">
        <v>1061.6346830661</v>
      </c>
      <c r="AI49">
        <v>1920</v>
      </c>
      <c r="AJ49">
        <v>15190</v>
      </c>
      <c r="AK49">
        <v>3985</v>
      </c>
      <c r="AL49">
        <v>6527</v>
      </c>
      <c r="AM49">
        <v>3041</v>
      </c>
      <c r="AN49">
        <v>567</v>
      </c>
      <c r="AO49">
        <v>3</v>
      </c>
      <c r="AP49">
        <v>3</v>
      </c>
    </row>
    <row r="50" spans="1:42" x14ac:dyDescent="0.35">
      <c r="A50" s="81">
        <v>1103</v>
      </c>
      <c r="B50" s="81">
        <v>3255</v>
      </c>
      <c r="C50" s="81">
        <v>2317</v>
      </c>
      <c r="D50" s="81">
        <v>39969</v>
      </c>
      <c r="E50" s="81">
        <v>6213</v>
      </c>
      <c r="F50" s="81">
        <v>2006</v>
      </c>
      <c r="G50">
        <v>2464.3699985940002</v>
      </c>
      <c r="H50" s="81">
        <v>70440</v>
      </c>
      <c r="I50">
        <v>61128.830668918497</v>
      </c>
      <c r="J50" s="81">
        <v>71943</v>
      </c>
      <c r="K50" s="81">
        <v>12124</v>
      </c>
      <c r="L50" s="89">
        <v>2103</v>
      </c>
      <c r="M50" s="81">
        <v>1482</v>
      </c>
      <c r="N50" s="86">
        <v>0</v>
      </c>
      <c r="O50" s="81">
        <v>2431</v>
      </c>
      <c r="P50" s="81">
        <v>5929</v>
      </c>
      <c r="Q50" s="81">
        <v>2465</v>
      </c>
      <c r="R50" s="81">
        <v>1218</v>
      </c>
      <c r="S50" s="81">
        <v>8092</v>
      </c>
      <c r="T50" s="81">
        <v>29662</v>
      </c>
      <c r="U50" s="81">
        <v>18684</v>
      </c>
      <c r="V50" s="82">
        <v>0</v>
      </c>
      <c r="W50" s="81">
        <v>5555</v>
      </c>
      <c r="X50" s="81">
        <v>4825</v>
      </c>
      <c r="Y50" s="81">
        <v>23279</v>
      </c>
      <c r="Z50">
        <v>21086.792170945198</v>
      </c>
      <c r="AA50">
        <v>9505.5152721043014</v>
      </c>
      <c r="AB50">
        <v>1792.8569711231999</v>
      </c>
      <c r="AC50">
        <v>13272.223744258501</v>
      </c>
      <c r="AD50">
        <v>2631.6190723270997</v>
      </c>
      <c r="AE50">
        <v>18553.071242826998</v>
      </c>
      <c r="AF50" s="81">
        <v>11270</v>
      </c>
      <c r="AG50" s="81">
        <v>8016</v>
      </c>
      <c r="AH50">
        <v>851.28748478959994</v>
      </c>
      <c r="AI50" s="81">
        <v>1767</v>
      </c>
      <c r="AJ50" s="81">
        <v>13551</v>
      </c>
      <c r="AK50" s="81">
        <v>4658</v>
      </c>
      <c r="AL50" s="81">
        <v>5242</v>
      </c>
      <c r="AM50" s="81">
        <v>2603</v>
      </c>
      <c r="AN50" s="81">
        <v>514</v>
      </c>
      <c r="AO50">
        <v>3</v>
      </c>
      <c r="AP50">
        <v>6</v>
      </c>
    </row>
    <row r="51" spans="1:42" x14ac:dyDescent="0.35">
      <c r="A51">
        <v>1290</v>
      </c>
      <c r="B51">
        <v>2696</v>
      </c>
      <c r="C51">
        <v>2417</v>
      </c>
      <c r="D51">
        <v>38799</v>
      </c>
      <c r="E51">
        <v>6548</v>
      </c>
      <c r="F51">
        <v>1907</v>
      </c>
      <c r="G51">
        <v>2651.1110792328</v>
      </c>
      <c r="H51">
        <v>70672</v>
      </c>
      <c r="I51">
        <v>61264.131312276004</v>
      </c>
      <c r="J51">
        <v>72588</v>
      </c>
      <c r="K51">
        <v>12967</v>
      </c>
      <c r="L51" s="90">
        <v>2129</v>
      </c>
      <c r="M51">
        <v>1588</v>
      </c>
      <c r="N51" s="82">
        <v>0</v>
      </c>
      <c r="O51">
        <v>3096</v>
      </c>
      <c r="P51">
        <v>6912</v>
      </c>
      <c r="Q51">
        <v>2866</v>
      </c>
      <c r="R51">
        <v>1196</v>
      </c>
      <c r="S51">
        <v>7883</v>
      </c>
      <c r="T51">
        <v>27183</v>
      </c>
      <c r="U51">
        <v>19692</v>
      </c>
      <c r="V51">
        <v>0</v>
      </c>
      <c r="W51">
        <v>5112</v>
      </c>
      <c r="X51">
        <v>4678</v>
      </c>
      <c r="Y51">
        <v>23147</v>
      </c>
      <c r="Z51">
        <v>20019.669319911598</v>
      </c>
      <c r="AA51">
        <v>7930.4010476759004</v>
      </c>
      <c r="AB51" s="83">
        <v>1721.2671962345999</v>
      </c>
      <c r="AC51">
        <v>13306.315605289001</v>
      </c>
      <c r="AD51">
        <v>2510.0878185428996</v>
      </c>
      <c r="AE51">
        <v>18489.073778875998</v>
      </c>
      <c r="AF51">
        <v>10646</v>
      </c>
      <c r="AG51">
        <v>7849</v>
      </c>
      <c r="AH51">
        <v>826.54075558059992</v>
      </c>
      <c r="AI51">
        <v>2160</v>
      </c>
      <c r="AJ51">
        <v>13265</v>
      </c>
      <c r="AK51">
        <v>4073</v>
      </c>
      <c r="AL51">
        <v>6027</v>
      </c>
      <c r="AM51">
        <v>2654</v>
      </c>
      <c r="AN51">
        <v>630</v>
      </c>
      <c r="AO51">
        <v>3</v>
      </c>
      <c r="AP51">
        <v>6</v>
      </c>
    </row>
    <row r="52" spans="1:42" x14ac:dyDescent="0.35">
      <c r="A52">
        <v>1495</v>
      </c>
      <c r="B52">
        <v>3288</v>
      </c>
      <c r="C52">
        <v>2547</v>
      </c>
      <c r="D52">
        <v>40108</v>
      </c>
      <c r="E52">
        <v>6845</v>
      </c>
      <c r="F52">
        <v>1998</v>
      </c>
      <c r="G52">
        <v>2788.8708928187998</v>
      </c>
      <c r="H52">
        <v>70346</v>
      </c>
      <c r="I52">
        <v>59938.1850073725</v>
      </c>
      <c r="J52">
        <v>71171</v>
      </c>
      <c r="K52">
        <v>11772</v>
      </c>
      <c r="L52" s="90">
        <v>2093</v>
      </c>
      <c r="M52">
        <v>1738</v>
      </c>
      <c r="N52" s="82">
        <v>0</v>
      </c>
      <c r="O52">
        <v>2975</v>
      </c>
      <c r="P52">
        <v>6410</v>
      </c>
      <c r="Q52">
        <v>2737</v>
      </c>
      <c r="R52">
        <v>1424</v>
      </c>
      <c r="S52">
        <v>7653</v>
      </c>
      <c r="T52">
        <v>25966</v>
      </c>
      <c r="U52">
        <v>19843</v>
      </c>
      <c r="V52">
        <v>0</v>
      </c>
      <c r="W52">
        <v>5866</v>
      </c>
      <c r="X52">
        <v>4560</v>
      </c>
      <c r="Y52">
        <v>22781</v>
      </c>
      <c r="Z52">
        <v>20312.3870464104</v>
      </c>
      <c r="AA52">
        <v>9026.9995583539003</v>
      </c>
      <c r="AB52">
        <v>1752.3931853166</v>
      </c>
      <c r="AC52">
        <v>12983.754150923502</v>
      </c>
      <c r="AD52" s="83">
        <v>2238.9796370242998</v>
      </c>
      <c r="AE52" s="83">
        <v>19936.242237896997</v>
      </c>
      <c r="AF52">
        <v>10649</v>
      </c>
      <c r="AG52">
        <v>7779</v>
      </c>
      <c r="AH52">
        <v>811.69271805519998</v>
      </c>
      <c r="AI52">
        <v>1680</v>
      </c>
      <c r="AJ52">
        <v>12701</v>
      </c>
      <c r="AK52">
        <v>4208</v>
      </c>
      <c r="AL52">
        <v>5265</v>
      </c>
      <c r="AM52">
        <v>2275</v>
      </c>
      <c r="AN52">
        <v>631</v>
      </c>
      <c r="AO52">
        <v>3</v>
      </c>
      <c r="AP52">
        <v>6</v>
      </c>
    </row>
    <row r="53" spans="1:42" x14ac:dyDescent="0.35">
      <c r="A53" s="81">
        <v>1185</v>
      </c>
      <c r="B53" s="81">
        <v>3418</v>
      </c>
      <c r="C53" s="81">
        <v>2294</v>
      </c>
      <c r="D53" s="81">
        <v>37239</v>
      </c>
      <c r="E53" s="81">
        <v>4880</v>
      </c>
      <c r="F53" s="81">
        <v>1765</v>
      </c>
      <c r="G53">
        <v>2326.6101850079999</v>
      </c>
      <c r="H53" s="81">
        <v>58100</v>
      </c>
      <c r="I53">
        <v>64598.540500797499</v>
      </c>
      <c r="J53" s="81">
        <v>59920</v>
      </c>
      <c r="K53" s="81">
        <v>9999</v>
      </c>
      <c r="L53" s="89">
        <v>1547</v>
      </c>
      <c r="M53" s="81">
        <v>1275</v>
      </c>
      <c r="N53" s="81">
        <v>326</v>
      </c>
      <c r="O53" s="81">
        <v>2502</v>
      </c>
      <c r="P53" s="81">
        <v>5441</v>
      </c>
      <c r="Q53" s="81">
        <v>2605</v>
      </c>
      <c r="R53" s="81">
        <v>873</v>
      </c>
      <c r="S53" s="81">
        <v>7293</v>
      </c>
      <c r="T53" s="81">
        <v>36860</v>
      </c>
      <c r="U53" s="81">
        <v>23938</v>
      </c>
      <c r="V53" s="82">
        <v>0</v>
      </c>
      <c r="W53" s="81">
        <v>4954</v>
      </c>
      <c r="X53" s="81">
        <v>5053</v>
      </c>
      <c r="Y53" s="81">
        <v>18257</v>
      </c>
      <c r="Z53">
        <v>20171.5861146768</v>
      </c>
      <c r="AA53">
        <v>9375.9172662969013</v>
      </c>
      <c r="AB53">
        <v>1662.1278169788</v>
      </c>
      <c r="AC53">
        <v>11795.783916553</v>
      </c>
      <c r="AD53">
        <v>2697.0589782108996</v>
      </c>
      <c r="AE53">
        <v>11917.979335132999</v>
      </c>
      <c r="AF53" s="81">
        <v>11920</v>
      </c>
      <c r="AG53" s="81">
        <v>8393</v>
      </c>
      <c r="AH53">
        <v>903.25561612849992</v>
      </c>
      <c r="AI53" s="81">
        <v>1714</v>
      </c>
      <c r="AJ53" s="81">
        <v>13831</v>
      </c>
      <c r="AK53" s="81">
        <v>4518</v>
      </c>
      <c r="AL53" s="81">
        <v>5954</v>
      </c>
      <c r="AM53" s="81">
        <v>2412</v>
      </c>
      <c r="AN53" s="81">
        <v>330</v>
      </c>
      <c r="AO53">
        <v>3</v>
      </c>
      <c r="AP53">
        <v>9</v>
      </c>
    </row>
    <row r="54" spans="1:42" x14ac:dyDescent="0.35">
      <c r="A54">
        <v>1112</v>
      </c>
      <c r="B54">
        <v>3155</v>
      </c>
      <c r="C54">
        <v>2196</v>
      </c>
      <c r="D54">
        <v>38193</v>
      </c>
      <c r="E54">
        <v>4721</v>
      </c>
      <c r="F54">
        <v>1715</v>
      </c>
      <c r="G54">
        <v>2449.0633526400002</v>
      </c>
      <c r="H54">
        <v>58151</v>
      </c>
      <c r="I54">
        <v>68895.087597638994</v>
      </c>
      <c r="J54">
        <v>67182</v>
      </c>
      <c r="K54">
        <v>15490</v>
      </c>
      <c r="L54" s="90">
        <v>1865</v>
      </c>
      <c r="M54">
        <v>1542</v>
      </c>
      <c r="N54">
        <v>244</v>
      </c>
      <c r="O54">
        <v>3031</v>
      </c>
      <c r="P54">
        <v>6002</v>
      </c>
      <c r="Q54">
        <v>2672</v>
      </c>
      <c r="R54">
        <v>1028</v>
      </c>
      <c r="S54">
        <v>8164</v>
      </c>
      <c r="T54">
        <v>37801</v>
      </c>
      <c r="U54">
        <v>23770</v>
      </c>
      <c r="V54">
        <v>0</v>
      </c>
      <c r="W54">
        <v>4659</v>
      </c>
      <c r="X54">
        <v>4390</v>
      </c>
      <c r="Y54">
        <v>19217</v>
      </c>
      <c r="Z54">
        <v>20238.281292866399</v>
      </c>
      <c r="AA54">
        <v>8947.2469393955016</v>
      </c>
      <c r="AB54" s="83">
        <v>1960.9373121659999</v>
      </c>
      <c r="AC54">
        <v>15107.939338208502</v>
      </c>
      <c r="AD54">
        <v>2991.5385546879997</v>
      </c>
      <c r="AE54">
        <v>15338.747005029998</v>
      </c>
      <c r="AF54">
        <v>10807</v>
      </c>
      <c r="AG54">
        <v>7365</v>
      </c>
      <c r="AH54">
        <v>853.76215771049988</v>
      </c>
      <c r="AI54">
        <v>1957</v>
      </c>
      <c r="AJ54">
        <v>13433</v>
      </c>
      <c r="AK54">
        <v>5011</v>
      </c>
      <c r="AL54">
        <v>6499</v>
      </c>
      <c r="AM54">
        <v>2702</v>
      </c>
      <c r="AN54">
        <v>369</v>
      </c>
      <c r="AO54">
        <v>3</v>
      </c>
      <c r="AP54">
        <v>9</v>
      </c>
    </row>
    <row r="55" spans="1:42" x14ac:dyDescent="0.35">
      <c r="A55">
        <v>1027</v>
      </c>
      <c r="B55">
        <v>3421</v>
      </c>
      <c r="C55">
        <v>2055</v>
      </c>
      <c r="D55">
        <v>33275</v>
      </c>
      <c r="E55">
        <v>4564</v>
      </c>
      <c r="F55">
        <v>1813</v>
      </c>
      <c r="G55">
        <v>2320.4875266263998</v>
      </c>
      <c r="H55">
        <v>58132</v>
      </c>
      <c r="I55">
        <v>66736.290665845998</v>
      </c>
      <c r="J55">
        <v>66013</v>
      </c>
      <c r="K55">
        <v>11034</v>
      </c>
      <c r="L55" s="90">
        <v>1791</v>
      </c>
      <c r="M55">
        <v>1317</v>
      </c>
      <c r="N55">
        <v>379</v>
      </c>
      <c r="O55">
        <v>2845</v>
      </c>
      <c r="P55">
        <v>5684</v>
      </c>
      <c r="Q55">
        <v>2665</v>
      </c>
      <c r="R55">
        <v>877</v>
      </c>
      <c r="S55">
        <v>7636</v>
      </c>
      <c r="T55">
        <v>35873</v>
      </c>
      <c r="U55">
        <v>21690</v>
      </c>
      <c r="V55">
        <v>0</v>
      </c>
      <c r="W55">
        <v>4587</v>
      </c>
      <c r="X55">
        <v>4553</v>
      </c>
      <c r="Y55">
        <v>19189</v>
      </c>
      <c r="Z55">
        <v>19897.394826563999</v>
      </c>
      <c r="AA55">
        <v>8847.5561656975005</v>
      </c>
      <c r="AB55">
        <v>1599.8758388147999</v>
      </c>
      <c r="AC55">
        <v>12126.212723464001</v>
      </c>
      <c r="AD55" s="83">
        <v>2533.4592135014</v>
      </c>
      <c r="AE55" s="83">
        <v>12966.711970200999</v>
      </c>
      <c r="AF55">
        <v>11213</v>
      </c>
      <c r="AG55">
        <v>7489</v>
      </c>
      <c r="AH55">
        <v>853.76215771049988</v>
      </c>
      <c r="AI55">
        <v>1744</v>
      </c>
      <c r="AJ55">
        <v>13273</v>
      </c>
      <c r="AK55">
        <v>4465</v>
      </c>
      <c r="AL55">
        <v>5645</v>
      </c>
      <c r="AM55">
        <v>2358</v>
      </c>
      <c r="AN55">
        <v>297</v>
      </c>
      <c r="AO55">
        <v>3</v>
      </c>
      <c r="AP55">
        <v>9</v>
      </c>
    </row>
    <row r="56" spans="1:42" x14ac:dyDescent="0.35">
      <c r="A56" s="81">
        <v>1178</v>
      </c>
      <c r="B56" s="81">
        <v>4023</v>
      </c>
      <c r="C56" s="81">
        <v>2047</v>
      </c>
      <c r="D56" s="81">
        <v>35781</v>
      </c>
      <c r="E56" s="81">
        <v>4545</v>
      </c>
      <c r="F56" s="81">
        <v>1722</v>
      </c>
      <c r="G56">
        <v>2412.3274023504</v>
      </c>
      <c r="H56" s="81">
        <v>55549</v>
      </c>
      <c r="I56">
        <v>61128.830668918497</v>
      </c>
      <c r="J56" s="81">
        <v>56805</v>
      </c>
      <c r="K56" s="81">
        <v>10141</v>
      </c>
      <c r="L56" s="89">
        <v>1670</v>
      </c>
      <c r="M56" s="81">
        <v>1305</v>
      </c>
      <c r="N56" s="81">
        <v>445</v>
      </c>
      <c r="O56" s="81">
        <v>2638</v>
      </c>
      <c r="P56" s="81">
        <v>4930</v>
      </c>
      <c r="Q56" s="81">
        <v>2465</v>
      </c>
      <c r="R56" s="81">
        <v>1055</v>
      </c>
      <c r="S56" s="81">
        <v>7228</v>
      </c>
      <c r="T56" s="81">
        <v>35394</v>
      </c>
      <c r="U56" s="81">
        <v>20434</v>
      </c>
      <c r="V56" s="82">
        <v>0</v>
      </c>
      <c r="W56" s="81">
        <v>4684</v>
      </c>
      <c r="X56" s="81">
        <v>5086</v>
      </c>
      <c r="Y56" s="81">
        <v>18451</v>
      </c>
      <c r="Z56">
        <v>21609.2377334304</v>
      </c>
      <c r="AA56">
        <v>9889.3247508416007</v>
      </c>
      <c r="AB56" s="83">
        <v>1699.4790038771998</v>
      </c>
      <c r="AC56">
        <v>11706.620587704001</v>
      </c>
      <c r="AD56">
        <v>2645.6419093021996</v>
      </c>
      <c r="AE56">
        <v>11214.007231672</v>
      </c>
      <c r="AF56" s="81">
        <v>12923</v>
      </c>
      <c r="AG56" s="81">
        <v>8964</v>
      </c>
      <c r="AH56">
        <v>925.5276724165999</v>
      </c>
      <c r="AI56" s="81">
        <v>1777</v>
      </c>
      <c r="AJ56" s="81">
        <v>14492</v>
      </c>
      <c r="AK56" s="81">
        <v>5041</v>
      </c>
      <c r="AL56" s="81">
        <v>6702</v>
      </c>
      <c r="AM56" s="81">
        <v>2768</v>
      </c>
      <c r="AN56" s="81">
        <v>370</v>
      </c>
      <c r="AO56">
        <v>3</v>
      </c>
      <c r="AP56">
        <v>12</v>
      </c>
    </row>
    <row r="57" spans="1:42" x14ac:dyDescent="0.35">
      <c r="A57">
        <v>1384</v>
      </c>
      <c r="B57">
        <v>4273</v>
      </c>
      <c r="C57">
        <v>2491</v>
      </c>
      <c r="D57">
        <v>37408</v>
      </c>
      <c r="E57">
        <v>5324</v>
      </c>
      <c r="F57">
        <v>1803</v>
      </c>
      <c r="G57">
        <v>2222.5249925208</v>
      </c>
      <c r="H57">
        <v>56118</v>
      </c>
      <c r="I57">
        <v>62698.318131865497</v>
      </c>
      <c r="J57">
        <v>56811</v>
      </c>
      <c r="K57">
        <v>10449</v>
      </c>
      <c r="L57" s="90">
        <v>1650</v>
      </c>
      <c r="M57">
        <v>1281</v>
      </c>
      <c r="N57">
        <v>375</v>
      </c>
      <c r="O57">
        <v>2787</v>
      </c>
      <c r="P57">
        <v>5354</v>
      </c>
      <c r="Q57">
        <v>2872</v>
      </c>
      <c r="R57">
        <v>890</v>
      </c>
      <c r="S57">
        <v>7331</v>
      </c>
      <c r="T57">
        <v>36764</v>
      </c>
      <c r="U57">
        <v>25002</v>
      </c>
      <c r="V57">
        <v>0</v>
      </c>
      <c r="W57">
        <v>4943</v>
      </c>
      <c r="X57">
        <v>5173</v>
      </c>
      <c r="Y57">
        <v>18164</v>
      </c>
      <c r="Z57">
        <v>22313.2423920984</v>
      </c>
      <c r="AA57">
        <v>10043.845450073501</v>
      </c>
      <c r="AB57">
        <v>1758.618383133</v>
      </c>
      <c r="AC57">
        <v>12299.294479465001</v>
      </c>
      <c r="AD57">
        <v>2650.3161882938998</v>
      </c>
      <c r="AE57">
        <v>12103.778424022999</v>
      </c>
      <c r="AF57">
        <v>12626</v>
      </c>
      <c r="AG57">
        <v>8867</v>
      </c>
      <c r="AH57">
        <v>888.40757860309998</v>
      </c>
      <c r="AI57">
        <v>1664</v>
      </c>
      <c r="AJ57">
        <v>14078</v>
      </c>
      <c r="AK57">
        <v>4930</v>
      </c>
      <c r="AL57">
        <v>6288</v>
      </c>
      <c r="AM57">
        <v>2485</v>
      </c>
      <c r="AN57">
        <v>396</v>
      </c>
      <c r="AO57">
        <v>3</v>
      </c>
      <c r="AP57">
        <v>12</v>
      </c>
    </row>
    <row r="58" spans="1:42" x14ac:dyDescent="0.35">
      <c r="A58">
        <v>1169</v>
      </c>
      <c r="B58">
        <v>3980</v>
      </c>
      <c r="C58">
        <v>2431</v>
      </c>
      <c r="D58">
        <v>37316</v>
      </c>
      <c r="E58">
        <v>5381</v>
      </c>
      <c r="F58">
        <v>1803</v>
      </c>
      <c r="G58">
        <v>2727.6443090028001</v>
      </c>
      <c r="H58">
        <v>56125</v>
      </c>
      <c r="I58">
        <v>62797.538603661</v>
      </c>
      <c r="J58">
        <v>59035</v>
      </c>
      <c r="K58">
        <v>10653</v>
      </c>
      <c r="L58" s="90">
        <v>1643</v>
      </c>
      <c r="M58">
        <v>1486</v>
      </c>
      <c r="N58">
        <v>394</v>
      </c>
      <c r="O58">
        <v>2587</v>
      </c>
      <c r="P58">
        <v>4899</v>
      </c>
      <c r="Q58">
        <v>2700</v>
      </c>
      <c r="R58">
        <v>1026</v>
      </c>
      <c r="S58">
        <v>7586</v>
      </c>
      <c r="T58">
        <v>34317</v>
      </c>
      <c r="U58">
        <v>20941</v>
      </c>
      <c r="V58">
        <v>0</v>
      </c>
      <c r="W58">
        <v>4415</v>
      </c>
      <c r="X58">
        <v>5009</v>
      </c>
      <c r="Y58">
        <v>18545</v>
      </c>
      <c r="Z58">
        <v>21246.1195410648</v>
      </c>
      <c r="AA58">
        <v>9615.1751231721009</v>
      </c>
      <c r="AB58">
        <v>1668.3530147951999</v>
      </c>
      <c r="AC58">
        <v>12288.804676071</v>
      </c>
      <c r="AD58" s="83">
        <v>2524.1106555179999</v>
      </c>
      <c r="AE58" s="83">
        <v>12632.273610198999</v>
      </c>
      <c r="AF58">
        <v>12419</v>
      </c>
      <c r="AG58">
        <v>8459</v>
      </c>
      <c r="AH58">
        <v>885.93290568219993</v>
      </c>
      <c r="AI58">
        <v>1499</v>
      </c>
      <c r="AJ58">
        <v>14058</v>
      </c>
      <c r="AK58">
        <v>4430</v>
      </c>
      <c r="AL58">
        <v>6061</v>
      </c>
      <c r="AM58">
        <v>2268</v>
      </c>
      <c r="AN58">
        <v>389</v>
      </c>
      <c r="AO58">
        <v>3</v>
      </c>
      <c r="AP58">
        <v>12</v>
      </c>
    </row>
    <row r="59" spans="1:42" x14ac:dyDescent="0.35">
      <c r="A59" s="81">
        <v>1410</v>
      </c>
      <c r="B59" s="81">
        <v>3685</v>
      </c>
      <c r="C59" s="81">
        <v>2875</v>
      </c>
      <c r="D59" s="81">
        <v>38437</v>
      </c>
      <c r="E59" s="81">
        <v>6206</v>
      </c>
      <c r="F59" s="81">
        <v>1810</v>
      </c>
      <c r="G59">
        <v>3679.7176873416001</v>
      </c>
      <c r="H59" s="81">
        <v>54505</v>
      </c>
      <c r="I59">
        <v>69493.417109375499</v>
      </c>
      <c r="J59" s="81">
        <v>84924</v>
      </c>
      <c r="K59" s="81">
        <v>13939</v>
      </c>
      <c r="L59" s="89">
        <v>2401</v>
      </c>
      <c r="M59" s="81">
        <v>3630</v>
      </c>
      <c r="N59" s="81">
        <v>803</v>
      </c>
      <c r="O59" s="81">
        <v>4952</v>
      </c>
      <c r="P59" s="81">
        <v>10816</v>
      </c>
      <c r="Q59" s="81">
        <v>2917</v>
      </c>
      <c r="R59" s="81">
        <v>1043</v>
      </c>
      <c r="S59" s="81">
        <v>10406</v>
      </c>
      <c r="T59" s="81">
        <v>35003</v>
      </c>
      <c r="U59" s="81">
        <v>34996</v>
      </c>
      <c r="V59" s="82">
        <v>0</v>
      </c>
      <c r="W59" s="81">
        <v>4367</v>
      </c>
      <c r="X59" s="81">
        <v>3670</v>
      </c>
      <c r="Y59" s="81">
        <v>15450</v>
      </c>
      <c r="Z59">
        <v>22965.3730232856</v>
      </c>
      <c r="AA59">
        <v>8104.8599016474009</v>
      </c>
      <c r="AB59">
        <v>2250.4090106285998</v>
      </c>
      <c r="AC59">
        <v>17827.420868103003</v>
      </c>
      <c r="AD59">
        <v>2645.6419093021996</v>
      </c>
      <c r="AE59">
        <v>16335.868782072999</v>
      </c>
      <c r="AF59" s="81">
        <v>9540</v>
      </c>
      <c r="AG59" s="81">
        <v>6573</v>
      </c>
      <c r="AH59">
        <v>702.80710953559992</v>
      </c>
      <c r="AI59" s="81">
        <v>2157</v>
      </c>
      <c r="AJ59" s="81">
        <v>11937</v>
      </c>
      <c r="AK59" s="81">
        <v>3989</v>
      </c>
      <c r="AL59" s="81">
        <v>3970</v>
      </c>
      <c r="AM59" s="81">
        <v>1814</v>
      </c>
      <c r="AN59" s="81">
        <v>317</v>
      </c>
      <c r="AO59">
        <v>3</v>
      </c>
      <c r="AP59">
        <v>15</v>
      </c>
    </row>
    <row r="60" spans="1:42" x14ac:dyDescent="0.35">
      <c r="A60">
        <v>1523</v>
      </c>
      <c r="B60">
        <v>4554</v>
      </c>
      <c r="C60">
        <v>3220</v>
      </c>
      <c r="D60">
        <v>37460</v>
      </c>
      <c r="E60">
        <v>6371</v>
      </c>
      <c r="F60">
        <v>1825</v>
      </c>
      <c r="G60">
        <v>3419.5047061236</v>
      </c>
      <c r="H60">
        <v>54197</v>
      </c>
      <c r="I60">
        <v>65732.059224037002</v>
      </c>
      <c r="J60">
        <v>82576</v>
      </c>
      <c r="K60">
        <v>13965</v>
      </c>
      <c r="L60" s="90">
        <v>2304</v>
      </c>
      <c r="M60">
        <v>3491</v>
      </c>
      <c r="N60">
        <v>953</v>
      </c>
      <c r="O60">
        <v>4631</v>
      </c>
      <c r="P60">
        <v>10068</v>
      </c>
      <c r="Q60">
        <v>2744</v>
      </c>
      <c r="R60">
        <v>1145</v>
      </c>
      <c r="S60">
        <v>9534</v>
      </c>
      <c r="T60">
        <v>32636</v>
      </c>
      <c r="U60">
        <v>32696</v>
      </c>
      <c r="V60">
        <v>0</v>
      </c>
      <c r="W60">
        <v>3822</v>
      </c>
      <c r="X60">
        <v>3367</v>
      </c>
      <c r="Y60">
        <v>15091</v>
      </c>
      <c r="Z60">
        <v>22524.443789698798</v>
      </c>
      <c r="AA60">
        <v>7526.6534141990005</v>
      </c>
      <c r="AB60">
        <v>1976.5003067069999</v>
      </c>
      <c r="AC60">
        <v>16725.991511733002</v>
      </c>
      <c r="AD60">
        <v>2276.3738689579</v>
      </c>
      <c r="AE60">
        <v>16988.230027508998</v>
      </c>
      <c r="AF60">
        <v>9201</v>
      </c>
      <c r="AG60">
        <v>6605</v>
      </c>
      <c r="AH60">
        <v>673.11103448479992</v>
      </c>
      <c r="AI60">
        <v>1758</v>
      </c>
      <c r="AJ60">
        <v>11777</v>
      </c>
      <c r="AK60">
        <v>3728</v>
      </c>
      <c r="AL60">
        <v>4703</v>
      </c>
      <c r="AM60">
        <v>1680</v>
      </c>
      <c r="AN60">
        <v>288</v>
      </c>
      <c r="AO60">
        <v>3</v>
      </c>
      <c r="AP60">
        <v>15</v>
      </c>
    </row>
    <row r="61" spans="1:42" x14ac:dyDescent="0.35">
      <c r="A61">
        <v>1427</v>
      </c>
      <c r="B61">
        <v>4916</v>
      </c>
      <c r="C61">
        <v>2938</v>
      </c>
      <c r="D61">
        <v>35957</v>
      </c>
      <c r="E61">
        <v>5837</v>
      </c>
      <c r="F61">
        <v>1608</v>
      </c>
      <c r="G61">
        <v>3395.0140725972001</v>
      </c>
      <c r="H61">
        <v>55301</v>
      </c>
      <c r="I61">
        <v>71991.968990043999</v>
      </c>
      <c r="J61">
        <v>91842</v>
      </c>
      <c r="K61">
        <v>14345</v>
      </c>
      <c r="L61" s="90">
        <v>2320</v>
      </c>
      <c r="M61">
        <v>4089</v>
      </c>
      <c r="N61">
        <v>962</v>
      </c>
      <c r="O61">
        <v>5457</v>
      </c>
      <c r="P61">
        <v>11850</v>
      </c>
      <c r="Q61">
        <v>2812</v>
      </c>
      <c r="R61">
        <v>953</v>
      </c>
      <c r="S61">
        <v>10812</v>
      </c>
      <c r="T61">
        <v>36300</v>
      </c>
      <c r="U61">
        <v>31317</v>
      </c>
      <c r="V61">
        <v>0</v>
      </c>
      <c r="W61">
        <v>2933</v>
      </c>
      <c r="X61">
        <v>3438</v>
      </c>
      <c r="Y61">
        <v>16117</v>
      </c>
      <c r="Z61">
        <v>22850.5091052924</v>
      </c>
      <c r="AA61">
        <v>7780.8648871289006</v>
      </c>
      <c r="AB61">
        <v>2016.9640925136</v>
      </c>
      <c r="AC61">
        <v>18889.513461745501</v>
      </c>
      <c r="AD61" s="83">
        <v>2547.4820504764998</v>
      </c>
      <c r="AE61" s="83">
        <v>16858.170665285998</v>
      </c>
      <c r="AF61">
        <v>8733</v>
      </c>
      <c r="AG61">
        <v>6094</v>
      </c>
      <c r="AH61">
        <v>683.00972616839999</v>
      </c>
      <c r="AI61">
        <v>2097</v>
      </c>
      <c r="AJ61">
        <v>11823</v>
      </c>
      <c r="AK61">
        <v>3710</v>
      </c>
      <c r="AL61">
        <v>5330</v>
      </c>
      <c r="AM61">
        <v>1786</v>
      </c>
      <c r="AN61">
        <v>306</v>
      </c>
      <c r="AO61">
        <v>3</v>
      </c>
      <c r="AP61">
        <v>15</v>
      </c>
    </row>
    <row r="62" spans="1:42" x14ac:dyDescent="0.35">
      <c r="A62" s="81">
        <v>1508</v>
      </c>
      <c r="B62" s="81">
        <v>3548</v>
      </c>
      <c r="C62" s="81">
        <v>2877</v>
      </c>
      <c r="D62" s="81">
        <v>42104</v>
      </c>
      <c r="E62" s="81">
        <v>7115</v>
      </c>
      <c r="F62" s="81">
        <v>3314</v>
      </c>
      <c r="G62">
        <v>4267.4928919752001</v>
      </c>
      <c r="H62" s="81">
        <v>56271</v>
      </c>
      <c r="I62">
        <v>64896.201916184</v>
      </c>
      <c r="J62" s="81">
        <v>103948</v>
      </c>
      <c r="K62" s="81">
        <v>30742</v>
      </c>
      <c r="L62" s="89">
        <v>3245</v>
      </c>
      <c r="M62" s="81">
        <v>7474</v>
      </c>
      <c r="N62" s="81">
        <v>1657</v>
      </c>
      <c r="O62" s="81">
        <v>6330</v>
      </c>
      <c r="P62" s="81">
        <v>15513</v>
      </c>
      <c r="Q62" s="81">
        <v>3549</v>
      </c>
      <c r="R62" s="81">
        <v>1031</v>
      </c>
      <c r="S62" s="81">
        <v>12376</v>
      </c>
      <c r="T62" s="81">
        <v>32130</v>
      </c>
      <c r="U62" s="81">
        <v>39345</v>
      </c>
      <c r="V62" s="82">
        <v>0</v>
      </c>
      <c r="W62" s="81">
        <v>3914</v>
      </c>
      <c r="X62" s="81">
        <v>2724</v>
      </c>
      <c r="Y62" s="81">
        <v>15610</v>
      </c>
      <c r="Z62">
        <v>20716.263403225199</v>
      </c>
      <c r="AA62">
        <v>6534.7302159039009</v>
      </c>
      <c r="AB62">
        <v>4264.2605042340001</v>
      </c>
      <c r="AC62">
        <v>34191.514162743006</v>
      </c>
      <c r="AD62">
        <v>2729.7789311527999</v>
      </c>
      <c r="AE62">
        <v>28949.562483382997</v>
      </c>
      <c r="AF62" s="81">
        <v>6613</v>
      </c>
      <c r="AG62" s="81">
        <v>4379</v>
      </c>
      <c r="AH62">
        <v>509.78262170539995</v>
      </c>
      <c r="AI62" s="81">
        <v>6024</v>
      </c>
      <c r="AJ62" s="81">
        <v>16476</v>
      </c>
      <c r="AK62" s="81">
        <v>3457</v>
      </c>
      <c r="AL62" s="81">
        <v>4321</v>
      </c>
      <c r="AM62" s="81">
        <v>1459</v>
      </c>
      <c r="AN62" s="81">
        <v>312</v>
      </c>
      <c r="AO62">
        <v>3</v>
      </c>
      <c r="AP62">
        <v>18</v>
      </c>
    </row>
    <row r="63" spans="1:42" x14ac:dyDescent="0.35">
      <c r="A63">
        <v>1599</v>
      </c>
      <c r="B63">
        <v>3835</v>
      </c>
      <c r="C63">
        <v>3073</v>
      </c>
      <c r="D63">
        <v>41443</v>
      </c>
      <c r="E63">
        <v>7602</v>
      </c>
      <c r="F63">
        <v>2784</v>
      </c>
      <c r="G63">
        <v>4111.3651032444004</v>
      </c>
      <c r="H63">
        <v>57647</v>
      </c>
      <c r="I63">
        <v>62106.001982055997</v>
      </c>
      <c r="J63">
        <v>109828</v>
      </c>
      <c r="K63">
        <v>25677</v>
      </c>
      <c r="L63" s="90">
        <v>3270</v>
      </c>
      <c r="M63">
        <v>7928</v>
      </c>
      <c r="N63">
        <v>1532</v>
      </c>
      <c r="O63">
        <v>6241</v>
      </c>
      <c r="P63">
        <v>15494</v>
      </c>
      <c r="Q63">
        <v>3125</v>
      </c>
      <c r="R63">
        <v>1212</v>
      </c>
      <c r="S63">
        <v>12412</v>
      </c>
      <c r="T63">
        <v>30764</v>
      </c>
      <c r="U63">
        <v>40157</v>
      </c>
      <c r="V63">
        <v>0</v>
      </c>
      <c r="W63">
        <v>3760</v>
      </c>
      <c r="X63">
        <v>2698</v>
      </c>
      <c r="Y63">
        <v>16155</v>
      </c>
      <c r="Z63">
        <v>22076.103980757598</v>
      </c>
      <c r="AA63">
        <v>6908.5706172714008</v>
      </c>
      <c r="AB63">
        <v>3358.4942219477998</v>
      </c>
      <c r="AC63">
        <v>29027.908442046501</v>
      </c>
      <c r="AD63">
        <v>2683.0361412357997</v>
      </c>
      <c r="AE63">
        <v>26608.493963368997</v>
      </c>
      <c r="AF63">
        <v>6782</v>
      </c>
      <c r="AG63">
        <v>5034</v>
      </c>
      <c r="AH63">
        <v>527.10533215169994</v>
      </c>
      <c r="AI63">
        <v>4761</v>
      </c>
      <c r="AJ63">
        <v>9813</v>
      </c>
      <c r="AK63">
        <v>3228</v>
      </c>
      <c r="AL63">
        <v>4297</v>
      </c>
      <c r="AM63">
        <v>1416</v>
      </c>
      <c r="AN63">
        <v>304</v>
      </c>
      <c r="AO63">
        <v>3</v>
      </c>
      <c r="AP63">
        <v>18</v>
      </c>
    </row>
    <row r="64" spans="1:42" x14ac:dyDescent="0.35">
      <c r="A64">
        <v>1649</v>
      </c>
      <c r="B64">
        <v>4176</v>
      </c>
      <c r="C64">
        <v>3316</v>
      </c>
      <c r="D64">
        <v>42464</v>
      </c>
      <c r="E64">
        <v>7664</v>
      </c>
      <c r="F64">
        <v>2755</v>
      </c>
      <c r="G64">
        <v>3649.1043954336001</v>
      </c>
      <c r="H64">
        <v>58770</v>
      </c>
      <c r="I64">
        <v>63227.493981441497</v>
      </c>
      <c r="J64">
        <v>110471</v>
      </c>
      <c r="K64">
        <v>24797</v>
      </c>
      <c r="L64" s="90">
        <v>3330</v>
      </c>
      <c r="M64">
        <v>8063</v>
      </c>
      <c r="N64">
        <v>1544</v>
      </c>
      <c r="O64">
        <v>6477</v>
      </c>
      <c r="P64">
        <v>16144</v>
      </c>
      <c r="Q64">
        <v>3196</v>
      </c>
      <c r="R64">
        <v>1374</v>
      </c>
      <c r="S64">
        <v>12437</v>
      </c>
      <c r="T64">
        <v>29654</v>
      </c>
      <c r="U64">
        <v>41315</v>
      </c>
      <c r="V64">
        <v>0</v>
      </c>
      <c r="W64">
        <v>3843</v>
      </c>
      <c r="X64">
        <v>2839</v>
      </c>
      <c r="Y64">
        <v>16781</v>
      </c>
      <c r="Z64">
        <v>21850.081432448398</v>
      </c>
      <c r="AA64">
        <v>7481.792566034901</v>
      </c>
      <c r="AB64">
        <v>3722.6682942071998</v>
      </c>
      <c r="AC64">
        <v>29166.898337017003</v>
      </c>
      <c r="AD64" s="83">
        <v>2767.1731630863997</v>
      </c>
      <c r="AE64" s="83">
        <v>26600.236226084999</v>
      </c>
      <c r="AF64">
        <v>6666</v>
      </c>
      <c r="AG64">
        <v>5256</v>
      </c>
      <c r="AH64">
        <v>551.85206136069996</v>
      </c>
      <c r="AI64">
        <v>4849</v>
      </c>
      <c r="AJ64">
        <v>9970</v>
      </c>
      <c r="AK64">
        <v>3555</v>
      </c>
      <c r="AL64">
        <v>4223</v>
      </c>
      <c r="AM64">
        <v>1398</v>
      </c>
      <c r="AN64">
        <v>292</v>
      </c>
      <c r="AO64">
        <v>3</v>
      </c>
      <c r="AP64">
        <v>18</v>
      </c>
    </row>
    <row r="65" spans="1:42" x14ac:dyDescent="0.35">
      <c r="A65" s="83">
        <v>2869</v>
      </c>
      <c r="B65">
        <v>4669</v>
      </c>
      <c r="C65" s="83">
        <v>3246</v>
      </c>
      <c r="D65" s="83">
        <v>33763</v>
      </c>
      <c r="E65" s="83">
        <v>1230</v>
      </c>
      <c r="F65">
        <v>1194</v>
      </c>
      <c r="G65" s="81">
        <v>217.35437254679999</v>
      </c>
      <c r="H65">
        <v>3778</v>
      </c>
      <c r="I65">
        <v>1223.7191521445</v>
      </c>
      <c r="J65" s="83">
        <v>3966</v>
      </c>
      <c r="K65">
        <v>0</v>
      </c>
      <c r="L65">
        <v>763</v>
      </c>
      <c r="M65">
        <v>0</v>
      </c>
      <c r="N65">
        <v>0</v>
      </c>
      <c r="O65">
        <v>0</v>
      </c>
      <c r="P65" s="82">
        <v>0</v>
      </c>
      <c r="Q65" s="83">
        <v>1958</v>
      </c>
      <c r="R65" s="83">
        <v>454</v>
      </c>
      <c r="S65" s="82">
        <v>0</v>
      </c>
      <c r="T65" s="83">
        <v>1505</v>
      </c>
      <c r="U65">
        <v>0</v>
      </c>
      <c r="V65" s="83">
        <v>1007</v>
      </c>
      <c r="W65" s="83">
        <v>3910</v>
      </c>
      <c r="X65" s="83">
        <v>12373</v>
      </c>
      <c r="Y65" s="83">
        <v>1916</v>
      </c>
      <c r="Z65">
        <v>0</v>
      </c>
      <c r="AA65">
        <v>4196.9815726858005</v>
      </c>
      <c r="AB65">
        <v>874.64029320419991</v>
      </c>
      <c r="AC65">
        <v>3178.4104283820002</v>
      </c>
      <c r="AD65">
        <v>0</v>
      </c>
      <c r="AE65" s="83">
        <v>0</v>
      </c>
      <c r="AF65" s="83">
        <v>72289</v>
      </c>
      <c r="AG65" s="83">
        <v>30250</v>
      </c>
      <c r="AH65" s="83">
        <v>4738.9986435234996</v>
      </c>
      <c r="AI65" s="83">
        <v>6870</v>
      </c>
      <c r="AJ65" s="83">
        <v>32290</v>
      </c>
      <c r="AK65" s="83">
        <v>19363</v>
      </c>
      <c r="AL65" s="83">
        <v>29880</v>
      </c>
      <c r="AM65" s="83">
        <v>37548</v>
      </c>
      <c r="AN65" s="83">
        <v>4218</v>
      </c>
      <c r="AO65">
        <v>4</v>
      </c>
      <c r="AP65">
        <v>0</v>
      </c>
    </row>
    <row r="66" spans="1:42" x14ac:dyDescent="0.35">
      <c r="A66">
        <v>2570</v>
      </c>
      <c r="B66">
        <v>4820</v>
      </c>
      <c r="C66">
        <v>3238</v>
      </c>
      <c r="D66">
        <v>33324</v>
      </c>
      <c r="E66">
        <v>1325</v>
      </c>
      <c r="F66">
        <v>1303</v>
      </c>
      <c r="G66">
        <v>208.17038497440001</v>
      </c>
      <c r="H66">
        <v>4052</v>
      </c>
      <c r="I66" s="81">
        <v>1082.4051468600001</v>
      </c>
      <c r="J66">
        <v>3214</v>
      </c>
      <c r="K66">
        <v>0</v>
      </c>
      <c r="L66">
        <v>773</v>
      </c>
      <c r="M66">
        <v>0</v>
      </c>
      <c r="N66">
        <v>0</v>
      </c>
      <c r="O66">
        <v>0</v>
      </c>
      <c r="P66">
        <v>0</v>
      </c>
      <c r="Q66">
        <v>1579</v>
      </c>
      <c r="R66">
        <v>402</v>
      </c>
      <c r="S66">
        <v>0</v>
      </c>
      <c r="T66">
        <v>1784</v>
      </c>
      <c r="U66">
        <v>0</v>
      </c>
      <c r="V66">
        <v>903</v>
      </c>
      <c r="W66">
        <v>3572</v>
      </c>
      <c r="X66">
        <v>12836</v>
      </c>
      <c r="Y66">
        <v>1963</v>
      </c>
      <c r="Z66" s="83">
        <v>0</v>
      </c>
      <c r="AA66">
        <v>4167.0743405764006</v>
      </c>
      <c r="AB66">
        <v>871.52769429599994</v>
      </c>
      <c r="AC66">
        <v>3566.5331539600002</v>
      </c>
      <c r="AD66">
        <v>0</v>
      </c>
      <c r="AE66">
        <v>0</v>
      </c>
      <c r="AF66">
        <v>69146</v>
      </c>
      <c r="AG66">
        <v>28458</v>
      </c>
      <c r="AH66">
        <v>4818.1881769922993</v>
      </c>
      <c r="AI66">
        <v>7207</v>
      </c>
      <c r="AJ66">
        <v>33365</v>
      </c>
      <c r="AK66">
        <v>20128</v>
      </c>
      <c r="AL66">
        <v>31679</v>
      </c>
      <c r="AM66">
        <v>40798</v>
      </c>
      <c r="AN66">
        <v>4602</v>
      </c>
      <c r="AO66">
        <v>4</v>
      </c>
      <c r="AP66">
        <v>0</v>
      </c>
    </row>
    <row r="67" spans="1:42" x14ac:dyDescent="0.35">
      <c r="A67">
        <v>2665</v>
      </c>
      <c r="B67">
        <v>4563</v>
      </c>
      <c r="C67">
        <v>3145</v>
      </c>
      <c r="D67">
        <v>32581</v>
      </c>
      <c r="E67">
        <v>1596</v>
      </c>
      <c r="F67">
        <v>1250</v>
      </c>
      <c r="G67">
        <v>284.7036147444</v>
      </c>
      <c r="H67" s="81">
        <v>4083</v>
      </c>
      <c r="I67">
        <v>1265.8126856335</v>
      </c>
      <c r="J67">
        <v>3932</v>
      </c>
      <c r="K67">
        <v>0</v>
      </c>
      <c r="L67">
        <v>825</v>
      </c>
      <c r="M67">
        <v>0</v>
      </c>
      <c r="N67">
        <v>0</v>
      </c>
      <c r="O67">
        <v>0</v>
      </c>
      <c r="P67">
        <v>0</v>
      </c>
      <c r="Q67">
        <v>2175</v>
      </c>
      <c r="R67">
        <v>446</v>
      </c>
      <c r="S67">
        <v>0</v>
      </c>
      <c r="T67">
        <v>1492</v>
      </c>
      <c r="U67">
        <v>0</v>
      </c>
      <c r="V67">
        <v>931</v>
      </c>
      <c r="W67">
        <v>3718</v>
      </c>
      <c r="X67">
        <v>12857</v>
      </c>
      <c r="Y67">
        <v>2158</v>
      </c>
      <c r="Z67" s="91">
        <v>0</v>
      </c>
      <c r="AA67">
        <v>4246.8269595348002</v>
      </c>
      <c r="AB67">
        <v>824.83871067299992</v>
      </c>
      <c r="AC67">
        <v>3592.7576624450003</v>
      </c>
      <c r="AD67">
        <v>0</v>
      </c>
      <c r="AE67" s="89">
        <v>0</v>
      </c>
      <c r="AF67">
        <v>68840</v>
      </c>
      <c r="AG67">
        <v>29234</v>
      </c>
      <c r="AH67">
        <v>4857.7829437266992</v>
      </c>
      <c r="AI67">
        <v>7408</v>
      </c>
      <c r="AJ67">
        <v>33747</v>
      </c>
      <c r="AK67">
        <v>21546</v>
      </c>
      <c r="AL67">
        <v>34777</v>
      </c>
      <c r="AM67">
        <v>42315</v>
      </c>
      <c r="AN67">
        <v>4811</v>
      </c>
      <c r="AO67">
        <v>4</v>
      </c>
      <c r="AP67">
        <v>0</v>
      </c>
    </row>
    <row r="68" spans="1:42" x14ac:dyDescent="0.35">
      <c r="A68" s="83">
        <v>599</v>
      </c>
      <c r="B68">
        <v>2412</v>
      </c>
      <c r="C68" s="83">
        <v>1440</v>
      </c>
      <c r="D68" s="83">
        <v>50239</v>
      </c>
      <c r="E68" s="83">
        <v>5776</v>
      </c>
      <c r="F68">
        <v>2230</v>
      </c>
      <c r="G68" s="81">
        <v>5296.0995000840003</v>
      </c>
      <c r="H68">
        <v>79924</v>
      </c>
      <c r="I68">
        <v>50022.1511897495</v>
      </c>
      <c r="J68" s="83">
        <v>48921</v>
      </c>
      <c r="K68" s="83">
        <v>19418</v>
      </c>
      <c r="L68">
        <v>3152</v>
      </c>
      <c r="M68" s="83">
        <v>1621</v>
      </c>
      <c r="N68" s="83">
        <v>1308</v>
      </c>
      <c r="O68" s="83">
        <v>3578</v>
      </c>
      <c r="P68" s="83">
        <v>5745</v>
      </c>
      <c r="Q68" s="83">
        <v>2506</v>
      </c>
      <c r="R68" s="83">
        <v>2502</v>
      </c>
      <c r="S68" s="83">
        <v>6397</v>
      </c>
      <c r="T68" s="83">
        <v>19996</v>
      </c>
      <c r="U68" s="83">
        <v>13487</v>
      </c>
      <c r="V68" s="83">
        <v>379</v>
      </c>
      <c r="W68" s="83">
        <v>5226</v>
      </c>
      <c r="X68" s="83">
        <v>3789</v>
      </c>
      <c r="Y68" s="83">
        <v>17510</v>
      </c>
      <c r="Z68">
        <v>11364.117305972399</v>
      </c>
      <c r="AA68">
        <v>3324.6873028283003</v>
      </c>
      <c r="AB68">
        <v>2315.7735877007999</v>
      </c>
      <c r="AC68">
        <v>17001.3488508255</v>
      </c>
      <c r="AD68">
        <v>2276.3738689579</v>
      </c>
      <c r="AE68">
        <v>20547.314796912997</v>
      </c>
      <c r="AF68" s="83">
        <v>32619</v>
      </c>
      <c r="AG68" s="83">
        <v>14160</v>
      </c>
      <c r="AH68" s="83">
        <v>2291.5471247533997</v>
      </c>
      <c r="AI68" s="83">
        <v>6484</v>
      </c>
      <c r="AJ68" s="83">
        <v>20979</v>
      </c>
      <c r="AK68" s="83">
        <v>12751</v>
      </c>
      <c r="AL68" s="83">
        <v>19496</v>
      </c>
      <c r="AM68" s="83">
        <v>25409</v>
      </c>
      <c r="AN68" s="83">
        <v>4824</v>
      </c>
      <c r="AO68">
        <v>4</v>
      </c>
      <c r="AP68">
        <v>3</v>
      </c>
    </row>
    <row r="69" spans="1:42" x14ac:dyDescent="0.35">
      <c r="A69">
        <v>595</v>
      </c>
      <c r="B69">
        <v>2889</v>
      </c>
      <c r="C69">
        <v>1713</v>
      </c>
      <c r="D69">
        <v>51198</v>
      </c>
      <c r="E69">
        <v>5357</v>
      </c>
      <c r="F69">
        <v>2501</v>
      </c>
      <c r="G69">
        <v>5078.7451275371996</v>
      </c>
      <c r="H69">
        <v>81895</v>
      </c>
      <c r="I69" s="81">
        <v>51179.723360697004</v>
      </c>
      <c r="J69">
        <v>49324</v>
      </c>
      <c r="K69">
        <v>21138</v>
      </c>
      <c r="L69">
        <v>3280</v>
      </c>
      <c r="M69">
        <v>1737</v>
      </c>
      <c r="N69">
        <v>1290</v>
      </c>
      <c r="O69">
        <v>3309</v>
      </c>
      <c r="P69">
        <v>5678</v>
      </c>
      <c r="Q69">
        <v>2659</v>
      </c>
      <c r="R69">
        <v>2551</v>
      </c>
      <c r="S69">
        <v>6067</v>
      </c>
      <c r="T69">
        <v>20306</v>
      </c>
      <c r="U69">
        <v>13259</v>
      </c>
      <c r="V69">
        <v>327</v>
      </c>
      <c r="W69">
        <v>5321</v>
      </c>
      <c r="X69">
        <v>3670</v>
      </c>
      <c r="Y69">
        <v>24654</v>
      </c>
      <c r="Z69">
        <v>11304.832703137199</v>
      </c>
      <c r="AA69">
        <v>3284.8109933491</v>
      </c>
      <c r="AB69">
        <v>2406.0389560385997</v>
      </c>
      <c r="AC69">
        <v>17483.879806949502</v>
      </c>
      <c r="AD69">
        <v>2262.3510319827997</v>
      </c>
      <c r="AE69">
        <v>20000.239701847997</v>
      </c>
      <c r="AF69">
        <v>33825</v>
      </c>
      <c r="AG69">
        <v>14261</v>
      </c>
      <c r="AH69">
        <v>2365.7873123803997</v>
      </c>
      <c r="AI69">
        <v>6615</v>
      </c>
      <c r="AJ69">
        <v>21414</v>
      </c>
      <c r="AK69">
        <v>12913</v>
      </c>
      <c r="AL69">
        <v>19918</v>
      </c>
      <c r="AM69">
        <v>25024</v>
      </c>
      <c r="AN69">
        <v>4663</v>
      </c>
      <c r="AO69">
        <v>4</v>
      </c>
      <c r="AP69">
        <v>3</v>
      </c>
    </row>
    <row r="70" spans="1:42" x14ac:dyDescent="0.35">
      <c r="A70">
        <v>539</v>
      </c>
      <c r="B70">
        <v>2736</v>
      </c>
      <c r="C70">
        <v>1597</v>
      </c>
      <c r="D70">
        <v>49390</v>
      </c>
      <c r="E70">
        <v>5787</v>
      </c>
      <c r="F70">
        <v>2386</v>
      </c>
      <c r="G70">
        <v>5149.1556989255996</v>
      </c>
      <c r="H70" s="81">
        <v>81711</v>
      </c>
      <c r="I70">
        <v>51802.106320141502</v>
      </c>
      <c r="J70">
        <v>49612</v>
      </c>
      <c r="K70">
        <v>19660</v>
      </c>
      <c r="L70">
        <v>3224</v>
      </c>
      <c r="M70">
        <v>1699</v>
      </c>
      <c r="N70">
        <v>1139</v>
      </c>
      <c r="O70">
        <v>3422</v>
      </c>
      <c r="P70">
        <v>5647</v>
      </c>
      <c r="Q70">
        <v>2616</v>
      </c>
      <c r="R70">
        <v>2642</v>
      </c>
      <c r="S70">
        <v>5518</v>
      </c>
      <c r="T70">
        <v>20849</v>
      </c>
      <c r="U70">
        <v>13552</v>
      </c>
      <c r="V70">
        <v>391</v>
      </c>
      <c r="W70">
        <v>5028</v>
      </c>
      <c r="X70">
        <v>3921</v>
      </c>
      <c r="Y70">
        <v>25268</v>
      </c>
      <c r="Z70">
        <v>11523.444676092</v>
      </c>
      <c r="AA70">
        <v>3269.8573772944001</v>
      </c>
      <c r="AB70">
        <v>2396.7011593140001</v>
      </c>
      <c r="AC70">
        <v>17423.563437434001</v>
      </c>
      <c r="AD70" s="83">
        <v>2253.0024739993996</v>
      </c>
      <c r="AE70" s="83">
        <v>20495.703938887997</v>
      </c>
      <c r="AF70">
        <v>33375</v>
      </c>
      <c r="AG70">
        <v>14505</v>
      </c>
      <c r="AH70">
        <v>2343.5152560922998</v>
      </c>
      <c r="AI70">
        <v>6557</v>
      </c>
      <c r="AJ70">
        <v>22146</v>
      </c>
      <c r="AK70">
        <v>13269</v>
      </c>
      <c r="AL70">
        <v>20848</v>
      </c>
      <c r="AM70">
        <v>25081</v>
      </c>
      <c r="AN70">
        <v>4635</v>
      </c>
      <c r="AO70">
        <v>4</v>
      </c>
      <c r="AP70">
        <v>3</v>
      </c>
    </row>
    <row r="71" spans="1:42" x14ac:dyDescent="0.35">
      <c r="A71" s="83">
        <v>876</v>
      </c>
      <c r="B71">
        <v>3684</v>
      </c>
      <c r="C71" s="83">
        <v>2532</v>
      </c>
      <c r="D71" s="83">
        <v>58424</v>
      </c>
      <c r="E71" s="83">
        <v>6839</v>
      </c>
      <c r="F71">
        <v>2635</v>
      </c>
      <c r="G71">
        <v>6043.0638226392002</v>
      </c>
      <c r="H71">
        <v>83624</v>
      </c>
      <c r="I71">
        <v>53377.6071450155</v>
      </c>
      <c r="J71" s="83">
        <v>65196</v>
      </c>
      <c r="K71" s="83">
        <v>25459</v>
      </c>
      <c r="L71">
        <v>4785</v>
      </c>
      <c r="M71" s="83">
        <v>5867</v>
      </c>
      <c r="N71" s="83">
        <v>2370</v>
      </c>
      <c r="O71" s="83">
        <v>5900</v>
      </c>
      <c r="P71" s="83">
        <v>11919</v>
      </c>
      <c r="Q71" s="83">
        <v>2672</v>
      </c>
      <c r="R71" s="83">
        <v>3695</v>
      </c>
      <c r="S71" s="83">
        <v>7248</v>
      </c>
      <c r="T71" s="83">
        <v>21690</v>
      </c>
      <c r="U71" s="83">
        <v>17478</v>
      </c>
      <c r="V71" s="83">
        <v>289</v>
      </c>
      <c r="W71" s="83">
        <v>4362</v>
      </c>
      <c r="X71" s="83">
        <v>2753</v>
      </c>
      <c r="Y71" s="83">
        <v>24234</v>
      </c>
      <c r="Z71">
        <v>12831.4112261436</v>
      </c>
      <c r="AA71">
        <v>3254.9037612397001</v>
      </c>
      <c r="AB71">
        <v>2698.6232534093997</v>
      </c>
      <c r="AC71">
        <v>21792.566551035001</v>
      </c>
      <c r="AD71">
        <v>2435.2993546756998</v>
      </c>
      <c r="AE71">
        <v>26003.614707315999</v>
      </c>
      <c r="AF71" s="83">
        <v>28631</v>
      </c>
      <c r="AG71" s="81">
        <v>8016</v>
      </c>
      <c r="AH71" s="81">
        <v>851.28748478959994</v>
      </c>
      <c r="AI71" s="83">
        <v>6582</v>
      </c>
      <c r="AJ71" s="83">
        <v>18842</v>
      </c>
      <c r="AK71" s="83">
        <v>11606</v>
      </c>
      <c r="AL71" s="83">
        <v>14873</v>
      </c>
      <c r="AM71" s="83">
        <v>17880</v>
      </c>
      <c r="AN71" s="83">
        <v>4696</v>
      </c>
      <c r="AO71">
        <v>4</v>
      </c>
      <c r="AP71">
        <v>6</v>
      </c>
    </row>
    <row r="72" spans="1:42" x14ac:dyDescent="0.35">
      <c r="A72">
        <v>807</v>
      </c>
      <c r="B72">
        <v>3183</v>
      </c>
      <c r="C72">
        <v>2105</v>
      </c>
      <c r="D72">
        <v>57193</v>
      </c>
      <c r="E72">
        <v>6579</v>
      </c>
      <c r="F72">
        <v>2834</v>
      </c>
      <c r="G72">
        <v>7102.2837226559996</v>
      </c>
      <c r="H72">
        <v>86758</v>
      </c>
      <c r="I72">
        <v>54529.165954035998</v>
      </c>
      <c r="J72">
        <v>67001</v>
      </c>
      <c r="K72">
        <v>26058</v>
      </c>
      <c r="L72">
        <v>4942</v>
      </c>
      <c r="M72">
        <v>6030</v>
      </c>
      <c r="N72">
        <v>2299</v>
      </c>
      <c r="O72">
        <v>5942</v>
      </c>
      <c r="P72">
        <v>12445</v>
      </c>
      <c r="Q72">
        <v>2291</v>
      </c>
      <c r="R72">
        <v>3761</v>
      </c>
      <c r="S72">
        <v>7557</v>
      </c>
      <c r="T72">
        <v>21501</v>
      </c>
      <c r="U72">
        <v>24270</v>
      </c>
      <c r="V72">
        <v>206</v>
      </c>
      <c r="W72">
        <v>4287</v>
      </c>
      <c r="X72">
        <v>2794</v>
      </c>
      <c r="Y72">
        <v>25314</v>
      </c>
      <c r="Z72">
        <v>12857.348239883999</v>
      </c>
      <c r="AA72">
        <v>3155.2129875417004</v>
      </c>
      <c r="AB72">
        <v>2711.0736490422</v>
      </c>
      <c r="AC72">
        <v>21388.709120366002</v>
      </c>
      <c r="AD72">
        <v>2425.9507966922997</v>
      </c>
      <c r="AE72">
        <v>27494.136287077996</v>
      </c>
      <c r="AF72">
        <v>30372</v>
      </c>
      <c r="AG72">
        <v>7849</v>
      </c>
      <c r="AH72">
        <v>826.54075558059992</v>
      </c>
      <c r="AI72">
        <v>6610</v>
      </c>
      <c r="AJ72">
        <v>18632</v>
      </c>
      <c r="AK72">
        <v>11995</v>
      </c>
      <c r="AL72">
        <v>15727</v>
      </c>
      <c r="AM72">
        <v>17969</v>
      </c>
      <c r="AN72">
        <v>4743</v>
      </c>
      <c r="AO72">
        <v>4</v>
      </c>
      <c r="AP72">
        <v>6</v>
      </c>
    </row>
    <row r="73" spans="1:42" x14ac:dyDescent="0.35">
      <c r="A73">
        <v>852</v>
      </c>
      <c r="B73">
        <v>3446</v>
      </c>
      <c r="C73">
        <v>2195</v>
      </c>
      <c r="D73">
        <v>66995</v>
      </c>
      <c r="E73">
        <v>6351</v>
      </c>
      <c r="F73">
        <v>3661</v>
      </c>
      <c r="G73">
        <v>6101.2290772644001</v>
      </c>
      <c r="H73">
        <v>83099</v>
      </c>
      <c r="I73">
        <v>49327.607887181002</v>
      </c>
      <c r="J73">
        <v>61925</v>
      </c>
      <c r="K73">
        <v>33335</v>
      </c>
      <c r="L73">
        <v>6304</v>
      </c>
      <c r="M73">
        <v>6045</v>
      </c>
      <c r="N73">
        <v>2092</v>
      </c>
      <c r="O73">
        <v>5112</v>
      </c>
      <c r="P73">
        <v>10443</v>
      </c>
      <c r="Q73">
        <v>3079</v>
      </c>
      <c r="R73">
        <v>3706</v>
      </c>
      <c r="S73">
        <v>8591</v>
      </c>
      <c r="T73">
        <v>19524</v>
      </c>
      <c r="U73">
        <v>16422</v>
      </c>
      <c r="V73">
        <v>267</v>
      </c>
      <c r="W73">
        <v>5026</v>
      </c>
      <c r="X73">
        <v>2597</v>
      </c>
      <c r="Y73">
        <v>22783</v>
      </c>
      <c r="Z73">
        <v>11786.520101173199</v>
      </c>
      <c r="AA73">
        <v>3060.5067525286004</v>
      </c>
      <c r="AB73">
        <v>4423.0030485522002</v>
      </c>
      <c r="AC73">
        <v>29450.123028655002</v>
      </c>
      <c r="AD73" s="83">
        <v>2309.0938218997999</v>
      </c>
      <c r="AE73" s="83">
        <v>33714.276896250994</v>
      </c>
      <c r="AF73">
        <v>27696</v>
      </c>
      <c r="AG73">
        <v>7779</v>
      </c>
      <c r="AH73">
        <v>811.69271805519998</v>
      </c>
      <c r="AI73">
        <v>5772</v>
      </c>
      <c r="AJ73">
        <v>17767</v>
      </c>
      <c r="AK73">
        <v>10749</v>
      </c>
      <c r="AL73">
        <v>14949</v>
      </c>
      <c r="AM73">
        <v>16978</v>
      </c>
      <c r="AN73">
        <v>4239</v>
      </c>
      <c r="AO73">
        <v>4</v>
      </c>
      <c r="AP73">
        <v>6</v>
      </c>
    </row>
    <row r="74" spans="1:42" x14ac:dyDescent="0.35">
      <c r="A74" s="83">
        <v>1231</v>
      </c>
      <c r="B74">
        <v>4269</v>
      </c>
      <c r="C74" s="83">
        <v>2681</v>
      </c>
      <c r="D74" s="83">
        <v>72911</v>
      </c>
      <c r="E74" s="83">
        <v>7926</v>
      </c>
      <c r="F74">
        <v>3994</v>
      </c>
      <c r="G74" s="81">
        <v>6581.8577602200003</v>
      </c>
      <c r="H74">
        <v>75889</v>
      </c>
      <c r="I74">
        <v>42848.210410838503</v>
      </c>
      <c r="J74" s="83">
        <v>73821</v>
      </c>
      <c r="K74" s="83">
        <v>29400</v>
      </c>
      <c r="L74">
        <v>7168</v>
      </c>
      <c r="M74" s="83">
        <v>17443</v>
      </c>
      <c r="N74" s="83">
        <v>3022</v>
      </c>
      <c r="O74" s="83">
        <v>7100</v>
      </c>
      <c r="P74" s="83">
        <v>16418</v>
      </c>
      <c r="Q74" s="83">
        <v>3785</v>
      </c>
      <c r="R74" s="83">
        <v>2971</v>
      </c>
      <c r="S74" s="83">
        <v>8307</v>
      </c>
      <c r="T74" s="83">
        <v>16807</v>
      </c>
      <c r="U74" s="83">
        <v>19854</v>
      </c>
      <c r="V74" s="82">
        <v>0</v>
      </c>
      <c r="W74" s="83">
        <v>3546</v>
      </c>
      <c r="X74" s="83">
        <v>2054</v>
      </c>
      <c r="Y74" s="83">
        <v>22733</v>
      </c>
      <c r="Z74">
        <v>11949.55275897</v>
      </c>
      <c r="AA74">
        <v>3215.0274517605003</v>
      </c>
      <c r="AB74">
        <v>3984.1266024959996</v>
      </c>
      <c r="AC74">
        <v>28149.387407799004</v>
      </c>
      <c r="AD74">
        <v>2491.3907025761</v>
      </c>
      <c r="AE74">
        <v>44337.855912116996</v>
      </c>
      <c r="AF74" s="83">
        <v>25230</v>
      </c>
      <c r="AG74" s="81">
        <v>8393</v>
      </c>
      <c r="AH74" s="81">
        <v>903.25561612849992</v>
      </c>
      <c r="AI74" s="83">
        <v>11519</v>
      </c>
      <c r="AJ74" s="83">
        <v>16413</v>
      </c>
      <c r="AK74" s="83">
        <v>9951</v>
      </c>
      <c r="AL74" s="83">
        <v>12974</v>
      </c>
      <c r="AM74" s="83">
        <v>13217</v>
      </c>
      <c r="AN74" s="83">
        <v>4359</v>
      </c>
      <c r="AO74">
        <v>4</v>
      </c>
      <c r="AP74">
        <v>9</v>
      </c>
    </row>
    <row r="75" spans="1:42" x14ac:dyDescent="0.35">
      <c r="A75">
        <v>1114</v>
      </c>
      <c r="B75">
        <v>4352</v>
      </c>
      <c r="C75">
        <v>2613</v>
      </c>
      <c r="D75">
        <v>69809</v>
      </c>
      <c r="E75">
        <v>8438</v>
      </c>
      <c r="F75">
        <v>3597</v>
      </c>
      <c r="G75">
        <v>6190.0076237976</v>
      </c>
      <c r="H75">
        <v>76885</v>
      </c>
      <c r="I75">
        <v>46125.492661053504</v>
      </c>
      <c r="J75">
        <v>77786</v>
      </c>
      <c r="K75">
        <v>29653</v>
      </c>
      <c r="L75">
        <v>6733</v>
      </c>
      <c r="M75">
        <v>19264</v>
      </c>
      <c r="N75">
        <v>2984</v>
      </c>
      <c r="O75">
        <v>8119</v>
      </c>
      <c r="P75">
        <v>19314</v>
      </c>
      <c r="Q75">
        <v>3068</v>
      </c>
      <c r="R75">
        <v>3256</v>
      </c>
      <c r="S75">
        <v>9480</v>
      </c>
      <c r="T75">
        <v>19554</v>
      </c>
      <c r="U75">
        <v>20132</v>
      </c>
      <c r="V75">
        <v>0</v>
      </c>
      <c r="W75">
        <v>3404</v>
      </c>
      <c r="X75">
        <v>2017</v>
      </c>
      <c r="Y75">
        <v>22367</v>
      </c>
      <c r="Z75">
        <v>12390.481992556799</v>
      </c>
      <c r="AA75">
        <v>3120.3212167474003</v>
      </c>
      <c r="AB75">
        <v>3330.4808317739999</v>
      </c>
      <c r="AC75">
        <v>25747.222430573001</v>
      </c>
      <c r="AD75">
        <v>25816.042871159098</v>
      </c>
      <c r="AE75">
        <v>43297.381014332997</v>
      </c>
      <c r="AF75">
        <v>26807</v>
      </c>
      <c r="AG75">
        <v>7365</v>
      </c>
      <c r="AH75">
        <v>853.76215771049988</v>
      </c>
      <c r="AI75">
        <v>9034</v>
      </c>
      <c r="AJ75">
        <v>16936</v>
      </c>
      <c r="AK75">
        <v>10587</v>
      </c>
      <c r="AL75">
        <v>13812</v>
      </c>
      <c r="AM75">
        <v>13892</v>
      </c>
      <c r="AN75">
        <v>4681</v>
      </c>
      <c r="AO75">
        <v>4</v>
      </c>
      <c r="AP75">
        <v>9</v>
      </c>
    </row>
    <row r="76" spans="1:42" x14ac:dyDescent="0.35">
      <c r="A76">
        <v>988</v>
      </c>
      <c r="B76">
        <v>4181</v>
      </c>
      <c r="C76">
        <v>2599</v>
      </c>
      <c r="D76">
        <v>70141</v>
      </c>
      <c r="E76">
        <v>8079</v>
      </c>
      <c r="F76">
        <v>3691</v>
      </c>
      <c r="G76" s="81">
        <v>6009.3892015403999</v>
      </c>
      <c r="H76">
        <v>73174</v>
      </c>
      <c r="I76">
        <v>44712.352608208501</v>
      </c>
      <c r="J76">
        <v>77509</v>
      </c>
      <c r="K76">
        <v>30115</v>
      </c>
      <c r="L76">
        <v>5973</v>
      </c>
      <c r="M76">
        <v>18360</v>
      </c>
      <c r="N76">
        <v>3065</v>
      </c>
      <c r="O76">
        <v>7691</v>
      </c>
      <c r="P76">
        <v>18373</v>
      </c>
      <c r="Q76">
        <v>3275</v>
      </c>
      <c r="R76">
        <v>3328</v>
      </c>
      <c r="S76">
        <v>10293</v>
      </c>
      <c r="T76">
        <v>17935</v>
      </c>
      <c r="U76">
        <v>19207</v>
      </c>
      <c r="V76">
        <v>0</v>
      </c>
      <c r="W76">
        <v>3721</v>
      </c>
      <c r="X76">
        <v>2048</v>
      </c>
      <c r="Y76">
        <v>22927</v>
      </c>
      <c r="Z76">
        <v>11771.698950464399</v>
      </c>
      <c r="AA76">
        <v>31123.459548515602</v>
      </c>
      <c r="AB76">
        <v>3576.3761455218</v>
      </c>
      <c r="AC76">
        <v>26869.631393731001</v>
      </c>
      <c r="AD76" s="83">
        <v>2500.7392605594996</v>
      </c>
      <c r="AE76" s="83">
        <v>42808.110080255996</v>
      </c>
      <c r="AF76">
        <v>25824</v>
      </c>
      <c r="AG76">
        <v>7489</v>
      </c>
      <c r="AH76">
        <v>853.76215771049988</v>
      </c>
      <c r="AI76">
        <v>10075</v>
      </c>
      <c r="AJ76">
        <v>17104</v>
      </c>
      <c r="AK76">
        <v>10401</v>
      </c>
      <c r="AL76">
        <v>14044</v>
      </c>
      <c r="AM76">
        <v>14038</v>
      </c>
      <c r="AN76">
        <v>4628</v>
      </c>
      <c r="AO76">
        <v>4</v>
      </c>
      <c r="AP76">
        <v>9</v>
      </c>
    </row>
    <row r="77" spans="1:42" x14ac:dyDescent="0.35">
      <c r="A77" s="83">
        <v>1268</v>
      </c>
      <c r="B77">
        <v>4749</v>
      </c>
      <c r="C77" s="83">
        <v>3048</v>
      </c>
      <c r="D77" s="83">
        <v>70904</v>
      </c>
      <c r="E77" s="83">
        <v>8844</v>
      </c>
      <c r="F77">
        <v>3584</v>
      </c>
      <c r="G77">
        <v>6263.4795243768003</v>
      </c>
      <c r="H77">
        <v>75646</v>
      </c>
      <c r="I77">
        <v>40914.914551308</v>
      </c>
      <c r="J77" s="83">
        <v>69419</v>
      </c>
      <c r="K77">
        <v>26769</v>
      </c>
      <c r="L77">
        <v>6005</v>
      </c>
      <c r="M77" s="83">
        <v>20915</v>
      </c>
      <c r="N77" s="83">
        <v>2934</v>
      </c>
      <c r="O77" s="83">
        <v>6366</v>
      </c>
      <c r="P77" s="83">
        <v>14875</v>
      </c>
      <c r="Q77" s="83">
        <v>2917</v>
      </c>
      <c r="R77" s="83">
        <v>3005</v>
      </c>
      <c r="S77" s="83">
        <v>5307</v>
      </c>
      <c r="T77" s="83">
        <v>15612</v>
      </c>
      <c r="U77" s="83">
        <v>17759</v>
      </c>
      <c r="V77" s="82">
        <v>0</v>
      </c>
      <c r="W77" s="83">
        <v>3187</v>
      </c>
      <c r="X77" s="83">
        <v>1912</v>
      </c>
      <c r="Y77" s="83">
        <v>21639</v>
      </c>
      <c r="Z77">
        <v>11527.1499637692</v>
      </c>
      <c r="AA77">
        <v>3135.2748328021003</v>
      </c>
      <c r="AB77">
        <v>3044.1217322195998</v>
      </c>
      <c r="AC77">
        <v>22146.597415582502</v>
      </c>
      <c r="AD77">
        <v>2108.0998252566997</v>
      </c>
      <c r="AE77">
        <v>43417.118204950995</v>
      </c>
      <c r="AF77" s="83">
        <v>24395</v>
      </c>
      <c r="AG77" s="83">
        <v>10451</v>
      </c>
      <c r="AH77" s="83">
        <v>1588.7400152178</v>
      </c>
      <c r="AI77" s="83">
        <v>5659</v>
      </c>
      <c r="AJ77" s="83">
        <v>15535</v>
      </c>
      <c r="AK77" s="83">
        <v>9029</v>
      </c>
      <c r="AL77" s="83">
        <v>12089</v>
      </c>
      <c r="AM77" s="83">
        <v>10224</v>
      </c>
      <c r="AN77" s="83">
        <v>3631</v>
      </c>
      <c r="AO77">
        <v>4</v>
      </c>
      <c r="AP77">
        <v>12</v>
      </c>
    </row>
    <row r="78" spans="1:42" x14ac:dyDescent="0.35">
      <c r="A78">
        <v>1228</v>
      </c>
      <c r="B78">
        <v>5173</v>
      </c>
      <c r="C78">
        <v>3003</v>
      </c>
      <c r="D78">
        <v>72309</v>
      </c>
      <c r="E78">
        <v>9140</v>
      </c>
      <c r="F78">
        <v>3794</v>
      </c>
      <c r="G78">
        <v>6713.4949154243996</v>
      </c>
      <c r="H78">
        <v>77893</v>
      </c>
      <c r="I78">
        <v>42439.301799802503</v>
      </c>
      <c r="J78">
        <v>80307</v>
      </c>
      <c r="K78">
        <v>30458</v>
      </c>
      <c r="L78">
        <v>6506</v>
      </c>
      <c r="M78">
        <v>24497</v>
      </c>
      <c r="N78">
        <v>2887</v>
      </c>
      <c r="O78">
        <v>7844</v>
      </c>
      <c r="P78">
        <v>18596</v>
      </c>
      <c r="Q78">
        <v>2929</v>
      </c>
      <c r="R78">
        <v>2858</v>
      </c>
      <c r="S78">
        <v>4333</v>
      </c>
      <c r="T78">
        <v>16417</v>
      </c>
      <c r="U78">
        <v>20562</v>
      </c>
      <c r="V78">
        <v>0</v>
      </c>
      <c r="W78">
        <v>3124</v>
      </c>
      <c r="X78">
        <v>1925</v>
      </c>
      <c r="Y78">
        <v>23084</v>
      </c>
      <c r="Z78">
        <v>11630.898018730799</v>
      </c>
      <c r="AA78">
        <v>3030.5995204192004</v>
      </c>
      <c r="AB78">
        <v>2953.8563638818</v>
      </c>
      <c r="AC78">
        <v>23877.414975592503</v>
      </c>
      <c r="AD78">
        <v>2290.3967059329998</v>
      </c>
      <c r="AE78">
        <v>44794.095897057996</v>
      </c>
      <c r="AF78">
        <v>25527</v>
      </c>
      <c r="AG78">
        <v>10634</v>
      </c>
      <c r="AH78">
        <v>1638.2334736357998</v>
      </c>
      <c r="AI78">
        <v>5446</v>
      </c>
      <c r="AJ78">
        <v>15849</v>
      </c>
      <c r="AK78">
        <v>10148</v>
      </c>
      <c r="AL78">
        <v>11379</v>
      </c>
      <c r="AM78">
        <v>12044</v>
      </c>
      <c r="AN78">
        <v>4343</v>
      </c>
      <c r="AO78">
        <v>4</v>
      </c>
      <c r="AP78">
        <v>12</v>
      </c>
    </row>
    <row r="79" spans="1:42" x14ac:dyDescent="0.35">
      <c r="A79">
        <v>1279</v>
      </c>
      <c r="B79">
        <v>4304</v>
      </c>
      <c r="C79">
        <v>3190</v>
      </c>
      <c r="D79">
        <v>74445</v>
      </c>
      <c r="E79">
        <v>9059</v>
      </c>
      <c r="F79">
        <v>3411</v>
      </c>
      <c r="G79">
        <v>5580.8031148283999</v>
      </c>
      <c r="H79">
        <v>78508</v>
      </c>
      <c r="I79">
        <v>43786.294871450504</v>
      </c>
      <c r="J79">
        <v>77328</v>
      </c>
      <c r="K79">
        <v>28194</v>
      </c>
      <c r="L79">
        <v>6441</v>
      </c>
      <c r="M79">
        <v>24584</v>
      </c>
      <c r="N79">
        <v>2898</v>
      </c>
      <c r="O79">
        <v>7602</v>
      </c>
      <c r="P79">
        <v>17944</v>
      </c>
      <c r="Q79">
        <v>3123</v>
      </c>
      <c r="R79">
        <v>2831</v>
      </c>
      <c r="S79">
        <v>5223</v>
      </c>
      <c r="T79">
        <v>17115</v>
      </c>
      <c r="U79">
        <v>18705</v>
      </c>
      <c r="V79">
        <v>0</v>
      </c>
      <c r="W79">
        <v>2901</v>
      </c>
      <c r="X79">
        <v>1789</v>
      </c>
      <c r="Y79">
        <v>23361</v>
      </c>
      <c r="Z79">
        <v>11630.898018730799</v>
      </c>
      <c r="AA79">
        <v>3090.4139846380003</v>
      </c>
      <c r="AB79">
        <v>3196.6390787214</v>
      </c>
      <c r="AC79">
        <v>24446.486809717</v>
      </c>
      <c r="AD79" s="83">
        <v>2309.0938218997999</v>
      </c>
      <c r="AE79" s="83">
        <v>45093.438873602994</v>
      </c>
      <c r="AF79">
        <v>24816</v>
      </c>
      <c r="AG79">
        <v>10290</v>
      </c>
      <c r="AH79">
        <v>1645.6574923984999</v>
      </c>
      <c r="AI79">
        <v>5404</v>
      </c>
      <c r="AJ79">
        <v>16329</v>
      </c>
      <c r="AK79">
        <v>10128</v>
      </c>
      <c r="AL79">
        <v>11655</v>
      </c>
      <c r="AM79">
        <v>11386</v>
      </c>
      <c r="AN79">
        <v>4206</v>
      </c>
      <c r="AO79">
        <v>4</v>
      </c>
      <c r="AP79">
        <v>12</v>
      </c>
    </row>
    <row r="80" spans="1:42" x14ac:dyDescent="0.35">
      <c r="A80" s="83">
        <v>1323</v>
      </c>
      <c r="B80">
        <v>3080</v>
      </c>
      <c r="C80" s="83">
        <v>2827</v>
      </c>
      <c r="D80" s="83">
        <v>79098</v>
      </c>
      <c r="E80" s="83">
        <v>10005</v>
      </c>
      <c r="F80">
        <v>4332</v>
      </c>
      <c r="G80">
        <v>5473.6565931504001</v>
      </c>
      <c r="H80">
        <v>71487</v>
      </c>
      <c r="I80">
        <v>32399.994062676</v>
      </c>
      <c r="J80" s="83">
        <v>80057</v>
      </c>
      <c r="K80" s="83">
        <v>27841</v>
      </c>
      <c r="L80">
        <v>6916</v>
      </c>
      <c r="M80" s="83">
        <v>35089</v>
      </c>
      <c r="N80" s="83">
        <v>3276</v>
      </c>
      <c r="O80" s="83">
        <v>7503</v>
      </c>
      <c r="P80" s="83">
        <v>20001</v>
      </c>
      <c r="Q80" s="83">
        <v>2052</v>
      </c>
      <c r="R80" s="83">
        <v>2177</v>
      </c>
      <c r="S80" s="83">
        <v>4420</v>
      </c>
      <c r="T80" s="83">
        <v>12478</v>
      </c>
      <c r="U80" s="83">
        <v>19973</v>
      </c>
      <c r="V80" s="82">
        <v>0</v>
      </c>
      <c r="W80" s="83">
        <v>2884</v>
      </c>
      <c r="X80" s="83">
        <v>1341</v>
      </c>
      <c r="Y80" s="83">
        <v>21638</v>
      </c>
      <c r="Z80">
        <v>10374.805496159999</v>
      </c>
      <c r="AA80">
        <v>2985.7386722551</v>
      </c>
      <c r="AB80">
        <v>3339.8186284986</v>
      </c>
      <c r="AC80">
        <v>24100.323297715004</v>
      </c>
      <c r="AD80">
        <v>2453.9964706424998</v>
      </c>
      <c r="AE80">
        <v>61786.454793208992</v>
      </c>
      <c r="AF80" s="83">
        <v>22868</v>
      </c>
      <c r="AG80" s="83">
        <v>9640</v>
      </c>
      <c r="AH80" s="83">
        <v>1502.1264629862999</v>
      </c>
      <c r="AI80" s="83">
        <v>4680</v>
      </c>
      <c r="AJ80" s="83">
        <v>14566</v>
      </c>
      <c r="AK80" s="83">
        <v>8850</v>
      </c>
      <c r="AL80" s="83">
        <v>12192</v>
      </c>
      <c r="AM80" s="83">
        <v>10673</v>
      </c>
      <c r="AN80" s="83">
        <v>4036</v>
      </c>
      <c r="AO80">
        <v>4</v>
      </c>
      <c r="AP80">
        <v>15</v>
      </c>
    </row>
    <row r="81" spans="1:42" x14ac:dyDescent="0.35">
      <c r="A81">
        <v>1214</v>
      </c>
      <c r="B81">
        <v>4120</v>
      </c>
      <c r="C81">
        <v>2914</v>
      </c>
      <c r="D81">
        <v>76706</v>
      </c>
      <c r="E81">
        <v>9458</v>
      </c>
      <c r="F81">
        <v>4216</v>
      </c>
      <c r="G81">
        <v>5250.1795622219997</v>
      </c>
      <c r="H81">
        <v>71703</v>
      </c>
      <c r="I81">
        <v>32742.755692515002</v>
      </c>
      <c r="J81">
        <v>84330</v>
      </c>
      <c r="K81">
        <v>28290</v>
      </c>
      <c r="L81">
        <v>7359</v>
      </c>
      <c r="M81">
        <v>36410</v>
      </c>
      <c r="N81">
        <v>3194</v>
      </c>
      <c r="O81">
        <v>8203</v>
      </c>
      <c r="P81">
        <v>22084</v>
      </c>
      <c r="Q81">
        <v>1572</v>
      </c>
      <c r="R81">
        <v>2239</v>
      </c>
      <c r="S81">
        <v>4791</v>
      </c>
      <c r="T81">
        <v>13534</v>
      </c>
      <c r="U81">
        <v>20577</v>
      </c>
      <c r="V81">
        <v>0</v>
      </c>
      <c r="W81">
        <v>2678</v>
      </c>
      <c r="X81">
        <v>1333</v>
      </c>
      <c r="Y81">
        <v>21243</v>
      </c>
      <c r="Z81">
        <v>9933.8762625731997</v>
      </c>
      <c r="AA81">
        <v>2811.2798182836004</v>
      </c>
      <c r="AB81">
        <v>3202.8642765377999</v>
      </c>
      <c r="AC81">
        <v>24433.374555474504</v>
      </c>
      <c r="AD81">
        <v>2505.4135395511998</v>
      </c>
      <c r="AE81">
        <v>60690.240168757991</v>
      </c>
      <c r="AF81">
        <v>22627</v>
      </c>
      <c r="AG81">
        <v>9886</v>
      </c>
      <c r="AH81">
        <v>1494.7024442236</v>
      </c>
      <c r="AI81">
        <v>4939</v>
      </c>
      <c r="AJ81">
        <v>14470</v>
      </c>
      <c r="AK81">
        <v>7428</v>
      </c>
      <c r="AL81">
        <v>12198</v>
      </c>
      <c r="AM81">
        <v>11046</v>
      </c>
      <c r="AN81">
        <v>4245</v>
      </c>
      <c r="AO81">
        <v>4</v>
      </c>
      <c r="AP81">
        <v>15</v>
      </c>
    </row>
    <row r="82" spans="1:42" x14ac:dyDescent="0.35">
      <c r="A82">
        <v>1245</v>
      </c>
      <c r="B82">
        <v>4354</v>
      </c>
      <c r="C82">
        <v>2789</v>
      </c>
      <c r="D82">
        <v>75800</v>
      </c>
      <c r="E82">
        <v>9779</v>
      </c>
      <c r="F82">
        <v>4153</v>
      </c>
      <c r="G82">
        <v>5733.8695743684002</v>
      </c>
      <c r="H82">
        <v>70817</v>
      </c>
      <c r="I82">
        <v>34973.712967432002</v>
      </c>
      <c r="J82">
        <v>84177</v>
      </c>
      <c r="K82">
        <v>28162</v>
      </c>
      <c r="L82">
        <v>7344</v>
      </c>
      <c r="M82">
        <v>36861</v>
      </c>
      <c r="N82">
        <v>3507</v>
      </c>
      <c r="O82">
        <v>8534</v>
      </c>
      <c r="P82">
        <v>22558</v>
      </c>
      <c r="Q82">
        <v>3432</v>
      </c>
      <c r="R82">
        <v>2233</v>
      </c>
      <c r="S82">
        <v>5874</v>
      </c>
      <c r="T82">
        <v>14923</v>
      </c>
      <c r="U82">
        <v>22867</v>
      </c>
      <c r="V82">
        <v>0</v>
      </c>
      <c r="W82">
        <v>2379</v>
      </c>
      <c r="X82">
        <v>1377</v>
      </c>
      <c r="Y82">
        <v>21449</v>
      </c>
      <c r="Z82">
        <v>10085.7930573384</v>
      </c>
      <c r="AA82">
        <v>2846.1715890779001</v>
      </c>
      <c r="AB82">
        <v>30743.1394162914</v>
      </c>
      <c r="AC82">
        <v>24034.762026502503</v>
      </c>
      <c r="AD82" s="83">
        <v>2538.1334924930998</v>
      </c>
      <c r="AE82" s="83">
        <v>57767.001170221993</v>
      </c>
      <c r="AF82">
        <v>22817</v>
      </c>
      <c r="AG82">
        <v>9667</v>
      </c>
      <c r="AH82">
        <v>1509.5504817489998</v>
      </c>
      <c r="AI82">
        <v>4969</v>
      </c>
      <c r="AJ82">
        <v>14761</v>
      </c>
      <c r="AK82">
        <v>9623</v>
      </c>
      <c r="AL82">
        <v>12670</v>
      </c>
      <c r="AM82">
        <v>11410</v>
      </c>
      <c r="AN82">
        <v>4392</v>
      </c>
      <c r="AO82">
        <v>4</v>
      </c>
      <c r="AP82">
        <v>15</v>
      </c>
    </row>
    <row r="83" spans="1:42" x14ac:dyDescent="0.35">
      <c r="A83" s="83">
        <v>1447</v>
      </c>
      <c r="B83">
        <v>1821</v>
      </c>
      <c r="C83" s="83">
        <v>4416</v>
      </c>
      <c r="D83" s="83">
        <v>110540</v>
      </c>
      <c r="E83" s="83">
        <v>13909</v>
      </c>
      <c r="F83">
        <v>6023</v>
      </c>
      <c r="G83">
        <v>9263.5821313607994</v>
      </c>
      <c r="H83">
        <v>100190</v>
      </c>
      <c r="I83">
        <v>45247.5418197115</v>
      </c>
      <c r="J83" s="83">
        <v>128209</v>
      </c>
      <c r="K83" s="83">
        <v>40000</v>
      </c>
      <c r="L83">
        <v>11067</v>
      </c>
      <c r="M83" s="83">
        <v>60498</v>
      </c>
      <c r="N83" s="83">
        <v>5443</v>
      </c>
      <c r="O83" s="83">
        <v>12994</v>
      </c>
      <c r="P83" s="83">
        <v>35309</v>
      </c>
      <c r="Q83" s="83">
        <v>5212</v>
      </c>
      <c r="R83" s="83">
        <v>2854</v>
      </c>
      <c r="S83" s="83">
        <v>7399</v>
      </c>
      <c r="T83" s="83">
        <v>19435</v>
      </c>
      <c r="U83" s="83">
        <v>35603</v>
      </c>
      <c r="V83" s="82">
        <v>0</v>
      </c>
      <c r="W83" s="83">
        <v>3402</v>
      </c>
      <c r="X83" s="83">
        <v>1452</v>
      </c>
      <c r="Y83" s="83">
        <v>27991</v>
      </c>
      <c r="Z83">
        <v>14921.1934760844</v>
      </c>
      <c r="AA83">
        <v>4535.9302032590003</v>
      </c>
      <c r="AB83">
        <v>5235.3913635924</v>
      </c>
      <c r="AC83">
        <v>37992.823331346903</v>
      </c>
      <c r="AD83">
        <v>4599.4905278327997</v>
      </c>
      <c r="AE83">
        <v>82701.238899259988</v>
      </c>
      <c r="AF83" s="83">
        <v>24678</v>
      </c>
      <c r="AG83" s="83">
        <v>12184</v>
      </c>
      <c r="AH83" s="83">
        <v>1905.4981490929999</v>
      </c>
      <c r="AI83" s="83">
        <v>12740</v>
      </c>
      <c r="AJ83" s="83">
        <v>19604</v>
      </c>
      <c r="AK83" s="83">
        <v>12977</v>
      </c>
      <c r="AL83" s="83">
        <v>17267</v>
      </c>
      <c r="AM83" s="83">
        <v>16607</v>
      </c>
      <c r="AN83" s="83">
        <v>6794</v>
      </c>
      <c r="AO83">
        <v>4</v>
      </c>
      <c r="AP83">
        <v>18</v>
      </c>
    </row>
    <row r="84" spans="1:42" x14ac:dyDescent="0.35">
      <c r="A84">
        <v>1682</v>
      </c>
      <c r="B84">
        <v>2264</v>
      </c>
      <c r="C84">
        <v>4005</v>
      </c>
      <c r="D84">
        <v>116355</v>
      </c>
      <c r="E84">
        <v>14288</v>
      </c>
      <c r="F84">
        <v>5641</v>
      </c>
      <c r="G84">
        <v>9404.4032741375995</v>
      </c>
      <c r="H84">
        <v>101837</v>
      </c>
      <c r="I84">
        <v>48007.674944204504</v>
      </c>
      <c r="J84">
        <v>128000</v>
      </c>
      <c r="K84">
        <v>42478</v>
      </c>
      <c r="L84">
        <v>11675</v>
      </c>
      <c r="M84">
        <v>64633</v>
      </c>
      <c r="N84">
        <v>5684</v>
      </c>
      <c r="O84">
        <v>14236</v>
      </c>
      <c r="P84">
        <v>38639</v>
      </c>
      <c r="Q84">
        <v>5184</v>
      </c>
      <c r="R84">
        <v>3017</v>
      </c>
      <c r="S84">
        <v>6612</v>
      </c>
      <c r="T84">
        <v>22048</v>
      </c>
      <c r="U84">
        <v>35329</v>
      </c>
      <c r="V84">
        <v>0</v>
      </c>
      <c r="W84">
        <v>3610</v>
      </c>
      <c r="X84">
        <v>1514</v>
      </c>
      <c r="Y84">
        <v>30050</v>
      </c>
      <c r="Z84">
        <v>15084.226133881199</v>
      </c>
      <c r="AA84">
        <v>4436.2394295610002</v>
      </c>
      <c r="AB84">
        <v>5303.8685395727998</v>
      </c>
      <c r="AC84">
        <v>40089.406121019507</v>
      </c>
      <c r="AD84">
        <v>4992.1299631355996</v>
      </c>
      <c r="AE84">
        <v>85560.48043384499</v>
      </c>
      <c r="AF84">
        <v>25532</v>
      </c>
      <c r="AG84">
        <v>12900</v>
      </c>
      <c r="AH84">
        <v>2029.2317951379998</v>
      </c>
      <c r="AI84">
        <v>14540</v>
      </c>
      <c r="AJ84">
        <v>20934</v>
      </c>
      <c r="AK84">
        <v>13977</v>
      </c>
      <c r="AL84">
        <v>18280</v>
      </c>
      <c r="AM84">
        <v>18630</v>
      </c>
      <c r="AN84">
        <v>7149</v>
      </c>
      <c r="AO84">
        <v>4</v>
      </c>
      <c r="AP84">
        <v>18</v>
      </c>
    </row>
    <row r="85" spans="1:42" x14ac:dyDescent="0.35">
      <c r="A85">
        <v>2663</v>
      </c>
      <c r="B85">
        <v>2508</v>
      </c>
      <c r="C85">
        <v>4409</v>
      </c>
      <c r="D85">
        <v>114272</v>
      </c>
      <c r="E85">
        <v>14497</v>
      </c>
      <c r="F85">
        <v>5521</v>
      </c>
      <c r="G85">
        <v>9165.6195972551996</v>
      </c>
      <c r="H85">
        <v>102666</v>
      </c>
      <c r="I85">
        <v>48130.948863707999</v>
      </c>
      <c r="J85">
        <v>126499</v>
      </c>
      <c r="K85">
        <v>41077</v>
      </c>
      <c r="L85">
        <v>11283</v>
      </c>
      <c r="M85">
        <v>62850</v>
      </c>
      <c r="N85">
        <v>2492</v>
      </c>
      <c r="O85">
        <v>13942</v>
      </c>
      <c r="P85">
        <v>37076</v>
      </c>
      <c r="Q85">
        <v>5345</v>
      </c>
      <c r="R85">
        <v>3047</v>
      </c>
      <c r="S85">
        <v>8585</v>
      </c>
      <c r="T85">
        <v>20976</v>
      </c>
      <c r="U85">
        <v>32612</v>
      </c>
      <c r="V85">
        <v>0</v>
      </c>
      <c r="W85">
        <v>3593</v>
      </c>
      <c r="X85">
        <v>1626</v>
      </c>
      <c r="Y85">
        <v>28584</v>
      </c>
      <c r="Z85">
        <v>14687.760352420799</v>
      </c>
      <c r="AA85">
        <v>4097.2907989878004</v>
      </c>
      <c r="AB85">
        <v>5064.1984236414</v>
      </c>
      <c r="AC85">
        <v>38439.884537313003</v>
      </c>
      <c r="AD85" s="83">
        <v>4529.3763429573</v>
      </c>
      <c r="AE85" s="83">
        <v>87480.404352374986</v>
      </c>
      <c r="AF85">
        <v>24131</v>
      </c>
      <c r="AG85">
        <v>12710</v>
      </c>
      <c r="AH85">
        <v>2081.1999264768997</v>
      </c>
      <c r="AI85">
        <v>11581</v>
      </c>
      <c r="AJ85">
        <v>20351</v>
      </c>
      <c r="AK85">
        <v>14536</v>
      </c>
      <c r="AL85">
        <v>18727</v>
      </c>
      <c r="AM85">
        <v>16630</v>
      </c>
      <c r="AN85">
        <v>6188</v>
      </c>
      <c r="AO85">
        <v>4</v>
      </c>
      <c r="AP85">
        <v>18</v>
      </c>
    </row>
    <row r="86" spans="1:42" x14ac:dyDescent="0.35">
      <c r="A86">
        <v>1941</v>
      </c>
      <c r="B86">
        <v>1093</v>
      </c>
      <c r="C86">
        <v>0</v>
      </c>
      <c r="D86">
        <v>30468</v>
      </c>
      <c r="E86">
        <v>714</v>
      </c>
      <c r="F86">
        <v>1567</v>
      </c>
      <c r="G86">
        <v>214.293043356</v>
      </c>
      <c r="H86">
        <v>0</v>
      </c>
      <c r="I86">
        <v>1169.5988948014999</v>
      </c>
      <c r="J86">
        <v>1263</v>
      </c>
      <c r="K86">
        <v>4209</v>
      </c>
      <c r="L86">
        <v>673</v>
      </c>
      <c r="M86">
        <v>0</v>
      </c>
      <c r="N86">
        <v>0</v>
      </c>
      <c r="O86">
        <v>0</v>
      </c>
      <c r="P86">
        <v>0</v>
      </c>
      <c r="Q86">
        <v>3094</v>
      </c>
      <c r="R86">
        <v>0</v>
      </c>
      <c r="S86">
        <v>9311</v>
      </c>
      <c r="T86">
        <v>2972</v>
      </c>
      <c r="U86">
        <v>0</v>
      </c>
      <c r="V86">
        <v>667</v>
      </c>
      <c r="W86">
        <v>3664</v>
      </c>
      <c r="X86">
        <v>9517</v>
      </c>
      <c r="Y86">
        <v>2578</v>
      </c>
      <c r="Z86">
        <v>0</v>
      </c>
      <c r="AA86">
        <v>4201.9661113707007</v>
      </c>
      <c r="AB86">
        <v>874.64029320419991</v>
      </c>
      <c r="AC86">
        <v>3721.2577540215002</v>
      </c>
      <c r="AD86">
        <v>229.03967059329997</v>
      </c>
      <c r="AE86">
        <v>0</v>
      </c>
      <c r="AF86">
        <v>80385</v>
      </c>
      <c r="AG86">
        <v>33953</v>
      </c>
      <c r="AH86">
        <v>4583.0942495067993</v>
      </c>
      <c r="AI86">
        <v>9503</v>
      </c>
      <c r="AJ86">
        <v>39357</v>
      </c>
      <c r="AK86">
        <v>16832</v>
      </c>
      <c r="AL86">
        <v>28012</v>
      </c>
      <c r="AM86">
        <v>55456</v>
      </c>
      <c r="AN86">
        <v>6341</v>
      </c>
      <c r="AO86">
        <v>5</v>
      </c>
      <c r="AP86">
        <v>0</v>
      </c>
    </row>
    <row r="87" spans="1:42" x14ac:dyDescent="0.35">
      <c r="A87">
        <v>1732</v>
      </c>
      <c r="B87">
        <v>881</v>
      </c>
      <c r="C87">
        <v>0</v>
      </c>
      <c r="D87">
        <v>29553</v>
      </c>
      <c r="E87">
        <v>707</v>
      </c>
      <c r="F87">
        <v>1372</v>
      </c>
      <c r="G87">
        <v>128.57582601359999</v>
      </c>
      <c r="H87">
        <v>0</v>
      </c>
      <c r="I87">
        <v>1142.5387661300001</v>
      </c>
      <c r="J87">
        <v>1331</v>
      </c>
      <c r="K87">
        <v>3866</v>
      </c>
      <c r="L87">
        <v>749</v>
      </c>
      <c r="M87">
        <v>0</v>
      </c>
      <c r="N87">
        <v>0</v>
      </c>
      <c r="O87">
        <v>0</v>
      </c>
      <c r="P87">
        <v>0</v>
      </c>
      <c r="Q87">
        <v>2880</v>
      </c>
      <c r="R87">
        <v>0</v>
      </c>
      <c r="S87">
        <v>8965</v>
      </c>
      <c r="T87">
        <v>2749</v>
      </c>
      <c r="U87">
        <v>0</v>
      </c>
      <c r="V87">
        <v>621</v>
      </c>
      <c r="W87">
        <v>3694</v>
      </c>
      <c r="X87">
        <v>9305</v>
      </c>
      <c r="Y87">
        <v>2677</v>
      </c>
      <c r="Z87">
        <v>0</v>
      </c>
      <c r="AA87">
        <v>3828.1257100032003</v>
      </c>
      <c r="AB87">
        <v>1070.7340244207999</v>
      </c>
      <c r="AC87">
        <v>4439.8092865105</v>
      </c>
      <c r="AD87">
        <v>172.94832269289998</v>
      </c>
      <c r="AE87">
        <v>0</v>
      </c>
      <c r="AF87">
        <v>81255</v>
      </c>
      <c r="AG87">
        <v>34272</v>
      </c>
      <c r="AH87">
        <v>5605.1341658384999</v>
      </c>
      <c r="AI87">
        <v>8550</v>
      </c>
      <c r="AJ87">
        <v>39182</v>
      </c>
      <c r="AK87">
        <v>16701</v>
      </c>
      <c r="AL87">
        <v>28001</v>
      </c>
      <c r="AM87">
        <v>54715</v>
      </c>
      <c r="AN87">
        <v>6295</v>
      </c>
      <c r="AO87">
        <v>5</v>
      </c>
      <c r="AP87">
        <v>0</v>
      </c>
    </row>
    <row r="88" spans="1:42" x14ac:dyDescent="0.35">
      <c r="A88">
        <v>1812</v>
      </c>
      <c r="B88">
        <v>835</v>
      </c>
      <c r="C88">
        <v>0</v>
      </c>
      <c r="D88">
        <v>30531</v>
      </c>
      <c r="E88">
        <v>773</v>
      </c>
      <c r="F88">
        <v>1306</v>
      </c>
      <c r="G88">
        <v>116.3305092504</v>
      </c>
      <c r="H88">
        <v>0</v>
      </c>
      <c r="I88">
        <v>1040.311613371</v>
      </c>
      <c r="J88">
        <v>1488</v>
      </c>
      <c r="K88">
        <v>3832</v>
      </c>
      <c r="L88">
        <v>622</v>
      </c>
      <c r="M88">
        <v>0</v>
      </c>
      <c r="N88">
        <v>0</v>
      </c>
      <c r="O88">
        <v>0</v>
      </c>
      <c r="P88">
        <v>0</v>
      </c>
      <c r="Q88">
        <v>2348</v>
      </c>
      <c r="R88">
        <v>0</v>
      </c>
      <c r="S88">
        <v>8213</v>
      </c>
      <c r="T88">
        <v>2901</v>
      </c>
      <c r="U88">
        <v>0</v>
      </c>
      <c r="V88">
        <v>664</v>
      </c>
      <c r="W88">
        <v>3574</v>
      </c>
      <c r="X88">
        <v>9030</v>
      </c>
      <c r="Y88">
        <v>2461</v>
      </c>
      <c r="Z88">
        <v>0</v>
      </c>
      <c r="AA88">
        <v>3818.1566326334005</v>
      </c>
      <c r="AB88">
        <v>1291.7285469029998</v>
      </c>
      <c r="AC88">
        <v>5614.6672666385002</v>
      </c>
      <c r="AD88">
        <v>168.27404370119999</v>
      </c>
      <c r="AE88">
        <v>0</v>
      </c>
      <c r="AF88">
        <v>84009</v>
      </c>
      <c r="AG88">
        <v>34788</v>
      </c>
      <c r="AH88">
        <v>5808.0573453522993</v>
      </c>
      <c r="AI88">
        <v>8530</v>
      </c>
      <c r="AJ88">
        <v>32857</v>
      </c>
      <c r="AK88">
        <v>15996</v>
      </c>
      <c r="AL88">
        <v>25543</v>
      </c>
      <c r="AM88">
        <v>49114</v>
      </c>
      <c r="AN88">
        <v>5514</v>
      </c>
      <c r="AO88">
        <v>5</v>
      </c>
      <c r="AP88">
        <v>0</v>
      </c>
    </row>
    <row r="89" spans="1:42" x14ac:dyDescent="0.35">
      <c r="A89">
        <v>462</v>
      </c>
      <c r="B89">
        <v>2199</v>
      </c>
      <c r="C89">
        <v>0</v>
      </c>
      <c r="D89">
        <v>49956</v>
      </c>
      <c r="E89">
        <v>3717</v>
      </c>
      <c r="F89">
        <v>2094</v>
      </c>
      <c r="G89">
        <v>4601.1777737723996</v>
      </c>
      <c r="H89">
        <v>49447</v>
      </c>
      <c r="I89">
        <v>29179.8387507675</v>
      </c>
      <c r="J89">
        <v>22447</v>
      </c>
      <c r="K89">
        <v>9023</v>
      </c>
      <c r="L89">
        <v>2599</v>
      </c>
      <c r="M89">
        <v>0</v>
      </c>
      <c r="N89">
        <v>599</v>
      </c>
      <c r="O89">
        <v>0</v>
      </c>
      <c r="P89">
        <v>665</v>
      </c>
      <c r="Q89">
        <v>3388</v>
      </c>
      <c r="R89">
        <v>2602</v>
      </c>
      <c r="S89">
        <v>14412</v>
      </c>
      <c r="T89">
        <v>31608</v>
      </c>
      <c r="U89">
        <v>16244</v>
      </c>
      <c r="V89">
        <v>0</v>
      </c>
      <c r="W89">
        <v>4387</v>
      </c>
      <c r="X89">
        <v>3617</v>
      </c>
      <c r="Y89">
        <v>12015</v>
      </c>
      <c r="Z89">
        <v>12431.240157005999</v>
      </c>
      <c r="AA89">
        <v>3519.0843115394005</v>
      </c>
      <c r="AB89">
        <v>2642.5964730617998</v>
      </c>
      <c r="AC89">
        <v>16830.889545673002</v>
      </c>
      <c r="AD89">
        <v>2566.1791664432999</v>
      </c>
      <c r="AE89">
        <v>0</v>
      </c>
      <c r="AF89">
        <v>50578</v>
      </c>
      <c r="AG89">
        <v>21162</v>
      </c>
      <c r="AH89">
        <v>3563.5290060959996</v>
      </c>
      <c r="AI89">
        <v>8177</v>
      </c>
      <c r="AJ89">
        <v>28691</v>
      </c>
      <c r="AK89">
        <v>15843</v>
      </c>
      <c r="AL89">
        <v>20621</v>
      </c>
      <c r="AM89">
        <v>37767</v>
      </c>
      <c r="AN89">
        <v>5926</v>
      </c>
      <c r="AO89">
        <v>5</v>
      </c>
      <c r="AP89">
        <v>3</v>
      </c>
    </row>
    <row r="90" spans="1:42" x14ac:dyDescent="0.35">
      <c r="A90">
        <v>772</v>
      </c>
      <c r="B90">
        <v>2236</v>
      </c>
      <c r="C90">
        <v>0</v>
      </c>
      <c r="D90">
        <v>49143</v>
      </c>
      <c r="E90">
        <v>3540</v>
      </c>
      <c r="F90">
        <v>2463</v>
      </c>
      <c r="G90">
        <v>4059.3225070007998</v>
      </c>
      <c r="H90">
        <v>50228</v>
      </c>
      <c r="I90">
        <v>30674.159189627</v>
      </c>
      <c r="J90">
        <v>26145</v>
      </c>
      <c r="K90">
        <v>9558</v>
      </c>
      <c r="L90">
        <v>2936</v>
      </c>
      <c r="M90">
        <v>0</v>
      </c>
      <c r="N90">
        <v>679</v>
      </c>
      <c r="O90">
        <v>0</v>
      </c>
      <c r="P90">
        <v>720</v>
      </c>
      <c r="Q90">
        <v>3215</v>
      </c>
      <c r="R90">
        <v>2166</v>
      </c>
      <c r="S90">
        <v>15285</v>
      </c>
      <c r="T90">
        <v>33524</v>
      </c>
      <c r="U90">
        <v>17757</v>
      </c>
      <c r="V90">
        <v>0</v>
      </c>
      <c r="W90">
        <v>4276</v>
      </c>
      <c r="X90">
        <v>3618</v>
      </c>
      <c r="Y90">
        <v>12621</v>
      </c>
      <c r="Z90">
        <v>12638.7362669292</v>
      </c>
      <c r="AA90">
        <v>3324.6873028283003</v>
      </c>
      <c r="AB90">
        <v>2602.1326872551999</v>
      </c>
      <c r="AC90">
        <v>17641.226857859503</v>
      </c>
      <c r="AD90">
        <v>2776.5217210697997</v>
      </c>
      <c r="AE90">
        <v>0</v>
      </c>
      <c r="AF90">
        <v>50402</v>
      </c>
      <c r="AG90">
        <v>21283</v>
      </c>
      <c r="AH90">
        <v>3385.3525557911998</v>
      </c>
      <c r="AI90">
        <v>8325</v>
      </c>
      <c r="AJ90">
        <v>29133</v>
      </c>
      <c r="AK90">
        <v>16387</v>
      </c>
      <c r="AL90">
        <v>21472</v>
      </c>
      <c r="AM90">
        <v>40537</v>
      </c>
      <c r="AN90">
        <v>6718</v>
      </c>
      <c r="AO90">
        <v>5</v>
      </c>
      <c r="AP90">
        <v>3</v>
      </c>
    </row>
    <row r="91" spans="1:42" x14ac:dyDescent="0.35">
      <c r="A91">
        <v>719</v>
      </c>
      <c r="B91">
        <v>1995</v>
      </c>
      <c r="C91">
        <v>0</v>
      </c>
      <c r="D91">
        <v>52505</v>
      </c>
      <c r="E91">
        <v>3619</v>
      </c>
      <c r="F91">
        <v>2196</v>
      </c>
      <c r="G91">
        <v>5424.6753260976002</v>
      </c>
      <c r="H91">
        <v>50824</v>
      </c>
      <c r="I91">
        <v>31025.9408623565</v>
      </c>
      <c r="J91">
        <v>23995</v>
      </c>
      <c r="K91">
        <v>9772</v>
      </c>
      <c r="L91">
        <v>2845</v>
      </c>
      <c r="M91">
        <v>0</v>
      </c>
      <c r="N91">
        <v>682</v>
      </c>
      <c r="O91">
        <v>0</v>
      </c>
      <c r="P91">
        <v>689</v>
      </c>
      <c r="Q91">
        <v>3213</v>
      </c>
      <c r="R91">
        <v>2240</v>
      </c>
      <c r="S91">
        <v>15062</v>
      </c>
      <c r="T91">
        <v>33270</v>
      </c>
      <c r="U91">
        <v>17209</v>
      </c>
      <c r="V91">
        <v>0</v>
      </c>
      <c r="W91">
        <v>4437</v>
      </c>
      <c r="X91">
        <v>3670</v>
      </c>
      <c r="Y91">
        <v>12797</v>
      </c>
      <c r="Z91">
        <v>12809.1795000804</v>
      </c>
      <c r="AA91">
        <v>3489.1770794300005</v>
      </c>
      <c r="AB91">
        <v>2723.5240446749999</v>
      </c>
      <c r="AC91">
        <v>17824.7984172545</v>
      </c>
      <c r="AD91">
        <v>2795.2188370365998</v>
      </c>
      <c r="AE91">
        <v>0</v>
      </c>
      <c r="AF91">
        <v>49988</v>
      </c>
      <c r="AG91">
        <v>20820</v>
      </c>
      <c r="AH91">
        <v>3412.5739579210999</v>
      </c>
      <c r="AI91">
        <v>8529</v>
      </c>
      <c r="AJ91">
        <v>28460</v>
      </c>
      <c r="AK91">
        <v>15619</v>
      </c>
      <c r="AL91">
        <v>21370</v>
      </c>
      <c r="AM91">
        <v>40274</v>
      </c>
      <c r="AN91">
        <v>6563</v>
      </c>
      <c r="AO91">
        <v>5</v>
      </c>
      <c r="AP91">
        <v>3</v>
      </c>
    </row>
    <row r="92" spans="1:42" x14ac:dyDescent="0.35">
      <c r="A92">
        <v>781</v>
      </c>
      <c r="B92">
        <v>2389</v>
      </c>
      <c r="C92">
        <v>1144</v>
      </c>
      <c r="D92">
        <v>66355</v>
      </c>
      <c r="E92">
        <v>5501</v>
      </c>
      <c r="F92">
        <v>3222</v>
      </c>
      <c r="G92">
        <v>7601.2803807563996</v>
      </c>
      <c r="H92">
        <v>76890</v>
      </c>
      <c r="I92">
        <v>45004.000661668004</v>
      </c>
      <c r="J92">
        <v>47364</v>
      </c>
      <c r="K92">
        <v>21305</v>
      </c>
      <c r="L92">
        <v>5712</v>
      </c>
      <c r="M92">
        <v>3783</v>
      </c>
      <c r="N92">
        <v>1793</v>
      </c>
      <c r="O92">
        <v>3465</v>
      </c>
      <c r="P92">
        <v>6269</v>
      </c>
      <c r="Q92">
        <v>3574</v>
      </c>
      <c r="R92">
        <v>4146</v>
      </c>
      <c r="S92">
        <v>19271</v>
      </c>
      <c r="T92">
        <v>38303</v>
      </c>
      <c r="U92">
        <v>25294</v>
      </c>
      <c r="V92">
        <v>0</v>
      </c>
      <c r="W92">
        <v>4249</v>
      </c>
      <c r="X92">
        <v>1997</v>
      </c>
      <c r="Y92">
        <v>21672</v>
      </c>
      <c r="Z92">
        <v>13909.649940208799</v>
      </c>
      <c r="AA92">
        <v>3409.4244604716005</v>
      </c>
      <c r="AB92">
        <v>3766.2446789219998</v>
      </c>
      <c r="AC92">
        <v>26421.192298637503</v>
      </c>
      <c r="AD92">
        <v>3398.2008269658995</v>
      </c>
      <c r="AE92">
        <v>28026.760341895999</v>
      </c>
      <c r="AF92">
        <v>37169</v>
      </c>
      <c r="AG92">
        <v>15970</v>
      </c>
      <c r="AH92">
        <v>2462.2995562954998</v>
      </c>
      <c r="AI92">
        <v>12846</v>
      </c>
      <c r="AJ92">
        <v>23306</v>
      </c>
      <c r="AK92">
        <v>13474</v>
      </c>
      <c r="AL92">
        <v>14669</v>
      </c>
      <c r="AM92">
        <v>25208</v>
      </c>
      <c r="AN92">
        <v>6480</v>
      </c>
      <c r="AO92">
        <v>5</v>
      </c>
      <c r="AP92">
        <v>6</v>
      </c>
    </row>
    <row r="93" spans="1:42" x14ac:dyDescent="0.35">
      <c r="A93">
        <v>686</v>
      </c>
      <c r="B93">
        <v>2308</v>
      </c>
      <c r="C93">
        <v>1057</v>
      </c>
      <c r="D93">
        <v>64730</v>
      </c>
      <c r="E93">
        <v>5446</v>
      </c>
      <c r="F93">
        <v>3085</v>
      </c>
      <c r="G93">
        <v>7105.3450518467998</v>
      </c>
      <c r="H93">
        <v>76322</v>
      </c>
      <c r="I93">
        <v>45521.149787390001</v>
      </c>
      <c r="J93">
        <v>51128</v>
      </c>
      <c r="K93">
        <v>19985</v>
      </c>
      <c r="L93">
        <v>5550</v>
      </c>
      <c r="M93">
        <v>4166</v>
      </c>
      <c r="N93">
        <v>2172</v>
      </c>
      <c r="O93">
        <v>3558</v>
      </c>
      <c r="P93">
        <v>6517</v>
      </c>
      <c r="Q93">
        <v>3702</v>
      </c>
      <c r="R93">
        <v>4292</v>
      </c>
      <c r="S93">
        <v>20310</v>
      </c>
      <c r="T93">
        <v>38668</v>
      </c>
      <c r="U93">
        <v>27050</v>
      </c>
      <c r="V93">
        <v>0</v>
      </c>
      <c r="W93">
        <v>3972</v>
      </c>
      <c r="X93">
        <v>2040</v>
      </c>
      <c r="Y93">
        <v>21892</v>
      </c>
      <c r="Z93">
        <v>13902.2393648544</v>
      </c>
      <c r="AA93">
        <v>3359.5790736226004</v>
      </c>
      <c r="AB93">
        <v>3613.7273324201997</v>
      </c>
      <c r="AC93">
        <v>26287.447305364003</v>
      </c>
      <c r="AD93">
        <v>3501.0349647832995</v>
      </c>
      <c r="AE93">
        <v>27314.530501150999</v>
      </c>
      <c r="AF93">
        <v>38393</v>
      </c>
      <c r="AG93">
        <v>69603</v>
      </c>
      <c r="AH93">
        <v>2491.9956313462999</v>
      </c>
      <c r="AI93">
        <v>10636</v>
      </c>
      <c r="AJ93">
        <v>23669</v>
      </c>
      <c r="AK93">
        <v>13636</v>
      </c>
      <c r="AL93">
        <v>14193</v>
      </c>
      <c r="AM93">
        <v>25656</v>
      </c>
      <c r="AN93">
        <v>6900</v>
      </c>
      <c r="AO93">
        <v>5</v>
      </c>
      <c r="AP93">
        <v>6</v>
      </c>
    </row>
    <row r="94" spans="1:42" x14ac:dyDescent="0.35">
      <c r="A94">
        <v>790</v>
      </c>
      <c r="B94">
        <v>2728</v>
      </c>
      <c r="C94">
        <v>1373</v>
      </c>
      <c r="D94">
        <v>66012</v>
      </c>
      <c r="E94">
        <v>5280</v>
      </c>
      <c r="F94">
        <v>3059</v>
      </c>
      <c r="G94">
        <v>8580.9057218123999</v>
      </c>
      <c r="H94">
        <v>76972</v>
      </c>
      <c r="I94">
        <v>45890.971545900502</v>
      </c>
      <c r="J94">
        <v>49014</v>
      </c>
      <c r="K94">
        <v>20051</v>
      </c>
      <c r="L94">
        <v>5593</v>
      </c>
      <c r="M94">
        <v>3995</v>
      </c>
      <c r="N94">
        <v>1902</v>
      </c>
      <c r="O94">
        <v>3555</v>
      </c>
      <c r="P94">
        <v>6447</v>
      </c>
      <c r="Q94">
        <v>3650</v>
      </c>
      <c r="R94">
        <v>4028</v>
      </c>
      <c r="S94">
        <v>19991</v>
      </c>
      <c r="T94">
        <v>37899</v>
      </c>
      <c r="U94">
        <v>26981</v>
      </c>
      <c r="V94">
        <v>0</v>
      </c>
      <c r="W94">
        <v>4313</v>
      </c>
      <c r="X94">
        <v>2081</v>
      </c>
      <c r="Y94">
        <v>22897</v>
      </c>
      <c r="Z94">
        <v>14798.918982736799</v>
      </c>
      <c r="AA94">
        <v>3444.3162312659001</v>
      </c>
      <c r="AB94">
        <v>3666.6415138595999</v>
      </c>
      <c r="AC94">
        <v>26552.314841062504</v>
      </c>
      <c r="AD94">
        <v>3412.2236639409998</v>
      </c>
      <c r="AE94">
        <v>28763.763394492998</v>
      </c>
      <c r="AF94">
        <v>38770</v>
      </c>
      <c r="AG94">
        <v>16359</v>
      </c>
      <c r="AH94">
        <v>2195.0348808382996</v>
      </c>
      <c r="AI94">
        <v>12983</v>
      </c>
      <c r="AJ94">
        <v>23811</v>
      </c>
      <c r="AK94">
        <v>13796</v>
      </c>
      <c r="AL94">
        <v>10560</v>
      </c>
      <c r="AM94">
        <v>24376</v>
      </c>
      <c r="AN94">
        <v>6427</v>
      </c>
      <c r="AO94">
        <v>5</v>
      </c>
      <c r="AP94">
        <v>6</v>
      </c>
    </row>
    <row r="95" spans="1:42" x14ac:dyDescent="0.35">
      <c r="A95">
        <v>922</v>
      </c>
      <c r="B95">
        <v>2713</v>
      </c>
      <c r="C95">
        <v>1436</v>
      </c>
      <c r="D95">
        <v>76866</v>
      </c>
      <c r="E95">
        <v>7063</v>
      </c>
      <c r="F95">
        <v>3374</v>
      </c>
      <c r="G95">
        <v>7019.6278345044002</v>
      </c>
      <c r="H95">
        <v>65953</v>
      </c>
      <c r="I95">
        <v>40899.881146490501</v>
      </c>
      <c r="J95">
        <v>55753</v>
      </c>
      <c r="K95">
        <v>21143</v>
      </c>
      <c r="L95">
        <v>6111</v>
      </c>
      <c r="M95">
        <v>17155</v>
      </c>
      <c r="N95">
        <v>2584</v>
      </c>
      <c r="O95">
        <v>4915</v>
      </c>
      <c r="P95">
        <v>10237</v>
      </c>
      <c r="Q95">
        <v>3753</v>
      </c>
      <c r="R95">
        <v>3448</v>
      </c>
      <c r="S95">
        <v>20426</v>
      </c>
      <c r="T95">
        <v>34926</v>
      </c>
      <c r="U95">
        <v>29382</v>
      </c>
      <c r="V95">
        <v>0</v>
      </c>
      <c r="W95">
        <v>3522</v>
      </c>
      <c r="X95">
        <v>1644</v>
      </c>
      <c r="Y95">
        <v>19800</v>
      </c>
      <c r="Z95" s="83">
        <v>14098.619611745999</v>
      </c>
      <c r="AA95">
        <v>3254.9037612397001</v>
      </c>
      <c r="AB95">
        <v>3756.9068821973997</v>
      </c>
      <c r="AC95">
        <v>27729.795272039002</v>
      </c>
      <c r="AD95">
        <v>3346.7837580571995</v>
      </c>
      <c r="AE95">
        <v>39798.164840237994</v>
      </c>
      <c r="AF95">
        <v>34843</v>
      </c>
      <c r="AG95">
        <v>14160</v>
      </c>
      <c r="AH95">
        <v>2197.5095537591997</v>
      </c>
      <c r="AI95">
        <v>11986</v>
      </c>
      <c r="AJ95">
        <v>20741</v>
      </c>
      <c r="AK95">
        <v>12382</v>
      </c>
      <c r="AL95">
        <v>12936</v>
      </c>
      <c r="AM95">
        <v>19391</v>
      </c>
      <c r="AN95">
        <v>6175</v>
      </c>
      <c r="AO95">
        <v>5</v>
      </c>
      <c r="AP95">
        <v>9</v>
      </c>
    </row>
    <row r="96" spans="1:42" x14ac:dyDescent="0.35">
      <c r="A96">
        <v>949</v>
      </c>
      <c r="B96">
        <v>2593</v>
      </c>
      <c r="C96">
        <v>1243</v>
      </c>
      <c r="D96">
        <v>75815</v>
      </c>
      <c r="E96">
        <v>6756</v>
      </c>
      <c r="F96">
        <v>3658</v>
      </c>
      <c r="G96">
        <v>6970.6465674516003</v>
      </c>
      <c r="H96">
        <v>62535</v>
      </c>
      <c r="I96">
        <v>41293.756352709002</v>
      </c>
      <c r="J96">
        <v>58314</v>
      </c>
      <c r="K96">
        <v>23767</v>
      </c>
      <c r="L96">
        <v>7611</v>
      </c>
      <c r="M96">
        <v>17605</v>
      </c>
      <c r="N96">
        <v>2694</v>
      </c>
      <c r="O96">
        <v>5272</v>
      </c>
      <c r="P96">
        <v>10726</v>
      </c>
      <c r="Q96">
        <v>3883</v>
      </c>
      <c r="R96">
        <v>3319</v>
      </c>
      <c r="S96">
        <v>20121</v>
      </c>
      <c r="T96">
        <v>35517</v>
      </c>
      <c r="U96">
        <v>31991</v>
      </c>
      <c r="V96">
        <v>0</v>
      </c>
      <c r="W96">
        <v>3756</v>
      </c>
      <c r="X96">
        <v>1497</v>
      </c>
      <c r="Y96">
        <v>19666</v>
      </c>
      <c r="Z96">
        <v>13661.395665836399</v>
      </c>
      <c r="AA96">
        <v>3334.6563801981001</v>
      </c>
      <c r="AB96">
        <v>4083.7297675584</v>
      </c>
      <c r="AC96">
        <v>30630.225910480003</v>
      </c>
      <c r="AD96">
        <v>3688.0061244512999</v>
      </c>
      <c r="AE96">
        <v>39441.017702704994</v>
      </c>
      <c r="AF96">
        <v>33210</v>
      </c>
      <c r="AG96">
        <v>13924</v>
      </c>
      <c r="AH96">
        <v>2081.1999264768997</v>
      </c>
      <c r="AI96">
        <v>11060</v>
      </c>
      <c r="AJ96">
        <v>24047</v>
      </c>
      <c r="AK96">
        <v>12256</v>
      </c>
      <c r="AL96">
        <v>11641</v>
      </c>
      <c r="AM96">
        <v>21330</v>
      </c>
      <c r="AN96">
        <v>7041</v>
      </c>
      <c r="AO96">
        <v>5</v>
      </c>
      <c r="AP96">
        <v>9</v>
      </c>
    </row>
    <row r="97" spans="1:42" x14ac:dyDescent="0.35">
      <c r="A97">
        <v>952</v>
      </c>
      <c r="B97">
        <v>2455</v>
      </c>
      <c r="C97">
        <v>1281</v>
      </c>
      <c r="D97">
        <v>77223</v>
      </c>
      <c r="E97">
        <v>6728</v>
      </c>
      <c r="F97">
        <v>3453</v>
      </c>
      <c r="G97">
        <v>6716.5562446151998</v>
      </c>
      <c r="H97">
        <v>57991</v>
      </c>
      <c r="I97">
        <v>39940.749919134003</v>
      </c>
      <c r="J97">
        <v>56004</v>
      </c>
      <c r="K97">
        <v>21420</v>
      </c>
      <c r="L97">
        <v>6828</v>
      </c>
      <c r="M97">
        <v>16846</v>
      </c>
      <c r="N97">
        <v>2041</v>
      </c>
      <c r="O97">
        <v>4785</v>
      </c>
      <c r="P97">
        <v>9906</v>
      </c>
      <c r="Q97">
        <v>3750</v>
      </c>
      <c r="R97">
        <v>2560</v>
      </c>
      <c r="S97">
        <v>18640</v>
      </c>
      <c r="T97">
        <v>32868</v>
      </c>
      <c r="U97">
        <v>29355</v>
      </c>
      <c r="V97">
        <v>0</v>
      </c>
      <c r="W97">
        <v>3595</v>
      </c>
      <c r="X97">
        <v>1574</v>
      </c>
      <c r="Y97">
        <v>18325</v>
      </c>
      <c r="Z97">
        <v>14109.735474777599</v>
      </c>
      <c r="AA97">
        <v>3294.7800707189003</v>
      </c>
      <c r="AB97">
        <v>3850.2848494433997</v>
      </c>
      <c r="AC97">
        <v>27800.601444948501</v>
      </c>
      <c r="AD97">
        <v>3444.9436168828997</v>
      </c>
      <c r="AE97">
        <v>42031.882775559992</v>
      </c>
      <c r="AF97">
        <v>35146</v>
      </c>
      <c r="AG97">
        <v>14546</v>
      </c>
      <c r="AH97">
        <v>2271.7497413861997</v>
      </c>
      <c r="AI97">
        <v>10561</v>
      </c>
      <c r="AJ97">
        <v>21034</v>
      </c>
      <c r="AK97">
        <v>12767</v>
      </c>
      <c r="AL97">
        <v>13680</v>
      </c>
      <c r="AM97">
        <v>20218</v>
      </c>
      <c r="AN97">
        <v>6285</v>
      </c>
      <c r="AO97">
        <v>5</v>
      </c>
      <c r="AP97">
        <v>9</v>
      </c>
    </row>
    <row r="98" spans="1:42" x14ac:dyDescent="0.35">
      <c r="A98">
        <v>1153</v>
      </c>
      <c r="B98">
        <v>3703</v>
      </c>
      <c r="C98">
        <v>2210</v>
      </c>
      <c r="D98">
        <v>83740</v>
      </c>
      <c r="E98">
        <v>8650</v>
      </c>
      <c r="F98">
        <v>3623</v>
      </c>
      <c r="G98">
        <v>6156.3330026987996</v>
      </c>
      <c r="H98">
        <v>66690</v>
      </c>
      <c r="I98">
        <v>34718.145085534503</v>
      </c>
      <c r="J98">
        <v>61589</v>
      </c>
      <c r="K98">
        <v>21361</v>
      </c>
      <c r="L98">
        <v>7767</v>
      </c>
      <c r="M98">
        <v>33729</v>
      </c>
      <c r="N98">
        <v>2514</v>
      </c>
      <c r="O98">
        <v>5433</v>
      </c>
      <c r="P98">
        <v>12337</v>
      </c>
      <c r="Q98">
        <v>3604</v>
      </c>
      <c r="R98">
        <v>3408</v>
      </c>
      <c r="S98">
        <v>19443</v>
      </c>
      <c r="T98">
        <v>28658</v>
      </c>
      <c r="U98">
        <v>31369</v>
      </c>
      <c r="V98">
        <v>0</v>
      </c>
      <c r="W98">
        <v>2936</v>
      </c>
      <c r="X98">
        <v>1216</v>
      </c>
      <c r="Y98">
        <v>20521</v>
      </c>
      <c r="Z98" s="83">
        <v>13424.2572544956</v>
      </c>
      <c r="AA98">
        <v>3289.7955320340002</v>
      </c>
      <c r="AB98">
        <v>3859.6226461679998</v>
      </c>
      <c r="AC98">
        <v>28138.897604405003</v>
      </c>
      <c r="AD98">
        <v>3426.2465009160996</v>
      </c>
      <c r="AE98">
        <v>48883.740286958993</v>
      </c>
      <c r="AF98">
        <v>33032</v>
      </c>
      <c r="AG98">
        <v>13453</v>
      </c>
      <c r="AH98">
        <v>1979.7383367199998</v>
      </c>
      <c r="AI98">
        <v>11045</v>
      </c>
      <c r="AJ98">
        <v>18851</v>
      </c>
      <c r="AK98">
        <v>11559</v>
      </c>
      <c r="AL98">
        <v>11539</v>
      </c>
      <c r="AM98">
        <v>17202</v>
      </c>
      <c r="AN98">
        <v>6035</v>
      </c>
      <c r="AO98">
        <v>5</v>
      </c>
      <c r="AP98">
        <v>12</v>
      </c>
    </row>
    <row r="99" spans="1:42" x14ac:dyDescent="0.35">
      <c r="A99">
        <v>1109</v>
      </c>
      <c r="B99">
        <v>2909</v>
      </c>
      <c r="C99">
        <v>1992</v>
      </c>
      <c r="D99">
        <v>87449</v>
      </c>
      <c r="E99">
        <v>7969</v>
      </c>
      <c r="F99">
        <v>4063</v>
      </c>
      <c r="G99">
        <v>6474.7112385419996</v>
      </c>
      <c r="H99">
        <v>67333</v>
      </c>
      <c r="I99">
        <v>36329.726081970497</v>
      </c>
      <c r="J99">
        <v>57608</v>
      </c>
      <c r="K99">
        <v>22826</v>
      </c>
      <c r="L99">
        <v>8040</v>
      </c>
      <c r="M99">
        <v>31990</v>
      </c>
      <c r="N99">
        <v>2530</v>
      </c>
      <c r="O99">
        <v>5010</v>
      </c>
      <c r="P99">
        <v>11020</v>
      </c>
      <c r="Q99">
        <v>4302</v>
      </c>
      <c r="R99">
        <v>3874</v>
      </c>
      <c r="S99">
        <v>19101</v>
      </c>
      <c r="T99">
        <v>28392</v>
      </c>
      <c r="U99">
        <v>28708</v>
      </c>
      <c r="V99">
        <v>0</v>
      </c>
      <c r="W99">
        <v>3088</v>
      </c>
      <c r="X99">
        <v>1227</v>
      </c>
      <c r="Y99">
        <v>20350</v>
      </c>
      <c r="Z99">
        <v>12961.0962948456</v>
      </c>
      <c r="AA99">
        <v>3279.8264546642004</v>
      </c>
      <c r="AB99">
        <v>4363.8636692964001</v>
      </c>
      <c r="AC99">
        <v>29848.735557627002</v>
      </c>
      <c r="AD99">
        <v>3309.3895261235998</v>
      </c>
      <c r="AE99">
        <v>50390.777341288995</v>
      </c>
      <c r="AF99">
        <v>32515</v>
      </c>
      <c r="AG99">
        <v>13587</v>
      </c>
      <c r="AH99">
        <v>2081.1999264768997</v>
      </c>
      <c r="AI99">
        <v>11443</v>
      </c>
      <c r="AJ99">
        <v>17701</v>
      </c>
      <c r="AK99">
        <v>11462</v>
      </c>
      <c r="AL99">
        <v>11152</v>
      </c>
      <c r="AM99">
        <v>16490</v>
      </c>
      <c r="AN99">
        <v>5808</v>
      </c>
      <c r="AO99">
        <v>5</v>
      </c>
      <c r="AP99">
        <v>12</v>
      </c>
    </row>
    <row r="100" spans="1:42" x14ac:dyDescent="0.35">
      <c r="A100">
        <v>1098</v>
      </c>
      <c r="B100">
        <v>3745</v>
      </c>
      <c r="C100">
        <v>2148</v>
      </c>
      <c r="D100">
        <v>87799</v>
      </c>
      <c r="E100">
        <v>8920</v>
      </c>
      <c r="F100">
        <v>3968</v>
      </c>
      <c r="G100">
        <v>5394.0620341896001</v>
      </c>
      <c r="H100">
        <v>68498</v>
      </c>
      <c r="I100">
        <v>35791.530189504003</v>
      </c>
      <c r="J100">
        <v>61020</v>
      </c>
      <c r="K100">
        <v>20938</v>
      </c>
      <c r="L100">
        <v>7429</v>
      </c>
      <c r="M100">
        <v>33269</v>
      </c>
      <c r="N100">
        <v>2345</v>
      </c>
      <c r="O100">
        <v>5185</v>
      </c>
      <c r="P100">
        <v>11495</v>
      </c>
      <c r="Q100">
        <v>3855</v>
      </c>
      <c r="R100">
        <v>3614</v>
      </c>
      <c r="S100">
        <v>19199</v>
      </c>
      <c r="T100">
        <v>27741</v>
      </c>
      <c r="U100">
        <v>27878</v>
      </c>
      <c r="V100">
        <v>0</v>
      </c>
      <c r="W100">
        <v>3107</v>
      </c>
      <c r="X100">
        <v>1319</v>
      </c>
      <c r="Y100">
        <v>19796</v>
      </c>
      <c r="Z100" s="83">
        <v>3579</v>
      </c>
      <c r="AA100">
        <v>3369.5481509924002</v>
      </c>
      <c r="AB100">
        <v>3896.9738330663999</v>
      </c>
      <c r="AC100">
        <v>27690.458509311502</v>
      </c>
      <c r="AD100">
        <v>3370.1551530156999</v>
      </c>
      <c r="AE100">
        <v>49899.441972890992</v>
      </c>
      <c r="AF100">
        <v>32248</v>
      </c>
      <c r="AG100">
        <v>13532</v>
      </c>
      <c r="AH100">
        <v>2096.0479640023</v>
      </c>
      <c r="AI100">
        <v>10962</v>
      </c>
      <c r="AJ100">
        <v>19713</v>
      </c>
      <c r="AK100">
        <v>10963</v>
      </c>
      <c r="AL100">
        <v>11047</v>
      </c>
      <c r="AM100">
        <v>16236</v>
      </c>
      <c r="AN100">
        <v>6204</v>
      </c>
      <c r="AO100">
        <v>5</v>
      </c>
      <c r="AP100">
        <v>12</v>
      </c>
    </row>
    <row r="101" spans="1:42" x14ac:dyDescent="0.35">
      <c r="A101">
        <v>947</v>
      </c>
      <c r="B101">
        <v>3214</v>
      </c>
      <c r="C101">
        <v>1627</v>
      </c>
      <c r="D101">
        <v>86109</v>
      </c>
      <c r="E101">
        <v>9032</v>
      </c>
      <c r="F101">
        <v>3620</v>
      </c>
      <c r="G101">
        <v>4944.046643142</v>
      </c>
      <c r="H101">
        <v>52255</v>
      </c>
      <c r="I101">
        <v>32920.149869361499</v>
      </c>
      <c r="J101">
        <v>60619</v>
      </c>
      <c r="K101">
        <v>20510</v>
      </c>
      <c r="L101">
        <v>7635</v>
      </c>
      <c r="M101">
        <v>42149</v>
      </c>
      <c r="N101">
        <v>2377</v>
      </c>
      <c r="O101">
        <v>5478</v>
      </c>
      <c r="P101">
        <v>12968</v>
      </c>
      <c r="Q101">
        <v>3619</v>
      </c>
      <c r="R101">
        <v>2377</v>
      </c>
      <c r="S101">
        <v>17490</v>
      </c>
      <c r="T101">
        <v>28146</v>
      </c>
      <c r="U101">
        <v>30622</v>
      </c>
      <c r="V101">
        <v>0</v>
      </c>
      <c r="W101">
        <v>2470</v>
      </c>
      <c r="X101">
        <v>925</v>
      </c>
      <c r="Y101">
        <v>15964</v>
      </c>
      <c r="Z101">
        <v>12542.398787321999</v>
      </c>
      <c r="AA101">
        <v>3020.6304430494001</v>
      </c>
      <c r="AB101">
        <v>3647.9659204104</v>
      </c>
      <c r="AC101">
        <v>27082.049912459501</v>
      </c>
      <c r="AD101">
        <v>3472.9892908330999</v>
      </c>
      <c r="AE101">
        <v>54030.375049211994</v>
      </c>
      <c r="AF101">
        <v>30721</v>
      </c>
      <c r="AG101">
        <v>12470</v>
      </c>
      <c r="AH101">
        <v>1858.4793635958999</v>
      </c>
      <c r="AI101">
        <v>11065</v>
      </c>
      <c r="AJ101">
        <v>17851</v>
      </c>
      <c r="AK101">
        <v>9887</v>
      </c>
      <c r="AL101">
        <v>11357</v>
      </c>
      <c r="AM101">
        <v>15816</v>
      </c>
      <c r="AN101">
        <v>5973</v>
      </c>
      <c r="AO101">
        <v>5</v>
      </c>
      <c r="AP101">
        <v>15</v>
      </c>
    </row>
    <row r="102" spans="1:42" x14ac:dyDescent="0.35">
      <c r="A102">
        <v>956</v>
      </c>
      <c r="B102">
        <v>2916</v>
      </c>
      <c r="C102">
        <v>1831</v>
      </c>
      <c r="D102">
        <v>86068</v>
      </c>
      <c r="E102">
        <v>9406</v>
      </c>
      <c r="F102">
        <v>4117</v>
      </c>
      <c r="G102">
        <v>5115.4810778268002</v>
      </c>
      <c r="H102">
        <v>52977</v>
      </c>
      <c r="I102">
        <v>30827.499918765501</v>
      </c>
      <c r="J102">
        <v>61618</v>
      </c>
      <c r="K102">
        <v>19734</v>
      </c>
      <c r="L102">
        <v>7236</v>
      </c>
      <c r="M102">
        <v>42373</v>
      </c>
      <c r="N102">
        <v>2224</v>
      </c>
      <c r="O102">
        <v>5170</v>
      </c>
      <c r="P102">
        <v>12645</v>
      </c>
      <c r="Q102">
        <v>3695</v>
      </c>
      <c r="R102">
        <v>1886</v>
      </c>
      <c r="S102">
        <v>17833</v>
      </c>
      <c r="T102">
        <v>25730</v>
      </c>
      <c r="U102">
        <v>31416</v>
      </c>
      <c r="V102">
        <v>0</v>
      </c>
      <c r="W102">
        <v>2415</v>
      </c>
      <c r="X102">
        <v>954</v>
      </c>
      <c r="Y102">
        <v>15883</v>
      </c>
      <c r="Z102">
        <v>12586.862239448399</v>
      </c>
      <c r="AA102">
        <v>3090.4139846380003</v>
      </c>
      <c r="AB102">
        <v>3638.6281236857999</v>
      </c>
      <c r="AC102">
        <v>26460.529061365003</v>
      </c>
      <c r="AD102">
        <v>3314.0638051152996</v>
      </c>
      <c r="AE102">
        <v>53817.738314148992</v>
      </c>
      <c r="AF102">
        <v>30968</v>
      </c>
      <c r="AG102">
        <v>12392</v>
      </c>
      <c r="AH102">
        <v>1920.3461866183998</v>
      </c>
      <c r="AI102">
        <v>9934</v>
      </c>
      <c r="AJ102">
        <v>18353</v>
      </c>
      <c r="AK102">
        <v>10335</v>
      </c>
      <c r="AL102">
        <v>11993</v>
      </c>
      <c r="AM102">
        <v>15567</v>
      </c>
      <c r="AN102">
        <v>5706</v>
      </c>
      <c r="AO102">
        <v>5</v>
      </c>
      <c r="AP102">
        <v>15</v>
      </c>
    </row>
    <row r="103" spans="1:42" x14ac:dyDescent="0.35">
      <c r="A103">
        <v>1028</v>
      </c>
      <c r="B103">
        <v>2958</v>
      </c>
      <c r="C103">
        <v>1911</v>
      </c>
      <c r="D103">
        <v>88597</v>
      </c>
      <c r="E103">
        <v>9384</v>
      </c>
      <c r="F103">
        <v>4253</v>
      </c>
      <c r="G103">
        <v>5075.6837983464002</v>
      </c>
      <c r="H103">
        <v>51792</v>
      </c>
      <c r="I103">
        <v>32354.893848223499</v>
      </c>
      <c r="J103">
        <v>59741</v>
      </c>
      <c r="K103">
        <v>19513</v>
      </c>
      <c r="L103">
        <v>7382</v>
      </c>
      <c r="M103">
        <v>42254</v>
      </c>
      <c r="N103">
        <v>2403</v>
      </c>
      <c r="O103">
        <v>5260</v>
      </c>
      <c r="P103">
        <v>12627</v>
      </c>
      <c r="Q103">
        <v>3740</v>
      </c>
      <c r="R103">
        <v>2069</v>
      </c>
      <c r="S103">
        <v>17181</v>
      </c>
      <c r="T103">
        <v>26142</v>
      </c>
      <c r="U103">
        <v>30178</v>
      </c>
      <c r="V103">
        <v>0</v>
      </c>
      <c r="W103">
        <v>2481</v>
      </c>
      <c r="X103">
        <v>968</v>
      </c>
      <c r="Y103">
        <v>16491</v>
      </c>
      <c r="Z103" s="83">
        <v>12468.293033778</v>
      </c>
      <c r="AA103">
        <v>2980.7541335702003</v>
      </c>
      <c r="AB103">
        <v>3626.177728053</v>
      </c>
      <c r="AC103">
        <v>27593.427827917003</v>
      </c>
      <c r="AD103">
        <v>3524.4063597417999</v>
      </c>
      <c r="AE103">
        <v>55209.167046502997</v>
      </c>
      <c r="AF103">
        <v>32048</v>
      </c>
      <c r="AG103">
        <v>12873</v>
      </c>
      <c r="AH103">
        <v>1880.7514198839999</v>
      </c>
      <c r="AI103">
        <v>9326</v>
      </c>
      <c r="AJ103">
        <v>17704</v>
      </c>
      <c r="AK103">
        <v>10627</v>
      </c>
      <c r="AL103">
        <v>12635</v>
      </c>
      <c r="AM103">
        <v>15499</v>
      </c>
      <c r="AN103">
        <v>5732</v>
      </c>
      <c r="AO103">
        <v>5</v>
      </c>
      <c r="AP103">
        <v>15</v>
      </c>
    </row>
    <row r="104" spans="1:42" x14ac:dyDescent="0.35">
      <c r="A104">
        <v>1573</v>
      </c>
      <c r="B104">
        <v>4933</v>
      </c>
      <c r="C104">
        <v>3236</v>
      </c>
      <c r="D104">
        <v>136824</v>
      </c>
      <c r="E104">
        <v>13710</v>
      </c>
      <c r="F104">
        <v>6264</v>
      </c>
      <c r="G104">
        <v>7610.4643683287995</v>
      </c>
      <c r="H104">
        <v>85330</v>
      </c>
      <c r="I104">
        <v>39784.402509031999</v>
      </c>
      <c r="J104">
        <v>97091</v>
      </c>
      <c r="K104">
        <v>39923</v>
      </c>
      <c r="L104">
        <v>13176</v>
      </c>
      <c r="M104">
        <v>74657</v>
      </c>
      <c r="N104">
        <v>4371</v>
      </c>
      <c r="O104">
        <v>8713</v>
      </c>
      <c r="P104">
        <v>22699</v>
      </c>
      <c r="Q104">
        <v>4015</v>
      </c>
      <c r="R104">
        <v>2453</v>
      </c>
      <c r="S104">
        <v>24713</v>
      </c>
      <c r="T104">
        <v>34902</v>
      </c>
      <c r="U104">
        <v>50012</v>
      </c>
      <c r="V104">
        <v>0</v>
      </c>
      <c r="W104">
        <v>3317</v>
      </c>
      <c r="X104">
        <v>1061</v>
      </c>
      <c r="Y104">
        <v>22522</v>
      </c>
      <c r="Z104">
        <v>16881.290657323199</v>
      </c>
      <c r="AA104">
        <v>4421.2858135063007</v>
      </c>
      <c r="AB104">
        <v>6138.0450469704001</v>
      </c>
      <c r="AC104">
        <v>45213.675078988505</v>
      </c>
      <c r="AD104">
        <v>5665.2261379403999</v>
      </c>
      <c r="AE104">
        <v>88310.30694941699</v>
      </c>
      <c r="AF104">
        <v>31517</v>
      </c>
      <c r="AG104">
        <v>17131</v>
      </c>
      <c r="AH104">
        <v>2435.0781541655997</v>
      </c>
      <c r="AI104">
        <v>14498</v>
      </c>
      <c r="AJ104">
        <v>25214</v>
      </c>
      <c r="AK104">
        <v>15124</v>
      </c>
      <c r="AL104">
        <v>16964</v>
      </c>
      <c r="AM104">
        <v>26054</v>
      </c>
      <c r="AN104">
        <v>9974</v>
      </c>
      <c r="AO104">
        <v>5</v>
      </c>
      <c r="AP104">
        <v>18</v>
      </c>
    </row>
    <row r="105" spans="1:42" x14ac:dyDescent="0.35">
      <c r="A105">
        <v>1679</v>
      </c>
      <c r="B105">
        <v>5544</v>
      </c>
      <c r="C105">
        <v>3271</v>
      </c>
      <c r="D105">
        <v>135943</v>
      </c>
      <c r="E105">
        <v>14152</v>
      </c>
      <c r="F105">
        <v>5927</v>
      </c>
      <c r="G105">
        <v>8394.1646411736001</v>
      </c>
      <c r="H105">
        <v>87668</v>
      </c>
      <c r="I105">
        <v>41125.382218753002</v>
      </c>
      <c r="J105">
        <v>98496</v>
      </c>
      <c r="K105">
        <v>30129</v>
      </c>
      <c r="L105">
        <v>11787</v>
      </c>
      <c r="M105">
        <v>76044</v>
      </c>
      <c r="N105">
        <v>3994</v>
      </c>
      <c r="O105">
        <v>8947</v>
      </c>
      <c r="P105">
        <v>23125</v>
      </c>
      <c r="Q105">
        <v>5678</v>
      </c>
      <c r="R105">
        <v>3123</v>
      </c>
      <c r="S105">
        <v>25345</v>
      </c>
      <c r="T105">
        <v>36492</v>
      </c>
      <c r="U105">
        <v>50564</v>
      </c>
      <c r="V105">
        <v>0</v>
      </c>
      <c r="W105">
        <v>2923</v>
      </c>
      <c r="X105">
        <v>1116</v>
      </c>
      <c r="Y105">
        <v>24031</v>
      </c>
      <c r="Z105">
        <v>17974.3505220972</v>
      </c>
      <c r="AA105">
        <v>4650.5745930117</v>
      </c>
      <c r="AB105">
        <v>5468.8362817073994</v>
      </c>
      <c r="AC105">
        <v>39648.834378471503</v>
      </c>
      <c r="AD105">
        <v>5328.6780505379993</v>
      </c>
      <c r="AE105">
        <v>88033.672750402984</v>
      </c>
      <c r="AF105">
        <v>32429</v>
      </c>
      <c r="AG105">
        <v>17234</v>
      </c>
      <c r="AH105">
        <v>2457.3502104536997</v>
      </c>
      <c r="AI105">
        <v>16645</v>
      </c>
      <c r="AJ105">
        <v>24192</v>
      </c>
      <c r="AK105">
        <v>14677</v>
      </c>
      <c r="AL105">
        <v>16341</v>
      </c>
      <c r="AM105">
        <v>23274</v>
      </c>
      <c r="AN105">
        <v>9125</v>
      </c>
      <c r="AO105">
        <v>5</v>
      </c>
      <c r="AP105">
        <v>18</v>
      </c>
    </row>
    <row r="106" spans="1:42" x14ac:dyDescent="0.35">
      <c r="A106">
        <v>1716</v>
      </c>
      <c r="B106">
        <v>5455</v>
      </c>
      <c r="C106">
        <v>3480</v>
      </c>
      <c r="D106">
        <v>133911</v>
      </c>
      <c r="E106">
        <v>13783</v>
      </c>
      <c r="F106">
        <v>6300</v>
      </c>
      <c r="G106">
        <v>7607.4030391380002</v>
      </c>
      <c r="H106">
        <v>86274</v>
      </c>
      <c r="I106">
        <v>39579.948203514003</v>
      </c>
      <c r="J106">
        <v>100350</v>
      </c>
      <c r="K106">
        <v>33565</v>
      </c>
      <c r="L106">
        <v>12872</v>
      </c>
      <c r="M106">
        <v>77428</v>
      </c>
      <c r="N106">
        <v>4038</v>
      </c>
      <c r="O106">
        <v>9395</v>
      </c>
      <c r="P106">
        <v>23913</v>
      </c>
      <c r="Q106">
        <v>6221</v>
      </c>
      <c r="R106">
        <v>3802</v>
      </c>
      <c r="S106">
        <v>26096</v>
      </c>
      <c r="T106">
        <v>35587</v>
      </c>
      <c r="U106">
        <v>52745</v>
      </c>
      <c r="V106">
        <v>0</v>
      </c>
      <c r="W106">
        <v>3255</v>
      </c>
      <c r="X106">
        <v>1158</v>
      </c>
      <c r="Y106">
        <v>23608</v>
      </c>
      <c r="Z106" s="83">
        <v>17544.537151542001</v>
      </c>
      <c r="AA106">
        <v>4695.4354411758004</v>
      </c>
      <c r="AB106">
        <v>6181.6214316852002</v>
      </c>
      <c r="AC106">
        <v>44049.306902254502</v>
      </c>
      <c r="AD106">
        <v>5791.4316707162998</v>
      </c>
      <c r="AE106">
        <v>88436.237442997997</v>
      </c>
      <c r="AF106">
        <v>32304</v>
      </c>
      <c r="AG106">
        <v>17198</v>
      </c>
      <c r="AH106">
        <v>2633.0519878375999</v>
      </c>
      <c r="AI106">
        <v>14445</v>
      </c>
      <c r="AJ106">
        <v>23316</v>
      </c>
      <c r="AK106">
        <v>14611</v>
      </c>
      <c r="AL106">
        <v>17059</v>
      </c>
      <c r="AM106">
        <v>24801</v>
      </c>
      <c r="AN106">
        <v>9652</v>
      </c>
      <c r="AO106">
        <v>5</v>
      </c>
      <c r="AP106">
        <v>18</v>
      </c>
    </row>
    <row r="107" spans="1:42" x14ac:dyDescent="0.35">
      <c r="A107">
        <v>1748</v>
      </c>
      <c r="B107">
        <v>5252</v>
      </c>
      <c r="C107">
        <v>0</v>
      </c>
      <c r="D107">
        <v>65691</v>
      </c>
      <c r="E107">
        <v>1499</v>
      </c>
      <c r="F107">
        <v>2310</v>
      </c>
      <c r="G107">
        <v>131.63715520439999</v>
      </c>
      <c r="H107">
        <v>5049</v>
      </c>
      <c r="I107">
        <v>1476.2803530785</v>
      </c>
      <c r="J107">
        <v>1461</v>
      </c>
      <c r="K107">
        <v>3081</v>
      </c>
      <c r="L107">
        <v>1538</v>
      </c>
      <c r="M107">
        <v>329</v>
      </c>
      <c r="N107">
        <v>0</v>
      </c>
      <c r="O107">
        <v>0</v>
      </c>
      <c r="P107">
        <v>0</v>
      </c>
      <c r="Q107">
        <v>4048</v>
      </c>
      <c r="R107" s="81">
        <v>685</v>
      </c>
      <c r="S107" s="81">
        <v>3719</v>
      </c>
      <c r="T107">
        <v>0</v>
      </c>
      <c r="U107">
        <v>0</v>
      </c>
      <c r="V107">
        <v>350</v>
      </c>
      <c r="W107">
        <v>7778</v>
      </c>
      <c r="X107">
        <v>67161</v>
      </c>
      <c r="Y107">
        <v>2174</v>
      </c>
      <c r="Z107">
        <v>0</v>
      </c>
      <c r="AA107">
        <v>3693.5431655109005</v>
      </c>
      <c r="AB107">
        <v>1472.2592835785999</v>
      </c>
      <c r="AC107">
        <v>9404.1087427210005</v>
      </c>
      <c r="AD107">
        <v>144.90264874269999</v>
      </c>
      <c r="AE107">
        <v>7630.1492504159996</v>
      </c>
      <c r="AF107" s="81">
        <v>24645</v>
      </c>
      <c r="AG107">
        <v>10728</v>
      </c>
      <c r="AH107">
        <v>4390.0697616765992</v>
      </c>
      <c r="AI107">
        <v>2547</v>
      </c>
      <c r="AJ107">
        <v>12951</v>
      </c>
      <c r="AK107">
        <v>8154</v>
      </c>
      <c r="AL107">
        <v>11475</v>
      </c>
      <c r="AM107">
        <v>1287</v>
      </c>
      <c r="AN107">
        <v>0</v>
      </c>
      <c r="AO107">
        <v>6</v>
      </c>
      <c r="AP107">
        <v>0</v>
      </c>
    </row>
    <row r="108" spans="1:42" x14ac:dyDescent="0.35">
      <c r="A108">
        <v>1817</v>
      </c>
      <c r="B108">
        <v>5069</v>
      </c>
      <c r="C108">
        <v>0</v>
      </c>
      <c r="D108">
        <v>65554</v>
      </c>
      <c r="E108">
        <v>1465</v>
      </c>
      <c r="F108">
        <v>2486</v>
      </c>
      <c r="G108">
        <v>131.63715520439999</v>
      </c>
      <c r="H108">
        <v>5712</v>
      </c>
      <c r="I108">
        <v>1608.5743154725001</v>
      </c>
      <c r="J108">
        <v>1311</v>
      </c>
      <c r="K108">
        <v>3159</v>
      </c>
      <c r="L108">
        <v>1523</v>
      </c>
      <c r="M108">
        <v>366</v>
      </c>
      <c r="N108">
        <v>0</v>
      </c>
      <c r="O108">
        <v>0</v>
      </c>
      <c r="P108">
        <v>0</v>
      </c>
      <c r="Q108">
        <v>4252</v>
      </c>
      <c r="R108">
        <v>802</v>
      </c>
      <c r="S108">
        <v>3750</v>
      </c>
      <c r="T108">
        <v>0</v>
      </c>
      <c r="U108">
        <v>0</v>
      </c>
      <c r="V108">
        <v>291</v>
      </c>
      <c r="W108">
        <v>8081</v>
      </c>
      <c r="X108">
        <v>70849</v>
      </c>
      <c r="Y108">
        <v>2259</v>
      </c>
      <c r="Z108">
        <v>0</v>
      </c>
      <c r="AA108">
        <v>3648.6823173468001</v>
      </c>
      <c r="AB108">
        <v>1360.2057228833999</v>
      </c>
      <c r="AC108">
        <v>9013.3635662944998</v>
      </c>
      <c r="AD108">
        <v>107.5084168091</v>
      </c>
      <c r="AE108">
        <v>8404.312120790999</v>
      </c>
      <c r="AF108">
        <v>26183</v>
      </c>
      <c r="AG108">
        <v>12899</v>
      </c>
      <c r="AH108">
        <v>4548.4488286141996</v>
      </c>
      <c r="AI108">
        <v>2475</v>
      </c>
      <c r="AJ108">
        <v>12718</v>
      </c>
      <c r="AK108">
        <v>8283</v>
      </c>
      <c r="AL108">
        <v>11796</v>
      </c>
      <c r="AM108">
        <v>1318</v>
      </c>
      <c r="AN108">
        <v>0</v>
      </c>
      <c r="AO108">
        <v>6</v>
      </c>
      <c r="AP108">
        <v>0</v>
      </c>
    </row>
    <row r="109" spans="1:42" x14ac:dyDescent="0.35">
      <c r="A109">
        <v>1843</v>
      </c>
      <c r="B109">
        <v>4302</v>
      </c>
      <c r="C109">
        <v>0</v>
      </c>
      <c r="D109">
        <v>64558</v>
      </c>
      <c r="E109">
        <v>1346</v>
      </c>
      <c r="F109">
        <v>2387</v>
      </c>
      <c r="G109">
        <v>131.63715520439999</v>
      </c>
      <c r="H109">
        <v>5375</v>
      </c>
      <c r="I109">
        <v>1662.6945728155001</v>
      </c>
      <c r="J109">
        <v>1259</v>
      </c>
      <c r="K109">
        <v>2971</v>
      </c>
      <c r="L109">
        <v>1470</v>
      </c>
      <c r="M109">
        <v>331</v>
      </c>
      <c r="N109">
        <v>0</v>
      </c>
      <c r="O109">
        <v>0</v>
      </c>
      <c r="P109">
        <v>0</v>
      </c>
      <c r="Q109">
        <v>4100</v>
      </c>
      <c r="R109">
        <v>523</v>
      </c>
      <c r="S109">
        <v>3211</v>
      </c>
      <c r="T109" s="86">
        <v>0</v>
      </c>
      <c r="U109">
        <v>0</v>
      </c>
      <c r="V109">
        <v>286</v>
      </c>
      <c r="W109">
        <v>7819</v>
      </c>
      <c r="X109">
        <v>69782</v>
      </c>
      <c r="Y109">
        <v>2437</v>
      </c>
      <c r="Z109">
        <v>0</v>
      </c>
      <c r="AA109">
        <v>3798.2184778938004</v>
      </c>
      <c r="AB109">
        <v>1453.5836901293999</v>
      </c>
      <c r="AC109">
        <v>8286.9446812599999</v>
      </c>
      <c r="AD109">
        <v>129</v>
      </c>
      <c r="AE109">
        <v>8301.0904047409986</v>
      </c>
      <c r="AF109">
        <v>25773</v>
      </c>
      <c r="AG109">
        <v>11391</v>
      </c>
      <c r="AH109">
        <v>3939.6792900727996</v>
      </c>
      <c r="AI109">
        <v>2188</v>
      </c>
      <c r="AJ109">
        <v>13254</v>
      </c>
      <c r="AK109">
        <v>7899</v>
      </c>
      <c r="AL109" s="86">
        <v>11230</v>
      </c>
      <c r="AM109">
        <v>1306</v>
      </c>
      <c r="AN109">
        <v>0</v>
      </c>
      <c r="AO109">
        <v>6</v>
      </c>
      <c r="AP109">
        <v>0</v>
      </c>
    </row>
    <row r="110" spans="1:42" x14ac:dyDescent="0.35">
      <c r="A110">
        <v>5772</v>
      </c>
      <c r="B110">
        <v>2706</v>
      </c>
      <c r="C110">
        <v>2038</v>
      </c>
      <c r="D110">
        <v>43351</v>
      </c>
      <c r="E110">
        <v>3213</v>
      </c>
      <c r="F110">
        <v>2023</v>
      </c>
      <c r="G110">
        <v>2057.2132162175999</v>
      </c>
      <c r="H110">
        <v>38340</v>
      </c>
      <c r="I110">
        <v>25406.454141574999</v>
      </c>
      <c r="J110">
        <v>19956</v>
      </c>
      <c r="K110">
        <v>7650</v>
      </c>
      <c r="L110">
        <v>1690</v>
      </c>
      <c r="M110">
        <v>583</v>
      </c>
      <c r="N110">
        <v>0</v>
      </c>
      <c r="O110">
        <v>604</v>
      </c>
      <c r="P110">
        <v>494</v>
      </c>
      <c r="Q110">
        <v>3789</v>
      </c>
      <c r="R110" s="81">
        <v>1658</v>
      </c>
      <c r="S110" s="81">
        <v>5068</v>
      </c>
      <c r="T110" s="86">
        <v>13224</v>
      </c>
      <c r="U110">
        <v>4945</v>
      </c>
      <c r="V110">
        <v>0</v>
      </c>
      <c r="W110">
        <v>6348</v>
      </c>
      <c r="X110">
        <v>39880</v>
      </c>
      <c r="Y110">
        <v>13264</v>
      </c>
      <c r="Z110">
        <v>5354.1406935539999</v>
      </c>
      <c r="AA110">
        <v>7317.3027894332008</v>
      </c>
      <c r="AB110">
        <v>2381.138164773</v>
      </c>
      <c r="AC110">
        <v>15548.511080756502</v>
      </c>
      <c r="AD110">
        <v>2271.6995899661997</v>
      </c>
      <c r="AE110">
        <v>10545.130511668</v>
      </c>
      <c r="AF110" s="81">
        <v>16518</v>
      </c>
      <c r="AG110">
        <v>8694</v>
      </c>
      <c r="AH110">
        <v>3360.6058265821998</v>
      </c>
      <c r="AI110" s="81">
        <v>2474</v>
      </c>
      <c r="AJ110" s="81">
        <v>11412</v>
      </c>
      <c r="AK110">
        <v>6845</v>
      </c>
      <c r="AL110" s="86">
        <v>10181</v>
      </c>
      <c r="AM110">
        <v>1175</v>
      </c>
      <c r="AN110">
        <v>0</v>
      </c>
      <c r="AO110">
        <v>6</v>
      </c>
      <c r="AP110">
        <v>3</v>
      </c>
    </row>
    <row r="111" spans="1:42" x14ac:dyDescent="0.35">
      <c r="A111">
        <v>7450</v>
      </c>
      <c r="B111">
        <v>2753</v>
      </c>
      <c r="C111">
        <v>2000</v>
      </c>
      <c r="D111">
        <v>43494</v>
      </c>
      <c r="E111">
        <v>2890</v>
      </c>
      <c r="F111">
        <v>1932</v>
      </c>
      <c r="G111">
        <v>2020.477265928</v>
      </c>
      <c r="H111">
        <v>37079</v>
      </c>
      <c r="I111">
        <v>26407.678902420499</v>
      </c>
      <c r="J111">
        <v>20031</v>
      </c>
      <c r="K111">
        <v>7820</v>
      </c>
      <c r="L111">
        <v>1476</v>
      </c>
      <c r="M111">
        <v>498</v>
      </c>
      <c r="N111">
        <v>0</v>
      </c>
      <c r="O111">
        <v>681</v>
      </c>
      <c r="P111">
        <v>573</v>
      </c>
      <c r="Q111">
        <v>3647</v>
      </c>
      <c r="R111">
        <v>1706</v>
      </c>
      <c r="S111">
        <v>5132</v>
      </c>
      <c r="T111" s="86">
        <v>13436</v>
      </c>
      <c r="U111">
        <v>5027</v>
      </c>
      <c r="V111">
        <v>0</v>
      </c>
      <c r="W111">
        <v>6225</v>
      </c>
      <c r="X111">
        <v>39883</v>
      </c>
      <c r="Y111">
        <v>13153</v>
      </c>
      <c r="Z111">
        <v>5198.5186111116</v>
      </c>
      <c r="AA111">
        <v>6998.2923135996007</v>
      </c>
      <c r="AB111">
        <v>2234.8460160875998</v>
      </c>
      <c r="AC111">
        <v>15826.490870697502</v>
      </c>
      <c r="AD111">
        <v>2369.8594487918999</v>
      </c>
      <c r="AE111">
        <v>10782.540458582998</v>
      </c>
      <c r="AF111">
        <v>17033</v>
      </c>
      <c r="AG111">
        <v>8944</v>
      </c>
      <c r="AH111">
        <v>3467.0167621808996</v>
      </c>
      <c r="AI111">
        <v>2433</v>
      </c>
      <c r="AJ111">
        <v>11004</v>
      </c>
      <c r="AK111">
        <v>6650</v>
      </c>
      <c r="AL111" s="86">
        <v>10096</v>
      </c>
      <c r="AM111">
        <v>1210</v>
      </c>
      <c r="AN111">
        <v>0</v>
      </c>
      <c r="AO111">
        <v>6</v>
      </c>
      <c r="AP111">
        <v>3</v>
      </c>
    </row>
    <row r="112" spans="1:42" x14ac:dyDescent="0.35">
      <c r="A112">
        <v>6431</v>
      </c>
      <c r="B112">
        <v>2476</v>
      </c>
      <c r="C112">
        <v>2210</v>
      </c>
      <c r="D112">
        <v>43670</v>
      </c>
      <c r="E112">
        <v>3018</v>
      </c>
      <c r="F112">
        <v>2000</v>
      </c>
      <c r="G112">
        <v>2051.0905578359998</v>
      </c>
      <c r="H112">
        <v>38971</v>
      </c>
      <c r="I112">
        <v>28368.034890622501</v>
      </c>
      <c r="J112">
        <v>22100</v>
      </c>
      <c r="K112">
        <v>8126</v>
      </c>
      <c r="L112">
        <v>1427</v>
      </c>
      <c r="M112">
        <v>557</v>
      </c>
      <c r="N112">
        <v>0</v>
      </c>
      <c r="O112">
        <v>737</v>
      </c>
      <c r="P112">
        <v>672</v>
      </c>
      <c r="Q112">
        <v>3704</v>
      </c>
      <c r="R112">
        <v>1867</v>
      </c>
      <c r="S112">
        <v>5018</v>
      </c>
      <c r="T112">
        <v>14328</v>
      </c>
      <c r="U112">
        <v>5460</v>
      </c>
      <c r="V112">
        <v>0</v>
      </c>
      <c r="W112">
        <v>6415</v>
      </c>
      <c r="X112">
        <v>39731</v>
      </c>
      <c r="Y112">
        <v>14123</v>
      </c>
      <c r="Z112">
        <v>5376.3724196171997</v>
      </c>
      <c r="AA112">
        <v>7237.5501704748003</v>
      </c>
      <c r="AB112">
        <v>2499.4169232845998</v>
      </c>
      <c r="AC112">
        <v>16269.685064094001</v>
      </c>
      <c r="AD112">
        <v>2238.9796370242998</v>
      </c>
      <c r="AE112">
        <v>10474.939744754</v>
      </c>
      <c r="AF112">
        <v>16788</v>
      </c>
      <c r="AG112">
        <v>9299</v>
      </c>
      <c r="AH112">
        <v>3330.9097515313997</v>
      </c>
      <c r="AI112">
        <v>2506</v>
      </c>
      <c r="AJ112">
        <v>11350</v>
      </c>
      <c r="AK112">
        <v>6378</v>
      </c>
      <c r="AL112">
        <v>10191</v>
      </c>
      <c r="AM112">
        <v>1250</v>
      </c>
      <c r="AN112">
        <v>0</v>
      </c>
      <c r="AO112">
        <v>6</v>
      </c>
      <c r="AP112">
        <v>3</v>
      </c>
    </row>
    <row r="113" spans="1:42" x14ac:dyDescent="0.35">
      <c r="A113">
        <v>2221</v>
      </c>
      <c r="B113">
        <v>5512</v>
      </c>
      <c r="C113">
        <v>4789</v>
      </c>
      <c r="D113">
        <v>59847</v>
      </c>
      <c r="E113">
        <v>7209</v>
      </c>
      <c r="F113">
        <v>3314</v>
      </c>
      <c r="G113">
        <v>6774.7214992403997</v>
      </c>
      <c r="H113">
        <v>76370</v>
      </c>
      <c r="I113">
        <v>81228.492909916007</v>
      </c>
      <c r="J113">
        <v>86558</v>
      </c>
      <c r="K113">
        <v>26603</v>
      </c>
      <c r="L113">
        <v>3396</v>
      </c>
      <c r="M113">
        <v>2766</v>
      </c>
      <c r="N113">
        <v>0</v>
      </c>
      <c r="O113">
        <v>6496</v>
      </c>
      <c r="P113">
        <v>9196</v>
      </c>
      <c r="Q113">
        <v>4848</v>
      </c>
      <c r="R113">
        <v>4651</v>
      </c>
      <c r="S113">
        <v>11309</v>
      </c>
      <c r="T113">
        <v>34309</v>
      </c>
      <c r="U113">
        <v>6362</v>
      </c>
      <c r="V113">
        <v>0</v>
      </c>
      <c r="W113">
        <v>8355</v>
      </c>
      <c r="X113">
        <v>31763</v>
      </c>
      <c r="Y113">
        <v>28886</v>
      </c>
      <c r="Z113">
        <v>16629.331095273599</v>
      </c>
      <c r="AA113">
        <v>9640.0978165966008</v>
      </c>
      <c r="AB113">
        <v>5036.1850334676001</v>
      </c>
      <c r="AC113">
        <v>35324.412929295002</v>
      </c>
      <c r="AD113">
        <v>4510.6792269905</v>
      </c>
      <c r="AE113">
        <v>20371.837879627998</v>
      </c>
      <c r="AF113">
        <v>15890</v>
      </c>
      <c r="AG113">
        <v>8903</v>
      </c>
      <c r="AH113">
        <v>3372.9791911866996</v>
      </c>
      <c r="AI113">
        <v>2330</v>
      </c>
      <c r="AJ113">
        <v>13042</v>
      </c>
      <c r="AK113">
        <v>8213</v>
      </c>
      <c r="AL113">
        <v>11712</v>
      </c>
      <c r="AM113">
        <v>1638</v>
      </c>
      <c r="AN113">
        <v>0</v>
      </c>
      <c r="AO113">
        <v>6</v>
      </c>
      <c r="AP113">
        <v>6</v>
      </c>
    </row>
    <row r="114" spans="1:42" x14ac:dyDescent="0.35">
      <c r="A114">
        <v>2609</v>
      </c>
      <c r="B114">
        <v>5820</v>
      </c>
      <c r="C114">
        <v>5335</v>
      </c>
      <c r="D114">
        <v>57671</v>
      </c>
      <c r="E114">
        <v>7102</v>
      </c>
      <c r="F114">
        <v>3162</v>
      </c>
      <c r="G114">
        <v>7044.1184680307997</v>
      </c>
      <c r="H114">
        <v>77609</v>
      </c>
      <c r="I114">
        <v>83736.064833475</v>
      </c>
      <c r="J114">
        <v>91925</v>
      </c>
      <c r="K114">
        <v>24973</v>
      </c>
      <c r="L114">
        <v>3376</v>
      </c>
      <c r="M114">
        <v>2602</v>
      </c>
      <c r="N114">
        <v>0</v>
      </c>
      <c r="O114">
        <v>6355</v>
      </c>
      <c r="P114">
        <v>9323</v>
      </c>
      <c r="Q114">
        <v>4601</v>
      </c>
      <c r="R114">
        <v>5157</v>
      </c>
      <c r="S114">
        <v>11250</v>
      </c>
      <c r="T114">
        <v>34683</v>
      </c>
      <c r="U114">
        <v>5527</v>
      </c>
      <c r="V114">
        <v>0</v>
      </c>
      <c r="W114">
        <v>7598</v>
      </c>
      <c r="X114">
        <v>33129</v>
      </c>
      <c r="Y114">
        <v>29793</v>
      </c>
      <c r="Z114">
        <v>16536.6989033436</v>
      </c>
      <c r="AA114">
        <v>9734.8040516097008</v>
      </c>
      <c r="AB114">
        <v>4917.9062749559998</v>
      </c>
      <c r="AC114">
        <v>33344.462538677501</v>
      </c>
      <c r="AD114">
        <v>4655.5818757331999</v>
      </c>
      <c r="AE114">
        <v>25797.171275215998</v>
      </c>
      <c r="AF114">
        <v>16536</v>
      </c>
      <c r="AG114">
        <v>8296</v>
      </c>
      <c r="AH114">
        <v>3511.5608747570996</v>
      </c>
      <c r="AI114">
        <v>3132</v>
      </c>
      <c r="AJ114">
        <v>13764</v>
      </c>
      <c r="AK114">
        <v>8502</v>
      </c>
      <c r="AL114">
        <v>12332</v>
      </c>
      <c r="AM114">
        <v>1562</v>
      </c>
      <c r="AN114">
        <v>0</v>
      </c>
      <c r="AO114">
        <v>6</v>
      </c>
      <c r="AP114">
        <v>6</v>
      </c>
    </row>
    <row r="115" spans="1:42" x14ac:dyDescent="0.35">
      <c r="A115">
        <v>2596</v>
      </c>
      <c r="B115">
        <v>6505</v>
      </c>
      <c r="C115">
        <v>5288</v>
      </c>
      <c r="D115">
        <v>58519</v>
      </c>
      <c r="E115">
        <v>7457</v>
      </c>
      <c r="F115">
        <v>3804</v>
      </c>
      <c r="G115">
        <v>6364.5033876731995</v>
      </c>
      <c r="H115">
        <v>78221</v>
      </c>
      <c r="I115">
        <v>83140.742002701998</v>
      </c>
      <c r="J115">
        <v>95294</v>
      </c>
      <c r="K115">
        <v>23888</v>
      </c>
      <c r="L115">
        <v>3294</v>
      </c>
      <c r="M115">
        <v>2424</v>
      </c>
      <c r="N115">
        <v>0</v>
      </c>
      <c r="O115">
        <v>6631</v>
      </c>
      <c r="P115">
        <v>9837</v>
      </c>
      <c r="Q115">
        <v>4875</v>
      </c>
      <c r="R115">
        <v>5581</v>
      </c>
      <c r="S115">
        <v>10918</v>
      </c>
      <c r="T115">
        <v>32968</v>
      </c>
      <c r="U115">
        <v>5487</v>
      </c>
      <c r="V115">
        <v>0</v>
      </c>
      <c r="W115">
        <v>8054</v>
      </c>
      <c r="X115">
        <v>32846</v>
      </c>
      <c r="Y115">
        <v>29708</v>
      </c>
      <c r="Z115">
        <v>16810.890191456398</v>
      </c>
      <c r="AA115">
        <v>10058.7990661282</v>
      </c>
      <c r="AB115">
        <v>3791.1454701876</v>
      </c>
      <c r="AC115">
        <v>32654.757965522003</v>
      </c>
      <c r="AD115">
        <v>4552.7477379157999</v>
      </c>
      <c r="AE115">
        <v>26447.468086330999</v>
      </c>
      <c r="AF115">
        <v>16181</v>
      </c>
      <c r="AG115">
        <v>8499</v>
      </c>
      <c r="AH115">
        <v>3439.7953600509995</v>
      </c>
      <c r="AI115">
        <v>2750</v>
      </c>
      <c r="AJ115">
        <v>13372</v>
      </c>
      <c r="AK115">
        <v>8372</v>
      </c>
      <c r="AL115">
        <v>12800</v>
      </c>
      <c r="AM115">
        <v>1594</v>
      </c>
      <c r="AN115">
        <v>0</v>
      </c>
      <c r="AO115">
        <v>6</v>
      </c>
      <c r="AP115">
        <v>6</v>
      </c>
    </row>
    <row r="116" spans="1:42" x14ac:dyDescent="0.35">
      <c r="A116">
        <v>2987</v>
      </c>
      <c r="B116">
        <v>8700</v>
      </c>
      <c r="C116">
        <v>7318</v>
      </c>
      <c r="D116">
        <v>59719</v>
      </c>
      <c r="E116">
        <v>8057</v>
      </c>
      <c r="F116">
        <v>4143</v>
      </c>
      <c r="G116">
        <v>7172.6942940443996</v>
      </c>
      <c r="H116">
        <v>81997</v>
      </c>
      <c r="I116">
        <v>93519.804688703996</v>
      </c>
      <c r="J116">
        <v>140547</v>
      </c>
      <c r="K116">
        <v>32514</v>
      </c>
      <c r="L116">
        <v>5003</v>
      </c>
      <c r="M116">
        <v>6135</v>
      </c>
      <c r="N116">
        <v>0</v>
      </c>
      <c r="O116">
        <v>11369</v>
      </c>
      <c r="P116">
        <v>20519</v>
      </c>
      <c r="Q116">
        <v>4658</v>
      </c>
      <c r="R116" s="86">
        <v>5687</v>
      </c>
      <c r="S116" s="86">
        <v>13170</v>
      </c>
      <c r="T116">
        <v>32478</v>
      </c>
      <c r="U116">
        <v>7479</v>
      </c>
      <c r="V116">
        <v>0</v>
      </c>
      <c r="W116">
        <v>6993</v>
      </c>
      <c r="X116">
        <v>25507</v>
      </c>
      <c r="Y116">
        <v>30299</v>
      </c>
      <c r="Z116">
        <v>18719.113345214399</v>
      </c>
      <c r="AA116">
        <v>9286.1955699687005</v>
      </c>
      <c r="AB116">
        <v>6162.9458382359999</v>
      </c>
      <c r="AC116">
        <v>41434.723406300007</v>
      </c>
      <c r="AD116">
        <v>4954.7357312019994</v>
      </c>
      <c r="AE116">
        <v>30080.872491290997</v>
      </c>
      <c r="AF116" s="86">
        <v>13428</v>
      </c>
      <c r="AG116">
        <v>7543</v>
      </c>
      <c r="AH116">
        <v>2905.2660091365997</v>
      </c>
      <c r="AI116">
        <v>7282</v>
      </c>
      <c r="AJ116">
        <v>12092</v>
      </c>
      <c r="AK116">
        <v>7492</v>
      </c>
      <c r="AL116">
        <v>11283</v>
      </c>
      <c r="AM116">
        <v>1470</v>
      </c>
      <c r="AN116">
        <v>0</v>
      </c>
      <c r="AO116">
        <v>6</v>
      </c>
      <c r="AP116">
        <v>9</v>
      </c>
    </row>
    <row r="117" spans="1:42" x14ac:dyDescent="0.35">
      <c r="A117">
        <v>2951</v>
      </c>
      <c r="B117">
        <v>8462</v>
      </c>
      <c r="C117">
        <v>7008</v>
      </c>
      <c r="D117">
        <v>77924</v>
      </c>
      <c r="E117">
        <v>8349</v>
      </c>
      <c r="F117">
        <v>5385</v>
      </c>
      <c r="G117">
        <v>7059.4251139848002</v>
      </c>
      <c r="H117">
        <v>84766</v>
      </c>
      <c r="I117">
        <v>83850.318710088002</v>
      </c>
      <c r="J117">
        <v>115592</v>
      </c>
      <c r="K117">
        <v>56183</v>
      </c>
      <c r="L117">
        <v>6014</v>
      </c>
      <c r="M117">
        <v>5934</v>
      </c>
      <c r="N117">
        <v>0</v>
      </c>
      <c r="O117">
        <v>8890</v>
      </c>
      <c r="P117">
        <v>15703</v>
      </c>
      <c r="Q117">
        <v>6372</v>
      </c>
      <c r="R117" s="86">
        <v>6804</v>
      </c>
      <c r="S117" s="86">
        <v>12902</v>
      </c>
      <c r="T117">
        <v>29173</v>
      </c>
      <c r="U117">
        <v>7433</v>
      </c>
      <c r="V117">
        <v>0</v>
      </c>
      <c r="W117">
        <v>8409</v>
      </c>
      <c r="X117">
        <v>23440</v>
      </c>
      <c r="Y117">
        <v>29525</v>
      </c>
      <c r="Z117">
        <v>17633.464055794801</v>
      </c>
      <c r="AA117">
        <v>9769.6958224040009</v>
      </c>
      <c r="AB117">
        <v>8839.780899288</v>
      </c>
      <c r="AC117">
        <v>54811.845184498503</v>
      </c>
      <c r="AD117">
        <v>5024.8499160775</v>
      </c>
      <c r="AE117">
        <v>37979.398203436998</v>
      </c>
      <c r="AF117" s="86">
        <v>12461</v>
      </c>
      <c r="AG117">
        <v>6747</v>
      </c>
      <c r="AH117">
        <v>2635.5266607584999</v>
      </c>
      <c r="AI117">
        <v>7208</v>
      </c>
      <c r="AJ117">
        <v>17182</v>
      </c>
      <c r="AK117">
        <v>6728</v>
      </c>
      <c r="AL117">
        <v>8910</v>
      </c>
      <c r="AM117">
        <v>1321</v>
      </c>
      <c r="AN117">
        <v>0</v>
      </c>
      <c r="AO117">
        <v>6</v>
      </c>
      <c r="AP117">
        <v>9</v>
      </c>
    </row>
    <row r="118" spans="1:42" x14ac:dyDescent="0.35">
      <c r="A118">
        <v>3237</v>
      </c>
      <c r="B118">
        <v>8563</v>
      </c>
      <c r="C118">
        <v>6990</v>
      </c>
      <c r="D118">
        <v>61521</v>
      </c>
      <c r="E118">
        <v>8594</v>
      </c>
      <c r="F118">
        <v>4361</v>
      </c>
      <c r="G118">
        <v>7726.7948775792001</v>
      </c>
      <c r="H118">
        <v>81538</v>
      </c>
      <c r="I118">
        <v>94133.167605258001</v>
      </c>
      <c r="J118">
        <v>137723</v>
      </c>
      <c r="K118">
        <v>31161</v>
      </c>
      <c r="L118">
        <v>4970</v>
      </c>
      <c r="M118">
        <v>5975</v>
      </c>
      <c r="N118">
        <v>0</v>
      </c>
      <c r="O118">
        <v>10176</v>
      </c>
      <c r="P118">
        <v>20673</v>
      </c>
      <c r="Q118">
        <v>5586</v>
      </c>
      <c r="R118" s="86">
        <v>6545</v>
      </c>
      <c r="S118" s="86">
        <v>13313</v>
      </c>
      <c r="T118">
        <v>31309</v>
      </c>
      <c r="U118">
        <v>7278</v>
      </c>
      <c r="V118">
        <v>0</v>
      </c>
      <c r="W118">
        <v>7637</v>
      </c>
      <c r="X118">
        <v>25635</v>
      </c>
      <c r="Y118">
        <v>30564</v>
      </c>
      <c r="Z118">
        <v>18715.408057537199</v>
      </c>
      <c r="AA118">
        <v>9670.0050487060016</v>
      </c>
      <c r="AB118">
        <v>6337.2513770952</v>
      </c>
      <c r="AC118">
        <v>42932.142840793502</v>
      </c>
      <c r="AD118">
        <v>5034.1984740608996</v>
      </c>
      <c r="AE118">
        <v>32783.217017479998</v>
      </c>
      <c r="AF118" s="86">
        <v>13110</v>
      </c>
      <c r="AG118">
        <v>7767</v>
      </c>
      <c r="AH118">
        <v>2677.5961004137998</v>
      </c>
      <c r="AI118">
        <v>9250</v>
      </c>
      <c r="AJ118">
        <v>12435</v>
      </c>
      <c r="AK118">
        <v>7157</v>
      </c>
      <c r="AL118">
        <v>10496</v>
      </c>
      <c r="AM118">
        <v>1370</v>
      </c>
      <c r="AN118">
        <v>0</v>
      </c>
      <c r="AO118">
        <v>6</v>
      </c>
      <c r="AP118">
        <v>9</v>
      </c>
    </row>
    <row r="119" spans="1:42" x14ac:dyDescent="0.35">
      <c r="A119">
        <v>3902</v>
      </c>
      <c r="B119">
        <v>8852</v>
      </c>
      <c r="C119">
        <v>7682</v>
      </c>
      <c r="D119">
        <v>60495</v>
      </c>
      <c r="E119">
        <v>9335</v>
      </c>
      <c r="F119">
        <v>4171</v>
      </c>
      <c r="G119">
        <v>8020.6824798959997</v>
      </c>
      <c r="H119">
        <v>74553</v>
      </c>
      <c r="I119">
        <v>86439.071019661496</v>
      </c>
      <c r="J119">
        <v>136584</v>
      </c>
      <c r="K119">
        <v>31023</v>
      </c>
      <c r="L119">
        <v>5448</v>
      </c>
      <c r="M119">
        <v>7736</v>
      </c>
      <c r="N119">
        <v>0</v>
      </c>
      <c r="O119">
        <v>10460</v>
      </c>
      <c r="P119">
        <v>20145</v>
      </c>
      <c r="Q119">
        <v>5149</v>
      </c>
      <c r="R119">
        <v>5433</v>
      </c>
      <c r="S119">
        <v>13490</v>
      </c>
      <c r="T119">
        <v>31438</v>
      </c>
      <c r="U119">
        <v>5368</v>
      </c>
      <c r="V119">
        <v>0</v>
      </c>
      <c r="W119">
        <v>7653</v>
      </c>
      <c r="X119">
        <v>24124</v>
      </c>
      <c r="Y119">
        <v>27978</v>
      </c>
      <c r="Z119">
        <v>18808.040249467198</v>
      </c>
      <c r="AA119">
        <v>9126.6903320519014</v>
      </c>
      <c r="AB119">
        <v>6035.3292829997999</v>
      </c>
      <c r="AC119">
        <v>42132.295332001006</v>
      </c>
      <c r="AD119">
        <v>4482.6335530402994</v>
      </c>
      <c r="AE119">
        <v>31837.706098461997</v>
      </c>
      <c r="AF119">
        <v>12651</v>
      </c>
      <c r="AG119">
        <v>6451</v>
      </c>
      <c r="AH119">
        <v>2657.7987170465999</v>
      </c>
      <c r="AI119">
        <v>8441</v>
      </c>
      <c r="AJ119">
        <v>11870</v>
      </c>
      <c r="AK119">
        <v>7060</v>
      </c>
      <c r="AL119">
        <v>10555</v>
      </c>
      <c r="AM119" s="92">
        <v>1210</v>
      </c>
      <c r="AN119">
        <v>0</v>
      </c>
      <c r="AO119">
        <v>6</v>
      </c>
      <c r="AP119">
        <v>12</v>
      </c>
    </row>
    <row r="120" spans="1:42" x14ac:dyDescent="0.35">
      <c r="A120">
        <v>3308</v>
      </c>
      <c r="B120">
        <v>9413</v>
      </c>
      <c r="C120">
        <v>9033</v>
      </c>
      <c r="D120">
        <v>62684</v>
      </c>
      <c r="E120">
        <v>9470</v>
      </c>
      <c r="F120">
        <v>4458</v>
      </c>
      <c r="G120">
        <v>8066.6024177580002</v>
      </c>
      <c r="H120">
        <v>79171</v>
      </c>
      <c r="I120">
        <v>90212.455628854004</v>
      </c>
      <c r="J120">
        <v>146373</v>
      </c>
      <c r="K120">
        <v>32053</v>
      </c>
      <c r="L120">
        <v>5248</v>
      </c>
      <c r="M120">
        <v>7951</v>
      </c>
      <c r="N120">
        <v>0</v>
      </c>
      <c r="O120">
        <v>11611</v>
      </c>
      <c r="P120">
        <v>22313</v>
      </c>
      <c r="Q120">
        <v>4938</v>
      </c>
      <c r="R120">
        <v>6309</v>
      </c>
      <c r="S120">
        <v>13993</v>
      </c>
      <c r="T120">
        <v>32206</v>
      </c>
      <c r="U120">
        <v>5812</v>
      </c>
      <c r="V120">
        <v>0</v>
      </c>
      <c r="W120">
        <v>7190</v>
      </c>
      <c r="X120">
        <v>25438</v>
      </c>
      <c r="Y120">
        <v>29222</v>
      </c>
      <c r="Z120">
        <v>19997.437593848401</v>
      </c>
      <c r="AA120">
        <v>9879.3556734718004</v>
      </c>
      <c r="AB120">
        <v>6405.7285530755998</v>
      </c>
      <c r="AC120">
        <v>42732.836576307505</v>
      </c>
      <c r="AD120">
        <v>5085.6155429695991</v>
      </c>
      <c r="AE120">
        <v>34081.746205388998</v>
      </c>
      <c r="AF120">
        <v>13333</v>
      </c>
      <c r="AG120">
        <v>7023</v>
      </c>
      <c r="AH120">
        <v>2831.0258215095996</v>
      </c>
      <c r="AI120">
        <v>8899</v>
      </c>
      <c r="AJ120">
        <v>12412</v>
      </c>
      <c r="AK120">
        <v>7153</v>
      </c>
      <c r="AL120">
        <v>10712</v>
      </c>
      <c r="AM120">
        <v>1224</v>
      </c>
      <c r="AN120">
        <v>0</v>
      </c>
      <c r="AO120">
        <v>6</v>
      </c>
      <c r="AP120">
        <v>12</v>
      </c>
    </row>
    <row r="121" spans="1:42" x14ac:dyDescent="0.35">
      <c r="A121">
        <v>3444</v>
      </c>
      <c r="B121">
        <v>9092</v>
      </c>
      <c r="C121">
        <v>7832</v>
      </c>
      <c r="D121">
        <v>60518</v>
      </c>
      <c r="E121">
        <v>9524</v>
      </c>
      <c r="F121">
        <v>4749</v>
      </c>
      <c r="G121">
        <v>8782.9534484052001</v>
      </c>
      <c r="H121">
        <v>76132</v>
      </c>
      <c r="I121">
        <v>91066.353022487994</v>
      </c>
      <c r="J121">
        <v>156245</v>
      </c>
      <c r="K121">
        <v>34414</v>
      </c>
      <c r="L121">
        <v>5660</v>
      </c>
      <c r="M121">
        <v>8586</v>
      </c>
      <c r="N121">
        <v>0</v>
      </c>
      <c r="O121">
        <v>12258</v>
      </c>
      <c r="P121">
        <v>24464</v>
      </c>
      <c r="Q121">
        <v>5436</v>
      </c>
      <c r="R121">
        <v>5752</v>
      </c>
      <c r="S121">
        <v>13514</v>
      </c>
      <c r="T121">
        <v>33779</v>
      </c>
      <c r="U121">
        <v>7994</v>
      </c>
      <c r="V121">
        <v>0</v>
      </c>
      <c r="W121">
        <v>7560</v>
      </c>
      <c r="X121">
        <v>23814</v>
      </c>
      <c r="Y121">
        <v>29109</v>
      </c>
      <c r="Z121">
        <v>19764.004470184798</v>
      </c>
      <c r="AA121">
        <v>9510.4998107892006</v>
      </c>
      <c r="AB121">
        <v>6200.2970251343995</v>
      </c>
      <c r="AC121">
        <v>44219.766207407003</v>
      </c>
      <c r="AD121">
        <v>4529.3763429573</v>
      </c>
      <c r="AE121">
        <v>35000.419478233998</v>
      </c>
      <c r="AF121">
        <v>12275</v>
      </c>
      <c r="AG121">
        <v>7470</v>
      </c>
      <c r="AH121">
        <v>2779.0576901707</v>
      </c>
      <c r="AI121">
        <v>7971</v>
      </c>
      <c r="AJ121">
        <v>14827</v>
      </c>
      <c r="AK121">
        <v>6960</v>
      </c>
      <c r="AL121">
        <v>12056</v>
      </c>
      <c r="AM121">
        <v>1349</v>
      </c>
      <c r="AN121">
        <v>0</v>
      </c>
      <c r="AO121">
        <v>6</v>
      </c>
      <c r="AP121">
        <v>12</v>
      </c>
    </row>
    <row r="122" spans="1:42" x14ac:dyDescent="0.35">
      <c r="A122">
        <v>3566</v>
      </c>
      <c r="B122">
        <v>10637</v>
      </c>
      <c r="C122">
        <v>9055</v>
      </c>
      <c r="D122">
        <v>61327</v>
      </c>
      <c r="E122">
        <v>10368</v>
      </c>
      <c r="F122">
        <v>3517</v>
      </c>
      <c r="G122">
        <v>9211.5395351171992</v>
      </c>
      <c r="H122">
        <v>85769</v>
      </c>
      <c r="I122">
        <v>89045.863415016007</v>
      </c>
      <c r="J122">
        <v>150658</v>
      </c>
      <c r="K122">
        <v>33817</v>
      </c>
      <c r="L122">
        <v>5581</v>
      </c>
      <c r="M122">
        <v>9565</v>
      </c>
      <c r="N122">
        <v>0</v>
      </c>
      <c r="O122">
        <v>11762</v>
      </c>
      <c r="P122">
        <v>23372</v>
      </c>
      <c r="Q122">
        <v>5001</v>
      </c>
      <c r="R122">
        <v>6101</v>
      </c>
      <c r="S122">
        <v>14231</v>
      </c>
      <c r="T122">
        <v>29187</v>
      </c>
      <c r="U122">
        <v>7033</v>
      </c>
      <c r="V122">
        <v>0</v>
      </c>
      <c r="W122">
        <v>6164</v>
      </c>
      <c r="X122">
        <v>23099</v>
      </c>
      <c r="Y122">
        <v>29146</v>
      </c>
      <c r="Z122">
        <v>19686.193428963597</v>
      </c>
      <c r="AA122">
        <v>9385.8863436667016</v>
      </c>
      <c r="AB122">
        <v>6296.7875912885993</v>
      </c>
      <c r="AC122">
        <v>43328.132918917006</v>
      </c>
      <c r="AD122">
        <v>4749.0674555671994</v>
      </c>
      <c r="AE122">
        <v>32841.021178468</v>
      </c>
      <c r="AF122">
        <v>13014</v>
      </c>
      <c r="AG122">
        <v>7056</v>
      </c>
      <c r="AH122">
        <v>2729.5642317526999</v>
      </c>
      <c r="AI122">
        <v>7420</v>
      </c>
      <c r="AJ122">
        <v>11920</v>
      </c>
      <c r="AK122">
        <v>6244</v>
      </c>
      <c r="AL122">
        <v>10926</v>
      </c>
      <c r="AM122" s="92">
        <v>1102</v>
      </c>
      <c r="AN122">
        <v>0</v>
      </c>
      <c r="AO122">
        <v>6</v>
      </c>
      <c r="AP122">
        <v>15</v>
      </c>
    </row>
    <row r="123" spans="1:42" x14ac:dyDescent="0.35">
      <c r="A123">
        <v>3662</v>
      </c>
      <c r="B123">
        <v>10527</v>
      </c>
      <c r="C123">
        <v>9112</v>
      </c>
      <c r="D123">
        <v>61823</v>
      </c>
      <c r="E123">
        <v>10198</v>
      </c>
      <c r="F123">
        <v>4605</v>
      </c>
      <c r="G123">
        <v>7411.4779709267996</v>
      </c>
      <c r="H123">
        <v>80717</v>
      </c>
      <c r="I123">
        <v>90008.001323336008</v>
      </c>
      <c r="J123">
        <v>149637</v>
      </c>
      <c r="K123">
        <v>34506</v>
      </c>
      <c r="L123">
        <v>5821</v>
      </c>
      <c r="M123">
        <v>10136</v>
      </c>
      <c r="N123">
        <v>0</v>
      </c>
      <c r="O123">
        <v>12732</v>
      </c>
      <c r="P123">
        <v>24522</v>
      </c>
      <c r="Q123">
        <v>5630</v>
      </c>
      <c r="R123">
        <v>5998</v>
      </c>
      <c r="S123">
        <v>12204</v>
      </c>
      <c r="T123">
        <v>31350</v>
      </c>
      <c r="U123">
        <v>6988</v>
      </c>
      <c r="V123">
        <v>0</v>
      </c>
      <c r="W123">
        <v>6702</v>
      </c>
      <c r="X123">
        <v>22495</v>
      </c>
      <c r="Y123">
        <v>28788</v>
      </c>
      <c r="Z123">
        <v>18945.135893523598</v>
      </c>
      <c r="AA123">
        <v>9141.6439481066009</v>
      </c>
      <c r="AB123">
        <v>6234.5356131245999</v>
      </c>
      <c r="AC123">
        <v>43566.775946130503</v>
      </c>
      <c r="AD123">
        <v>4917.3414992683993</v>
      </c>
      <c r="AE123">
        <v>33338.549849828996</v>
      </c>
      <c r="AF123">
        <v>12400</v>
      </c>
      <c r="AG123">
        <v>5828</v>
      </c>
      <c r="AH123">
        <v>2680.0707733346999</v>
      </c>
      <c r="AI123">
        <v>7711</v>
      </c>
      <c r="AJ123">
        <v>12308</v>
      </c>
      <c r="AK123">
        <v>6646</v>
      </c>
      <c r="AL123">
        <v>10684</v>
      </c>
      <c r="AM123">
        <v>1129</v>
      </c>
      <c r="AN123">
        <v>0</v>
      </c>
      <c r="AO123">
        <v>6</v>
      </c>
      <c r="AP123">
        <v>15</v>
      </c>
    </row>
    <row r="124" spans="1:42" x14ac:dyDescent="0.35">
      <c r="A124">
        <v>4053</v>
      </c>
      <c r="B124">
        <v>10084</v>
      </c>
      <c r="C124">
        <v>9001</v>
      </c>
      <c r="D124">
        <v>62886</v>
      </c>
      <c r="E124">
        <v>10699</v>
      </c>
      <c r="F124">
        <v>4382</v>
      </c>
      <c r="G124">
        <v>7393.1099957819997</v>
      </c>
      <c r="H124">
        <v>84618</v>
      </c>
      <c r="I124">
        <v>87175.707855718996</v>
      </c>
      <c r="J124">
        <v>157639</v>
      </c>
      <c r="K124">
        <v>34868</v>
      </c>
      <c r="L124">
        <v>5670</v>
      </c>
      <c r="M124">
        <v>10234</v>
      </c>
      <c r="N124">
        <v>0</v>
      </c>
      <c r="O124">
        <v>11999</v>
      </c>
      <c r="P124">
        <v>24106</v>
      </c>
      <c r="Q124">
        <v>5162</v>
      </c>
      <c r="R124">
        <v>5603</v>
      </c>
      <c r="S124">
        <v>13749</v>
      </c>
      <c r="T124">
        <v>28503</v>
      </c>
      <c r="U124">
        <v>9248</v>
      </c>
      <c r="V124">
        <v>0</v>
      </c>
      <c r="W124">
        <v>6558</v>
      </c>
      <c r="X124">
        <v>22035</v>
      </c>
      <c r="Y124">
        <v>29980</v>
      </c>
      <c r="Z124">
        <v>20056.7221966836</v>
      </c>
      <c r="AA124">
        <v>9286.1955699687005</v>
      </c>
      <c r="AB124">
        <v>6520.8947126789999</v>
      </c>
      <c r="AC124">
        <v>44969.787150078002</v>
      </c>
      <c r="AD124">
        <v>4847.2273143928996</v>
      </c>
      <c r="AE124">
        <v>34300.576243414995</v>
      </c>
      <c r="AF124">
        <v>12867</v>
      </c>
      <c r="AG124">
        <v>7275</v>
      </c>
      <c r="AH124">
        <v>2732.0389046736</v>
      </c>
      <c r="AI124">
        <v>8938</v>
      </c>
      <c r="AJ124">
        <v>14721</v>
      </c>
      <c r="AK124">
        <v>8071</v>
      </c>
      <c r="AL124">
        <v>9376</v>
      </c>
      <c r="AM124">
        <v>1079</v>
      </c>
      <c r="AN124">
        <v>0</v>
      </c>
      <c r="AO124">
        <v>6</v>
      </c>
      <c r="AP124">
        <v>15</v>
      </c>
    </row>
    <row r="125" spans="1:42" x14ac:dyDescent="0.35">
      <c r="A125">
        <v>4109</v>
      </c>
      <c r="B125">
        <v>10794</v>
      </c>
      <c r="C125">
        <v>9077</v>
      </c>
      <c r="D125">
        <v>61006</v>
      </c>
      <c r="E125">
        <v>10640</v>
      </c>
      <c r="F125">
        <v>4278</v>
      </c>
      <c r="G125">
        <v>7031.8731512676004</v>
      </c>
      <c r="H125">
        <v>83717</v>
      </c>
      <c r="I125">
        <v>81204.439462208</v>
      </c>
      <c r="J125">
        <v>158666</v>
      </c>
      <c r="K125">
        <v>34066</v>
      </c>
      <c r="L125">
        <v>5933</v>
      </c>
      <c r="M125">
        <v>12511</v>
      </c>
      <c r="N125">
        <v>0</v>
      </c>
      <c r="O125">
        <v>12609</v>
      </c>
      <c r="P125">
        <v>26069</v>
      </c>
      <c r="Q125">
        <v>4991</v>
      </c>
      <c r="R125">
        <v>5868</v>
      </c>
      <c r="S125">
        <v>14576</v>
      </c>
      <c r="T125">
        <v>27803</v>
      </c>
      <c r="U125">
        <v>8726</v>
      </c>
      <c r="V125">
        <v>0</v>
      </c>
      <c r="W125">
        <v>6097</v>
      </c>
      <c r="X125">
        <v>19485</v>
      </c>
      <c r="Y125">
        <v>27961</v>
      </c>
      <c r="Z125">
        <v>16803.479616101999</v>
      </c>
      <c r="AA125">
        <v>8593.3446927676014</v>
      </c>
      <c r="AB125">
        <v>6013.5410906423995</v>
      </c>
      <c r="AC125">
        <v>43912.939458132503</v>
      </c>
      <c r="AD125">
        <v>4753.7417345588992</v>
      </c>
      <c r="AE125">
        <v>35116.027800209995</v>
      </c>
      <c r="AF125">
        <v>11502</v>
      </c>
      <c r="AG125">
        <v>5792</v>
      </c>
      <c r="AH125">
        <v>2447.4515187700999</v>
      </c>
      <c r="AI125">
        <v>7922</v>
      </c>
      <c r="AJ125">
        <v>12643</v>
      </c>
      <c r="AK125">
        <v>6201</v>
      </c>
      <c r="AL125">
        <v>9779</v>
      </c>
      <c r="AM125" s="92">
        <v>964</v>
      </c>
      <c r="AN125">
        <v>0</v>
      </c>
      <c r="AO125">
        <v>6</v>
      </c>
      <c r="AP125">
        <v>18</v>
      </c>
    </row>
    <row r="126" spans="1:42" x14ac:dyDescent="0.35">
      <c r="A126">
        <v>3717</v>
      </c>
      <c r="B126">
        <v>11286</v>
      </c>
      <c r="C126">
        <v>8738</v>
      </c>
      <c r="D126">
        <v>60820</v>
      </c>
      <c r="E126">
        <v>11038</v>
      </c>
      <c r="F126">
        <v>4279</v>
      </c>
      <c r="G126">
        <v>7313.5154368211997</v>
      </c>
      <c r="H126">
        <v>81374</v>
      </c>
      <c r="I126">
        <v>82325.9314615935</v>
      </c>
      <c r="J126">
        <v>171039</v>
      </c>
      <c r="K126">
        <v>36234</v>
      </c>
      <c r="L126">
        <v>5992</v>
      </c>
      <c r="M126">
        <v>13506</v>
      </c>
      <c r="N126">
        <v>0</v>
      </c>
      <c r="O126">
        <v>13551</v>
      </c>
      <c r="P126">
        <v>28404</v>
      </c>
      <c r="Q126">
        <v>5497</v>
      </c>
      <c r="R126">
        <v>5503</v>
      </c>
      <c r="S126">
        <v>14703</v>
      </c>
      <c r="T126">
        <v>28129</v>
      </c>
      <c r="U126">
        <v>8115</v>
      </c>
      <c r="V126">
        <v>0</v>
      </c>
      <c r="W126">
        <v>5948</v>
      </c>
      <c r="X126">
        <v>19210</v>
      </c>
      <c r="Y126">
        <v>28874</v>
      </c>
      <c r="Z126">
        <v>19360.128113369999</v>
      </c>
      <c r="AA126">
        <v>8877.4633978069014</v>
      </c>
      <c r="AB126">
        <v>6508.4443170462</v>
      </c>
      <c r="AC126">
        <v>46695.359808391004</v>
      </c>
      <c r="AD126">
        <v>5006.1528001106999</v>
      </c>
      <c r="AE126">
        <v>35677.553935521995</v>
      </c>
      <c r="AF126">
        <v>11715</v>
      </c>
      <c r="AG126">
        <v>5751</v>
      </c>
      <c r="AH126">
        <v>2620.6786232330996</v>
      </c>
      <c r="AI126">
        <v>6763</v>
      </c>
      <c r="AJ126">
        <v>15798</v>
      </c>
      <c r="AK126">
        <v>6659</v>
      </c>
      <c r="AL126">
        <v>9521</v>
      </c>
      <c r="AM126">
        <v>1044</v>
      </c>
      <c r="AN126">
        <v>0</v>
      </c>
      <c r="AO126">
        <v>6</v>
      </c>
      <c r="AP126">
        <v>18</v>
      </c>
    </row>
    <row r="127" spans="1:42" x14ac:dyDescent="0.35">
      <c r="A127">
        <v>3797</v>
      </c>
      <c r="B127">
        <v>10110</v>
      </c>
      <c r="C127">
        <v>7393</v>
      </c>
      <c r="D127">
        <v>58826</v>
      </c>
      <c r="E127">
        <v>10831</v>
      </c>
      <c r="F127">
        <v>4382</v>
      </c>
      <c r="G127">
        <v>7420.6619584992004</v>
      </c>
      <c r="H127">
        <v>81283</v>
      </c>
      <c r="I127">
        <v>82103.437070294502</v>
      </c>
      <c r="J127">
        <v>175176</v>
      </c>
      <c r="K127">
        <v>38157</v>
      </c>
      <c r="L127">
        <v>6596</v>
      </c>
      <c r="M127">
        <v>14491</v>
      </c>
      <c r="N127">
        <v>0</v>
      </c>
      <c r="O127">
        <v>14833</v>
      </c>
      <c r="P127">
        <v>31523</v>
      </c>
      <c r="Q127">
        <v>5317</v>
      </c>
      <c r="R127">
        <v>4942</v>
      </c>
      <c r="S127">
        <v>15169</v>
      </c>
      <c r="T127">
        <v>29422</v>
      </c>
      <c r="U127">
        <v>7647</v>
      </c>
      <c r="V127">
        <v>0</v>
      </c>
      <c r="W127">
        <v>6127</v>
      </c>
      <c r="X127">
        <v>19068</v>
      </c>
      <c r="Y127">
        <v>29004</v>
      </c>
      <c r="Z127">
        <v>18971.072907263999</v>
      </c>
      <c r="AA127">
        <v>7755.9421937044008</v>
      </c>
      <c r="AB127">
        <v>6502.2191192297996</v>
      </c>
      <c r="AC127">
        <v>48612.371378644501</v>
      </c>
      <c r="AD127">
        <v>5398.7922354134998</v>
      </c>
      <c r="AE127">
        <v>35072.674679468997</v>
      </c>
      <c r="AF127">
        <v>11517</v>
      </c>
      <c r="AG127">
        <v>6150</v>
      </c>
      <c r="AH127">
        <v>2402.9074061939</v>
      </c>
      <c r="AI127">
        <v>8088</v>
      </c>
      <c r="AJ127">
        <v>18111</v>
      </c>
      <c r="AK127">
        <v>7039</v>
      </c>
      <c r="AL127">
        <v>9826</v>
      </c>
      <c r="AM127">
        <v>1187</v>
      </c>
      <c r="AN127">
        <v>0</v>
      </c>
      <c r="AO127">
        <v>6</v>
      </c>
      <c r="AP127">
        <v>18</v>
      </c>
    </row>
    <row r="128" spans="1:42" x14ac:dyDescent="0.35">
      <c r="A128">
        <v>362</v>
      </c>
      <c r="B128">
        <v>3841</v>
      </c>
      <c r="C128">
        <v>2753</v>
      </c>
      <c r="D128">
        <v>25437</v>
      </c>
      <c r="E128">
        <v>455</v>
      </c>
      <c r="F128">
        <v>1230</v>
      </c>
      <c r="G128">
        <v>0</v>
      </c>
      <c r="H128">
        <v>2096</v>
      </c>
      <c r="I128">
        <v>9573.2721877839995</v>
      </c>
      <c r="J128">
        <v>1840</v>
      </c>
      <c r="K128">
        <v>1516</v>
      </c>
      <c r="L128" s="81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1632</v>
      </c>
      <c r="U128">
        <v>0</v>
      </c>
      <c r="V128">
        <v>343</v>
      </c>
      <c r="W128">
        <v>2628</v>
      </c>
      <c r="X128">
        <v>6982</v>
      </c>
      <c r="Y128">
        <v>0</v>
      </c>
      <c r="Z128">
        <v>0</v>
      </c>
      <c r="AA128">
        <v>6135.9671211119003</v>
      </c>
      <c r="AB128">
        <v>183.6433355838</v>
      </c>
      <c r="AC128">
        <v>886.38838679300011</v>
      </c>
      <c r="AD128">
        <v>0</v>
      </c>
      <c r="AE128">
        <v>0</v>
      </c>
      <c r="AF128">
        <v>21316</v>
      </c>
      <c r="AG128">
        <v>10295</v>
      </c>
      <c r="AH128">
        <v>1507.0758088281</v>
      </c>
      <c r="AI128">
        <v>891</v>
      </c>
      <c r="AJ128" s="81">
        <v>8652</v>
      </c>
      <c r="AK128">
        <v>0</v>
      </c>
      <c r="AL128">
        <v>4387</v>
      </c>
      <c r="AM128">
        <v>1017</v>
      </c>
      <c r="AN128">
        <v>0</v>
      </c>
      <c r="AO128">
        <v>7</v>
      </c>
      <c r="AP128">
        <v>0</v>
      </c>
    </row>
    <row r="129" spans="1:42" x14ac:dyDescent="0.35">
      <c r="A129">
        <v>374</v>
      </c>
      <c r="B129">
        <v>3538</v>
      </c>
      <c r="C129">
        <v>2928</v>
      </c>
      <c r="D129">
        <v>25749</v>
      </c>
      <c r="E129">
        <v>435</v>
      </c>
      <c r="F129">
        <v>1291</v>
      </c>
      <c r="G129">
        <v>0</v>
      </c>
      <c r="H129">
        <v>2180</v>
      </c>
      <c r="I129">
        <v>10036.301056163</v>
      </c>
      <c r="J129">
        <v>1866</v>
      </c>
      <c r="K129">
        <v>1587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1904</v>
      </c>
      <c r="U129">
        <v>0</v>
      </c>
      <c r="V129">
        <v>372</v>
      </c>
      <c r="W129">
        <v>2631</v>
      </c>
      <c r="X129">
        <v>7450</v>
      </c>
      <c r="Y129">
        <v>0</v>
      </c>
      <c r="Z129">
        <v>0</v>
      </c>
      <c r="AA129">
        <v>6664.3282217113001</v>
      </c>
      <c r="AB129">
        <v>199.20633012479999</v>
      </c>
      <c r="AC129">
        <v>818.20466473200008</v>
      </c>
      <c r="AD129">
        <v>0</v>
      </c>
      <c r="AE129">
        <v>0</v>
      </c>
      <c r="AF129" s="81">
        <v>21402</v>
      </c>
      <c r="AG129">
        <v>10296</v>
      </c>
      <c r="AH129">
        <v>1561.5186130878999</v>
      </c>
      <c r="AI129">
        <v>901</v>
      </c>
      <c r="AJ129">
        <v>8293</v>
      </c>
      <c r="AK129">
        <v>0</v>
      </c>
      <c r="AL129">
        <v>4413</v>
      </c>
      <c r="AM129">
        <v>1020</v>
      </c>
      <c r="AN129">
        <v>0</v>
      </c>
      <c r="AO129">
        <v>7</v>
      </c>
      <c r="AP129">
        <v>0</v>
      </c>
    </row>
    <row r="130" spans="1:42" x14ac:dyDescent="0.35">
      <c r="A130">
        <v>397</v>
      </c>
      <c r="B130">
        <v>4138</v>
      </c>
      <c r="C130">
        <v>2896</v>
      </c>
      <c r="D130">
        <v>21319</v>
      </c>
      <c r="E130">
        <v>407</v>
      </c>
      <c r="F130">
        <v>1243</v>
      </c>
      <c r="G130">
        <v>0</v>
      </c>
      <c r="H130">
        <v>2145</v>
      </c>
      <c r="I130">
        <v>10327.949109622499</v>
      </c>
      <c r="J130">
        <v>1918</v>
      </c>
      <c r="K130">
        <v>133</v>
      </c>
      <c r="L130">
        <v>0</v>
      </c>
      <c r="M130">
        <v>0</v>
      </c>
      <c r="N130">
        <v>0</v>
      </c>
      <c r="O130">
        <v>0</v>
      </c>
      <c r="P130" s="81">
        <v>0</v>
      </c>
      <c r="Q130">
        <v>0</v>
      </c>
      <c r="R130">
        <v>0</v>
      </c>
      <c r="S130">
        <v>0</v>
      </c>
      <c r="T130">
        <v>1736</v>
      </c>
      <c r="U130">
        <v>0</v>
      </c>
      <c r="V130">
        <v>350</v>
      </c>
      <c r="W130">
        <v>2419</v>
      </c>
      <c r="X130">
        <v>7637</v>
      </c>
      <c r="Y130">
        <v>0</v>
      </c>
      <c r="Z130">
        <v>0</v>
      </c>
      <c r="AA130">
        <v>6215.7197400703008</v>
      </c>
      <c r="AB130">
        <v>186.75593449199999</v>
      </c>
      <c r="AC130">
        <v>718.55153248900001</v>
      </c>
      <c r="AD130">
        <v>0</v>
      </c>
      <c r="AE130">
        <v>0</v>
      </c>
      <c r="AF130">
        <v>21500</v>
      </c>
      <c r="AG130">
        <v>10462</v>
      </c>
      <c r="AH130">
        <v>1460.057023331</v>
      </c>
      <c r="AI130">
        <v>1023</v>
      </c>
      <c r="AJ130">
        <v>9266</v>
      </c>
      <c r="AK130">
        <v>0</v>
      </c>
      <c r="AL130">
        <v>4239</v>
      </c>
      <c r="AM130">
        <v>1031</v>
      </c>
      <c r="AN130">
        <v>0</v>
      </c>
      <c r="AO130">
        <v>7</v>
      </c>
      <c r="AP130">
        <v>0</v>
      </c>
    </row>
    <row r="131" spans="1:42" x14ac:dyDescent="0.35">
      <c r="A131">
        <v>784</v>
      </c>
      <c r="B131">
        <v>2548</v>
      </c>
      <c r="C131">
        <v>1419</v>
      </c>
      <c r="D131">
        <v>34546</v>
      </c>
      <c r="E131">
        <v>3892</v>
      </c>
      <c r="F131">
        <v>1806</v>
      </c>
      <c r="G131">
        <v>976.56401186519997</v>
      </c>
      <c r="H131">
        <v>22062</v>
      </c>
      <c r="I131">
        <v>40421.818873294003</v>
      </c>
      <c r="J131">
        <v>32194</v>
      </c>
      <c r="K131">
        <v>4628</v>
      </c>
      <c r="L131">
        <v>1048</v>
      </c>
      <c r="M131">
        <v>213</v>
      </c>
      <c r="N131">
        <v>0</v>
      </c>
      <c r="O131">
        <v>534</v>
      </c>
      <c r="P131">
        <v>945</v>
      </c>
      <c r="Q131">
        <v>0</v>
      </c>
      <c r="R131">
        <v>868</v>
      </c>
      <c r="S131">
        <v>5431</v>
      </c>
      <c r="T131">
        <v>22115</v>
      </c>
      <c r="U131">
        <v>1808</v>
      </c>
      <c r="V131">
        <v>1061</v>
      </c>
      <c r="W131">
        <v>4605</v>
      </c>
      <c r="X131">
        <v>3896</v>
      </c>
      <c r="Y131">
        <v>16194</v>
      </c>
      <c r="Z131">
        <v>14417.274351985199</v>
      </c>
      <c r="AA131">
        <v>10073.752682182901</v>
      </c>
      <c r="AB131">
        <v>1403.7821075981999</v>
      </c>
      <c r="AC131">
        <v>6029.0145007015008</v>
      </c>
      <c r="AD131">
        <v>1645.3462050783999</v>
      </c>
      <c r="AE131">
        <v>0</v>
      </c>
      <c r="AF131">
        <v>9102</v>
      </c>
      <c r="AG131">
        <v>5854</v>
      </c>
      <c r="AH131">
        <v>1049.2613184616</v>
      </c>
      <c r="AI131">
        <v>926</v>
      </c>
      <c r="AJ131" s="81">
        <v>7907</v>
      </c>
      <c r="AK131">
        <v>0</v>
      </c>
      <c r="AL131">
        <v>3787</v>
      </c>
      <c r="AM131">
        <v>938</v>
      </c>
      <c r="AN131">
        <v>0</v>
      </c>
      <c r="AO131">
        <v>7</v>
      </c>
      <c r="AP131">
        <v>3</v>
      </c>
    </row>
    <row r="132" spans="1:42" x14ac:dyDescent="0.35">
      <c r="A132">
        <v>594</v>
      </c>
      <c r="B132">
        <v>2634</v>
      </c>
      <c r="C132">
        <v>1192</v>
      </c>
      <c r="D132">
        <v>41703</v>
      </c>
      <c r="E132">
        <v>3640</v>
      </c>
      <c r="F132">
        <v>1897</v>
      </c>
      <c r="G132">
        <v>1147.9984465499999</v>
      </c>
      <c r="H132">
        <v>24508</v>
      </c>
      <c r="I132">
        <v>39477.721050754997</v>
      </c>
      <c r="J132">
        <v>35911</v>
      </c>
      <c r="K132">
        <v>11300</v>
      </c>
      <c r="L132">
        <v>1643</v>
      </c>
      <c r="M132">
        <v>273</v>
      </c>
      <c r="N132">
        <v>0</v>
      </c>
      <c r="O132">
        <v>688</v>
      </c>
      <c r="P132">
        <v>1194</v>
      </c>
      <c r="Q132">
        <v>0</v>
      </c>
      <c r="R132">
        <v>874</v>
      </c>
      <c r="S132">
        <v>5564</v>
      </c>
      <c r="T132">
        <v>19979</v>
      </c>
      <c r="U132">
        <v>2267</v>
      </c>
      <c r="V132">
        <v>930</v>
      </c>
      <c r="W132">
        <v>4867</v>
      </c>
      <c r="X132">
        <v>3193</v>
      </c>
      <c r="Y132">
        <v>17214</v>
      </c>
      <c r="Z132">
        <v>13316.803911856799</v>
      </c>
      <c r="AA132">
        <v>8942.2624007106006</v>
      </c>
      <c r="AB132">
        <v>2185.0444335563998</v>
      </c>
      <c r="AC132">
        <v>10757.293380547</v>
      </c>
      <c r="AD132">
        <v>1879.0601546633998</v>
      </c>
      <c r="AE132">
        <v>0</v>
      </c>
      <c r="AF132" s="81">
        <v>7414</v>
      </c>
      <c r="AG132">
        <v>5061</v>
      </c>
      <c r="AH132">
        <v>967.59711207189991</v>
      </c>
      <c r="AI132">
        <v>991</v>
      </c>
      <c r="AJ132">
        <v>7853</v>
      </c>
      <c r="AK132">
        <v>0</v>
      </c>
      <c r="AL132">
        <v>3603</v>
      </c>
      <c r="AM132">
        <v>1011</v>
      </c>
      <c r="AN132">
        <v>0</v>
      </c>
      <c r="AO132">
        <v>7</v>
      </c>
      <c r="AP132">
        <v>3</v>
      </c>
    </row>
    <row r="133" spans="1:42" x14ac:dyDescent="0.35">
      <c r="A133">
        <v>905</v>
      </c>
      <c r="B133">
        <v>3280</v>
      </c>
      <c r="C133">
        <v>1356</v>
      </c>
      <c r="D133">
        <v>34446</v>
      </c>
      <c r="E133">
        <v>4085</v>
      </c>
      <c r="F133">
        <v>1626</v>
      </c>
      <c r="G133">
        <v>1319.4328812348001</v>
      </c>
      <c r="H133">
        <v>24713</v>
      </c>
      <c r="I133">
        <v>42358.121413788002</v>
      </c>
      <c r="J133">
        <v>32773</v>
      </c>
      <c r="K133">
        <v>6074</v>
      </c>
      <c r="L133">
        <v>1135</v>
      </c>
      <c r="M133">
        <v>247</v>
      </c>
      <c r="N133">
        <v>0</v>
      </c>
      <c r="O133">
        <v>716</v>
      </c>
      <c r="P133" s="81">
        <v>1257</v>
      </c>
      <c r="Q133">
        <v>0</v>
      </c>
      <c r="R133">
        <v>512</v>
      </c>
      <c r="S133">
        <v>5322</v>
      </c>
      <c r="T133">
        <v>21084</v>
      </c>
      <c r="U133">
        <v>1840</v>
      </c>
      <c r="V133">
        <v>985</v>
      </c>
      <c r="W133">
        <v>4738</v>
      </c>
      <c r="X133">
        <v>3549</v>
      </c>
      <c r="Y133">
        <v>17348</v>
      </c>
      <c r="Z133">
        <v>13472.425994299199</v>
      </c>
      <c r="AA133">
        <v>9231.3656444348017</v>
      </c>
      <c r="AB133">
        <v>1462.921486854</v>
      </c>
      <c r="AC133">
        <v>6839.3518128880005</v>
      </c>
      <c r="AD133">
        <v>1692.0889949953998</v>
      </c>
      <c r="AE133">
        <v>0</v>
      </c>
      <c r="AF133">
        <v>8360</v>
      </c>
      <c r="AG133">
        <v>5074</v>
      </c>
      <c r="AH133">
        <v>987.39449543909996</v>
      </c>
      <c r="AI133">
        <v>905</v>
      </c>
      <c r="AJ133">
        <v>7528</v>
      </c>
      <c r="AK133">
        <v>0</v>
      </c>
      <c r="AL133">
        <v>3792</v>
      </c>
      <c r="AM133">
        <v>991</v>
      </c>
      <c r="AN133">
        <v>0</v>
      </c>
      <c r="AO133">
        <v>7</v>
      </c>
      <c r="AP133">
        <v>3</v>
      </c>
    </row>
    <row r="134" spans="1:42" x14ac:dyDescent="0.35">
      <c r="A134">
        <v>1396</v>
      </c>
      <c r="B134">
        <v>4239</v>
      </c>
      <c r="C134">
        <v>2882</v>
      </c>
      <c r="D134">
        <v>46383</v>
      </c>
      <c r="E134">
        <v>9940</v>
      </c>
      <c r="F134">
        <v>1770</v>
      </c>
      <c r="G134">
        <v>4074.6291529547998</v>
      </c>
      <c r="H134">
        <v>63199</v>
      </c>
      <c r="I134">
        <v>85651.320607224494</v>
      </c>
      <c r="J134">
        <v>106874</v>
      </c>
      <c r="K134">
        <v>16201</v>
      </c>
      <c r="L134">
        <v>2783</v>
      </c>
      <c r="M134">
        <v>1983</v>
      </c>
      <c r="N134">
        <v>0</v>
      </c>
      <c r="O134">
        <v>4872</v>
      </c>
      <c r="P134">
        <v>11145</v>
      </c>
      <c r="Q134">
        <v>0</v>
      </c>
      <c r="R134">
        <v>2550</v>
      </c>
      <c r="S134">
        <v>12574</v>
      </c>
      <c r="T134">
        <v>37238</v>
      </c>
      <c r="U134">
        <v>3575</v>
      </c>
      <c r="V134">
        <v>1954</v>
      </c>
      <c r="W134">
        <v>5700</v>
      </c>
      <c r="X134">
        <v>3718</v>
      </c>
      <c r="Y134">
        <v>32267</v>
      </c>
      <c r="Z134">
        <v>24929.175492201601</v>
      </c>
      <c r="AA134">
        <v>11419.5781271059</v>
      </c>
      <c r="AB134">
        <v>3570.1509477053996</v>
      </c>
      <c r="AC134">
        <v>18168.339478408001</v>
      </c>
      <c r="AD134">
        <v>3482.3378488164999</v>
      </c>
      <c r="AE134">
        <v>23408.620765818996</v>
      </c>
      <c r="AF134">
        <v>8668</v>
      </c>
      <c r="AG134">
        <v>6155</v>
      </c>
      <c r="AH134">
        <v>1123.5015060885999</v>
      </c>
      <c r="AI134">
        <v>1323</v>
      </c>
      <c r="AJ134" s="81">
        <v>9783</v>
      </c>
      <c r="AK134">
        <v>0</v>
      </c>
      <c r="AL134">
        <v>4484</v>
      </c>
      <c r="AM134">
        <v>1330</v>
      </c>
      <c r="AN134">
        <v>0</v>
      </c>
      <c r="AO134">
        <v>7</v>
      </c>
      <c r="AP134">
        <v>6</v>
      </c>
    </row>
    <row r="135" spans="1:42" x14ac:dyDescent="0.35">
      <c r="A135">
        <v>1647</v>
      </c>
      <c r="B135">
        <v>4175</v>
      </c>
      <c r="C135">
        <v>3319</v>
      </c>
      <c r="D135">
        <v>47369</v>
      </c>
      <c r="E135">
        <v>9468</v>
      </c>
      <c r="F135">
        <v>3034</v>
      </c>
      <c r="G135">
        <v>4062.3838361916</v>
      </c>
      <c r="H135">
        <v>63173</v>
      </c>
      <c r="I135">
        <v>89379.605001964504</v>
      </c>
      <c r="J135">
        <v>118040</v>
      </c>
      <c r="K135">
        <v>17556</v>
      </c>
      <c r="L135">
        <v>3132</v>
      </c>
      <c r="M135">
        <v>2359</v>
      </c>
      <c r="N135">
        <v>0</v>
      </c>
      <c r="O135">
        <v>5423</v>
      </c>
      <c r="P135">
        <v>12663</v>
      </c>
      <c r="Q135">
        <v>0</v>
      </c>
      <c r="R135">
        <v>2828</v>
      </c>
      <c r="S135">
        <v>13165</v>
      </c>
      <c r="T135">
        <v>38128</v>
      </c>
      <c r="U135">
        <v>4227</v>
      </c>
      <c r="V135">
        <v>1930</v>
      </c>
      <c r="W135">
        <v>6163</v>
      </c>
      <c r="X135">
        <v>3723</v>
      </c>
      <c r="Y135">
        <v>32057</v>
      </c>
      <c r="Z135">
        <v>25488.673931458798</v>
      </c>
      <c r="AA135">
        <v>11509.299823434101</v>
      </c>
      <c r="AB135">
        <v>3924.9872232401999</v>
      </c>
      <c r="AC135">
        <v>21108.106879576502</v>
      </c>
      <c r="AD135">
        <v>3879.6515631109996</v>
      </c>
      <c r="AE135">
        <v>25685.691821881999</v>
      </c>
      <c r="AF135" s="81">
        <v>8128</v>
      </c>
      <c r="AG135">
        <v>5778</v>
      </c>
      <c r="AH135">
        <v>1071.5333747497</v>
      </c>
      <c r="AI135">
        <v>1607</v>
      </c>
      <c r="AJ135">
        <v>9613</v>
      </c>
      <c r="AK135">
        <v>0</v>
      </c>
      <c r="AL135">
        <v>5247</v>
      </c>
      <c r="AM135">
        <v>1374</v>
      </c>
      <c r="AN135">
        <v>0</v>
      </c>
      <c r="AO135">
        <v>7</v>
      </c>
      <c r="AP135">
        <v>6</v>
      </c>
    </row>
    <row r="136" spans="1:42" x14ac:dyDescent="0.35">
      <c r="A136">
        <v>1521.5</v>
      </c>
      <c r="B136">
        <v>4207</v>
      </c>
      <c r="C136">
        <v>3101</v>
      </c>
      <c r="D136">
        <v>46876</v>
      </c>
      <c r="E136">
        <v>9704</v>
      </c>
      <c r="F136">
        <v>2402</v>
      </c>
      <c r="G136">
        <v>4359.3327676992003</v>
      </c>
      <c r="H136">
        <v>63186</v>
      </c>
      <c r="I136">
        <v>85143.191524392998</v>
      </c>
      <c r="J136">
        <v>112457</v>
      </c>
      <c r="K136">
        <v>16878.5</v>
      </c>
      <c r="L136">
        <v>2957</v>
      </c>
      <c r="M136">
        <v>2171</v>
      </c>
      <c r="N136">
        <v>0</v>
      </c>
      <c r="O136">
        <v>5147.5</v>
      </c>
      <c r="P136">
        <v>11904</v>
      </c>
      <c r="Q136">
        <v>0</v>
      </c>
      <c r="R136">
        <v>2689</v>
      </c>
      <c r="S136">
        <v>12869.5</v>
      </c>
      <c r="T136">
        <v>37683</v>
      </c>
      <c r="U136">
        <v>3901</v>
      </c>
      <c r="V136" s="68">
        <f>(V133+V134)/2</f>
        <v>1469.5</v>
      </c>
      <c r="W136" s="68">
        <f>(W133+W134)/2</f>
        <v>5219</v>
      </c>
      <c r="X136">
        <v>3720.5</v>
      </c>
      <c r="Y136">
        <v>32162</v>
      </c>
      <c r="Z136">
        <v>24806.900998853998</v>
      </c>
      <c r="AA136">
        <v>11524.253439488801</v>
      </c>
      <c r="AB136">
        <v>3539.0249586233999</v>
      </c>
      <c r="AC136">
        <v>18315.196725924001</v>
      </c>
      <c r="AD136">
        <v>3505.7092437749998</v>
      </c>
      <c r="AE136">
        <v>23293.012443842999</v>
      </c>
      <c r="AF136">
        <v>8398</v>
      </c>
      <c r="AG136">
        <v>5966.5</v>
      </c>
      <c r="AH136">
        <v>1121.0268331676998</v>
      </c>
      <c r="AI136">
        <v>1465</v>
      </c>
      <c r="AJ136">
        <v>9698</v>
      </c>
      <c r="AK136">
        <v>0</v>
      </c>
      <c r="AL136">
        <v>4865.5</v>
      </c>
      <c r="AM136">
        <v>1352</v>
      </c>
      <c r="AN136">
        <v>0</v>
      </c>
      <c r="AO136">
        <v>7</v>
      </c>
      <c r="AP136">
        <v>6</v>
      </c>
    </row>
    <row r="137" spans="1:42" x14ac:dyDescent="0.35">
      <c r="A137">
        <v>2127</v>
      </c>
      <c r="B137">
        <v>3819</v>
      </c>
      <c r="C137">
        <v>3178</v>
      </c>
      <c r="D137">
        <v>49461</v>
      </c>
      <c r="E137">
        <v>10690</v>
      </c>
      <c r="F137">
        <v>2875</v>
      </c>
      <c r="G137">
        <v>5366.5100714724003</v>
      </c>
      <c r="H137">
        <v>74031</v>
      </c>
      <c r="I137">
        <v>88784.282171191502</v>
      </c>
      <c r="J137">
        <v>154170</v>
      </c>
      <c r="K137">
        <v>24626</v>
      </c>
      <c r="L137">
        <v>4382</v>
      </c>
      <c r="M137">
        <v>6193</v>
      </c>
      <c r="N137">
        <v>0</v>
      </c>
      <c r="O137">
        <v>9906</v>
      </c>
      <c r="P137">
        <v>25884</v>
      </c>
      <c r="Q137">
        <v>0</v>
      </c>
      <c r="R137">
        <v>2099</v>
      </c>
      <c r="S137">
        <v>15787</v>
      </c>
      <c r="T137">
        <v>36356</v>
      </c>
      <c r="U137">
        <v>5007</v>
      </c>
      <c r="V137">
        <v>1305</v>
      </c>
      <c r="W137">
        <v>5790</v>
      </c>
      <c r="X137">
        <v>2962</v>
      </c>
      <c r="Y137">
        <v>31228</v>
      </c>
      <c r="Z137">
        <v>26681.7765635172</v>
      </c>
      <c r="AA137">
        <v>10158.489839826201</v>
      </c>
      <c r="AB137">
        <v>4886.7802858739997</v>
      </c>
      <c r="AC137">
        <v>30323.399161205503</v>
      </c>
      <c r="AD137">
        <v>3809.5373782354995</v>
      </c>
      <c r="AE137">
        <v>36926.536699726996</v>
      </c>
      <c r="AF137">
        <v>7148</v>
      </c>
      <c r="AG137">
        <v>4711</v>
      </c>
      <c r="AH137">
        <v>900.78094320759988</v>
      </c>
      <c r="AI137">
        <v>1651</v>
      </c>
      <c r="AJ137" s="81">
        <v>8992</v>
      </c>
      <c r="AK137">
        <v>0</v>
      </c>
      <c r="AL137">
        <v>4293</v>
      </c>
      <c r="AM137">
        <v>1322</v>
      </c>
      <c r="AN137">
        <v>0</v>
      </c>
      <c r="AO137">
        <v>7</v>
      </c>
      <c r="AP137">
        <v>9</v>
      </c>
    </row>
    <row r="138" spans="1:42" x14ac:dyDescent="0.35">
      <c r="A138">
        <v>1860</v>
      </c>
      <c r="B138">
        <v>3969</v>
      </c>
      <c r="C138">
        <v>3404</v>
      </c>
      <c r="D138">
        <v>48276</v>
      </c>
      <c r="E138">
        <v>10511</v>
      </c>
      <c r="F138">
        <v>3998</v>
      </c>
      <c r="G138">
        <v>5470.5952639595998</v>
      </c>
      <c r="H138">
        <v>74028</v>
      </c>
      <c r="I138">
        <v>86288.736971486505</v>
      </c>
      <c r="J138">
        <v>148453</v>
      </c>
      <c r="K138">
        <v>24200</v>
      </c>
      <c r="L138">
        <v>4133</v>
      </c>
      <c r="M138">
        <v>5243</v>
      </c>
      <c r="N138">
        <v>0</v>
      </c>
      <c r="O138">
        <v>8581</v>
      </c>
      <c r="P138">
        <v>23709</v>
      </c>
      <c r="Q138">
        <v>0</v>
      </c>
      <c r="R138">
        <v>2325</v>
      </c>
      <c r="S138">
        <v>15206</v>
      </c>
      <c r="T138">
        <v>33867</v>
      </c>
      <c r="U138">
        <v>4526</v>
      </c>
      <c r="V138">
        <v>1362</v>
      </c>
      <c r="W138">
        <v>5073</v>
      </c>
      <c r="X138">
        <v>2874</v>
      </c>
      <c r="Y138">
        <v>29979</v>
      </c>
      <c r="Z138">
        <v>25974.066617172</v>
      </c>
      <c r="AA138">
        <v>10308.0260003732</v>
      </c>
      <c r="AB138">
        <v>5288.3055450317997</v>
      </c>
      <c r="AC138">
        <v>29195.745296350502</v>
      </c>
      <c r="AD138">
        <v>3314.0638051152996</v>
      </c>
      <c r="AE138">
        <v>37644.959843434997</v>
      </c>
      <c r="AF138" s="81">
        <v>7114</v>
      </c>
      <c r="AG138">
        <v>5307</v>
      </c>
      <c r="AH138">
        <v>923.05299949569996</v>
      </c>
      <c r="AI138">
        <v>1739</v>
      </c>
      <c r="AJ138">
        <v>8797</v>
      </c>
      <c r="AK138">
        <v>0</v>
      </c>
      <c r="AL138">
        <v>3598</v>
      </c>
      <c r="AM138">
        <v>1074</v>
      </c>
      <c r="AN138">
        <v>0</v>
      </c>
      <c r="AO138">
        <v>7</v>
      </c>
      <c r="AP138">
        <v>9</v>
      </c>
    </row>
    <row r="139" spans="1:42" x14ac:dyDescent="0.35">
      <c r="A139">
        <v>2004</v>
      </c>
      <c r="B139">
        <v>4278</v>
      </c>
      <c r="C139">
        <v>3394</v>
      </c>
      <c r="D139">
        <v>48698</v>
      </c>
      <c r="E139">
        <v>11648</v>
      </c>
      <c r="F139">
        <v>3738</v>
      </c>
      <c r="G139">
        <v>4671.5883451607997</v>
      </c>
      <c r="H139">
        <v>78072</v>
      </c>
      <c r="I139">
        <v>79950.653500428496</v>
      </c>
      <c r="J139">
        <v>151118</v>
      </c>
      <c r="K139">
        <v>22640</v>
      </c>
      <c r="L139">
        <v>4025</v>
      </c>
      <c r="M139">
        <v>5469</v>
      </c>
      <c r="N139">
        <v>0</v>
      </c>
      <c r="O139">
        <v>8323</v>
      </c>
      <c r="P139" s="81">
        <v>22760</v>
      </c>
      <c r="Q139">
        <v>0</v>
      </c>
      <c r="R139">
        <v>1906</v>
      </c>
      <c r="S139">
        <v>15818</v>
      </c>
      <c r="T139">
        <v>30546</v>
      </c>
      <c r="U139">
        <v>3929</v>
      </c>
      <c r="V139">
        <v>1275</v>
      </c>
      <c r="W139">
        <v>5913</v>
      </c>
      <c r="X139">
        <v>3270</v>
      </c>
      <c r="Y139">
        <v>30567</v>
      </c>
      <c r="Z139">
        <v>26518.743905720399</v>
      </c>
      <c r="AA139">
        <v>10651.9591696313</v>
      </c>
      <c r="AB139">
        <v>4917.9062749559998</v>
      </c>
      <c r="AC139">
        <v>26384.477986758502</v>
      </c>
      <c r="AD139">
        <v>2907.4015328373998</v>
      </c>
      <c r="AE139">
        <v>38635.888317514997</v>
      </c>
      <c r="AF139">
        <v>7064</v>
      </c>
      <c r="AG139">
        <v>5154</v>
      </c>
      <c r="AH139">
        <v>932.95169117929993</v>
      </c>
      <c r="AI139">
        <v>1433</v>
      </c>
      <c r="AJ139">
        <v>8982</v>
      </c>
      <c r="AK139">
        <v>0</v>
      </c>
      <c r="AL139">
        <v>5497</v>
      </c>
      <c r="AM139">
        <v>999</v>
      </c>
      <c r="AN139">
        <v>0</v>
      </c>
      <c r="AO139">
        <v>7</v>
      </c>
      <c r="AP139">
        <v>9</v>
      </c>
    </row>
    <row r="140" spans="1:42" x14ac:dyDescent="0.35">
      <c r="A140">
        <v>2260</v>
      </c>
      <c r="B140">
        <v>4686</v>
      </c>
      <c r="C140">
        <v>3882</v>
      </c>
      <c r="D140">
        <v>50079</v>
      </c>
      <c r="E140">
        <v>11103</v>
      </c>
      <c r="F140">
        <v>3677</v>
      </c>
      <c r="G140">
        <v>4650.1590408251996</v>
      </c>
      <c r="H140">
        <v>81023</v>
      </c>
      <c r="I140">
        <v>85068.024500305502</v>
      </c>
      <c r="J140">
        <v>164088</v>
      </c>
      <c r="K140">
        <v>24688</v>
      </c>
      <c r="L140">
        <v>4551</v>
      </c>
      <c r="M140">
        <v>8360</v>
      </c>
      <c r="N140">
        <v>2138</v>
      </c>
      <c r="O140">
        <v>10094</v>
      </c>
      <c r="P140">
        <v>29261</v>
      </c>
      <c r="Q140">
        <v>0</v>
      </c>
      <c r="R140">
        <v>2091</v>
      </c>
      <c r="S140">
        <v>15655</v>
      </c>
      <c r="T140">
        <v>34747</v>
      </c>
      <c r="U140">
        <v>4572</v>
      </c>
      <c r="V140">
        <v>2291</v>
      </c>
      <c r="W140">
        <v>5672</v>
      </c>
      <c r="X140">
        <v>2945</v>
      </c>
      <c r="Y140">
        <v>30106</v>
      </c>
      <c r="Z140">
        <v>26289.016069734</v>
      </c>
      <c r="AA140">
        <v>10268.149690894001</v>
      </c>
      <c r="AB140">
        <v>5310.0937373891993</v>
      </c>
      <c r="AC140">
        <v>31613.644978667504</v>
      </c>
      <c r="AD140">
        <v>3781.4917042852999</v>
      </c>
      <c r="AE140">
        <v>38726.723427638994</v>
      </c>
      <c r="AF140">
        <v>6591</v>
      </c>
      <c r="AG140">
        <v>4867</v>
      </c>
      <c r="AH140">
        <v>863.66084939409996</v>
      </c>
      <c r="AI140">
        <v>1630</v>
      </c>
      <c r="AJ140" s="81">
        <v>8882</v>
      </c>
      <c r="AK140">
        <v>0</v>
      </c>
      <c r="AL140">
        <v>4414</v>
      </c>
      <c r="AM140">
        <v>1139</v>
      </c>
      <c r="AN140">
        <v>0</v>
      </c>
      <c r="AO140">
        <v>7</v>
      </c>
      <c r="AP140">
        <v>12</v>
      </c>
    </row>
    <row r="141" spans="1:42" x14ac:dyDescent="0.35">
      <c r="A141">
        <v>1955</v>
      </c>
      <c r="B141">
        <v>4730</v>
      </c>
      <c r="C141">
        <v>4053</v>
      </c>
      <c r="D141">
        <v>49528</v>
      </c>
      <c r="E141">
        <v>11725</v>
      </c>
      <c r="F141">
        <v>3632</v>
      </c>
      <c r="G141">
        <v>5265.4862081760002</v>
      </c>
      <c r="H141">
        <v>82636</v>
      </c>
      <c r="I141">
        <v>79791.299409362997</v>
      </c>
      <c r="J141">
        <v>157984</v>
      </c>
      <c r="K141">
        <v>23458</v>
      </c>
      <c r="L141">
        <v>4215</v>
      </c>
      <c r="M141">
        <v>7725</v>
      </c>
      <c r="N141">
        <v>1973</v>
      </c>
      <c r="O141">
        <v>9421</v>
      </c>
      <c r="P141">
        <v>26964</v>
      </c>
      <c r="Q141">
        <v>0</v>
      </c>
      <c r="R141">
        <v>2225</v>
      </c>
      <c r="S141">
        <v>16316</v>
      </c>
      <c r="T141">
        <v>29518</v>
      </c>
      <c r="U141">
        <v>5086</v>
      </c>
      <c r="V141">
        <v>2245</v>
      </c>
      <c r="W141">
        <v>5494</v>
      </c>
      <c r="X141">
        <v>3037</v>
      </c>
      <c r="Y141">
        <v>30023</v>
      </c>
      <c r="Z141">
        <v>25192.250917282799</v>
      </c>
      <c r="AA141">
        <v>10377.8095419618</v>
      </c>
      <c r="AB141">
        <v>5057.9732258249996</v>
      </c>
      <c r="AC141">
        <v>28060.224078950003</v>
      </c>
      <c r="AD141">
        <v>3183.1839933476999</v>
      </c>
      <c r="AE141">
        <v>39251.089745172998</v>
      </c>
      <c r="AF141" s="81">
        <v>6838</v>
      </c>
      <c r="AG141">
        <v>5136</v>
      </c>
      <c r="AH141">
        <v>878.5088869194999</v>
      </c>
      <c r="AI141">
        <v>1945</v>
      </c>
      <c r="AJ141">
        <v>8791</v>
      </c>
      <c r="AK141">
        <v>0</v>
      </c>
      <c r="AL141">
        <v>5214</v>
      </c>
      <c r="AM141">
        <v>984</v>
      </c>
      <c r="AN141">
        <v>0</v>
      </c>
      <c r="AO141">
        <v>7</v>
      </c>
      <c r="AP141">
        <v>12</v>
      </c>
    </row>
    <row r="142" spans="1:42" x14ac:dyDescent="0.35">
      <c r="A142">
        <v>2647</v>
      </c>
      <c r="B142">
        <v>4972</v>
      </c>
      <c r="C142">
        <v>4356</v>
      </c>
      <c r="D142">
        <v>54080</v>
      </c>
      <c r="E142">
        <v>12714</v>
      </c>
      <c r="F142">
        <v>4041</v>
      </c>
      <c r="G142">
        <v>6150.2103443172</v>
      </c>
      <c r="H142">
        <v>72640</v>
      </c>
      <c r="I142">
        <v>78047.424450532999</v>
      </c>
      <c r="J142">
        <v>155092</v>
      </c>
      <c r="K142">
        <v>27510</v>
      </c>
      <c r="L142">
        <v>4268</v>
      </c>
      <c r="M142">
        <v>7630</v>
      </c>
      <c r="N142">
        <v>2009</v>
      </c>
      <c r="O142">
        <v>8940</v>
      </c>
      <c r="P142" s="81">
        <v>25738</v>
      </c>
      <c r="Q142">
        <v>0</v>
      </c>
      <c r="R142">
        <v>2460</v>
      </c>
      <c r="S142">
        <v>17067</v>
      </c>
      <c r="T142">
        <v>29219</v>
      </c>
      <c r="U142">
        <v>6362</v>
      </c>
      <c r="V142">
        <v>2709</v>
      </c>
      <c r="W142">
        <v>5906</v>
      </c>
      <c r="X142">
        <v>3023</v>
      </c>
      <c r="Y142">
        <v>29352</v>
      </c>
      <c r="Z142">
        <v>24225.170833533601</v>
      </c>
      <c r="AA142">
        <v>10143.536223771502</v>
      </c>
      <c r="AB142">
        <v>5658.7048151075996</v>
      </c>
      <c r="AC142">
        <v>31306.818229393004</v>
      </c>
      <c r="AD142">
        <v>3220.5782252812996</v>
      </c>
      <c r="AE142">
        <v>43518.275486679995</v>
      </c>
      <c r="AF142">
        <v>6785</v>
      </c>
      <c r="AG142">
        <v>5120</v>
      </c>
      <c r="AH142">
        <v>843.86346602689991</v>
      </c>
      <c r="AI142">
        <v>1289</v>
      </c>
      <c r="AJ142">
        <v>8652</v>
      </c>
      <c r="AK142">
        <v>0</v>
      </c>
      <c r="AL142">
        <v>3756</v>
      </c>
      <c r="AM142">
        <v>973</v>
      </c>
      <c r="AN142">
        <v>0</v>
      </c>
      <c r="AO142">
        <v>7</v>
      </c>
      <c r="AP142">
        <v>12</v>
      </c>
    </row>
    <row r="143" spans="1:42" x14ac:dyDescent="0.35">
      <c r="A143">
        <v>2356</v>
      </c>
      <c r="B143">
        <v>4819</v>
      </c>
      <c r="C143">
        <v>4154</v>
      </c>
      <c r="D143">
        <v>51380</v>
      </c>
      <c r="E143">
        <v>11485</v>
      </c>
      <c r="F143">
        <v>3091</v>
      </c>
      <c r="G143">
        <v>4561.3804942919996</v>
      </c>
      <c r="H143">
        <v>83491</v>
      </c>
      <c r="I143">
        <v>81018.025242471005</v>
      </c>
      <c r="J143">
        <v>172594</v>
      </c>
      <c r="K143">
        <v>25434</v>
      </c>
      <c r="L143">
        <v>4489</v>
      </c>
      <c r="M143">
        <v>8498</v>
      </c>
      <c r="N143">
        <v>2398</v>
      </c>
      <c r="O143">
        <v>10558</v>
      </c>
      <c r="P143">
        <v>29177</v>
      </c>
      <c r="Q143">
        <v>0</v>
      </c>
      <c r="R143">
        <v>2870</v>
      </c>
      <c r="S143">
        <v>18158</v>
      </c>
      <c r="T143">
        <v>34879</v>
      </c>
      <c r="U143">
        <v>5945</v>
      </c>
      <c r="V143">
        <v>4403</v>
      </c>
      <c r="W143">
        <v>4791</v>
      </c>
      <c r="X143">
        <v>2820</v>
      </c>
      <c r="Y143">
        <v>27715</v>
      </c>
      <c r="Z143">
        <v>28189.828648137598</v>
      </c>
      <c r="AA143">
        <v>10283.1033069487</v>
      </c>
      <c r="AB143">
        <v>5540.4260565959994</v>
      </c>
      <c r="AC143">
        <v>33819.126142256006</v>
      </c>
      <c r="AD143">
        <v>3552.4520336919995</v>
      </c>
      <c r="AE143">
        <v>37395.163290593999</v>
      </c>
      <c r="AF143">
        <v>6619</v>
      </c>
      <c r="AG143">
        <v>5089</v>
      </c>
      <c r="AH143">
        <v>885.93290568219993</v>
      </c>
      <c r="AI143">
        <v>2042</v>
      </c>
      <c r="AJ143" s="81">
        <v>9552</v>
      </c>
      <c r="AK143">
        <v>0</v>
      </c>
      <c r="AL143">
        <v>3589</v>
      </c>
      <c r="AM143">
        <v>1039</v>
      </c>
      <c r="AN143">
        <v>0</v>
      </c>
      <c r="AO143">
        <v>7</v>
      </c>
      <c r="AP143">
        <v>15</v>
      </c>
    </row>
    <row r="144" spans="1:42" x14ac:dyDescent="0.35">
      <c r="A144">
        <v>2233</v>
      </c>
      <c r="B144">
        <v>4567</v>
      </c>
      <c r="C144">
        <v>3979</v>
      </c>
      <c r="D144">
        <v>49625</v>
      </c>
      <c r="E144">
        <v>11109</v>
      </c>
      <c r="F144">
        <v>3777</v>
      </c>
      <c r="G144">
        <v>5219.5662703139997</v>
      </c>
      <c r="H144">
        <v>71052</v>
      </c>
      <c r="I144">
        <v>82115.463794148498</v>
      </c>
      <c r="J144">
        <v>160764</v>
      </c>
      <c r="K144">
        <v>23091</v>
      </c>
      <c r="L144">
        <v>4483</v>
      </c>
      <c r="M144">
        <v>8822</v>
      </c>
      <c r="N144">
        <v>2402</v>
      </c>
      <c r="O144">
        <v>10006</v>
      </c>
      <c r="P144">
        <v>28154</v>
      </c>
      <c r="Q144">
        <v>0</v>
      </c>
      <c r="R144">
        <v>1755</v>
      </c>
      <c r="S144">
        <v>17469</v>
      </c>
      <c r="T144">
        <v>35300</v>
      </c>
      <c r="U144">
        <v>4888</v>
      </c>
      <c r="V144">
        <v>6351</v>
      </c>
      <c r="W144">
        <v>5085</v>
      </c>
      <c r="X144">
        <v>2949</v>
      </c>
      <c r="Y144">
        <v>27336</v>
      </c>
      <c r="Z144">
        <v>27467.2975510836</v>
      </c>
      <c r="AA144">
        <v>10322.979616427901</v>
      </c>
      <c r="AB144">
        <v>4880.5550880576002</v>
      </c>
      <c r="AC144">
        <v>30189.654167932003</v>
      </c>
      <c r="AD144">
        <v>3346.7837580571995</v>
      </c>
      <c r="AE144">
        <v>36563.196259230994</v>
      </c>
      <c r="AF144" s="81">
        <v>6675</v>
      </c>
      <c r="AG144">
        <v>4917</v>
      </c>
      <c r="AH144">
        <v>838.91412018509993</v>
      </c>
      <c r="AI144">
        <v>1352</v>
      </c>
      <c r="AJ144">
        <v>8558</v>
      </c>
      <c r="AK144">
        <v>0</v>
      </c>
      <c r="AL144">
        <v>5095</v>
      </c>
      <c r="AM144">
        <v>1033</v>
      </c>
      <c r="AN144">
        <v>0</v>
      </c>
      <c r="AO144">
        <v>7</v>
      </c>
      <c r="AP144">
        <v>15</v>
      </c>
    </row>
    <row r="145" spans="1:42" x14ac:dyDescent="0.35">
      <c r="A145">
        <v>2528</v>
      </c>
      <c r="B145">
        <v>5871</v>
      </c>
      <c r="C145">
        <v>4596</v>
      </c>
      <c r="D145">
        <v>51828</v>
      </c>
      <c r="E145">
        <v>11793</v>
      </c>
      <c r="F145">
        <v>3860</v>
      </c>
      <c r="G145">
        <v>4267.4928919752001</v>
      </c>
      <c r="H145">
        <v>70953</v>
      </c>
      <c r="I145">
        <v>77500.208515175997</v>
      </c>
      <c r="J145">
        <v>162084</v>
      </c>
      <c r="K145">
        <v>22706</v>
      </c>
      <c r="L145">
        <v>3825</v>
      </c>
      <c r="M145">
        <v>8092</v>
      </c>
      <c r="N145">
        <v>2053</v>
      </c>
      <c r="O145">
        <v>9340</v>
      </c>
      <c r="P145" s="81">
        <v>26088</v>
      </c>
      <c r="Q145">
        <v>0</v>
      </c>
      <c r="R145">
        <v>2045</v>
      </c>
      <c r="S145">
        <v>16457</v>
      </c>
      <c r="T145">
        <v>30769</v>
      </c>
      <c r="U145">
        <v>6636</v>
      </c>
      <c r="V145">
        <v>1836</v>
      </c>
      <c r="W145">
        <v>5701</v>
      </c>
      <c r="X145">
        <v>3011</v>
      </c>
      <c r="Y145">
        <v>27993</v>
      </c>
      <c r="Z145">
        <v>25733.222918153999</v>
      </c>
      <c r="AA145">
        <v>10422.670390125901</v>
      </c>
      <c r="AB145">
        <v>4967.7078574871994</v>
      </c>
      <c r="AC145">
        <v>28188.724170526501</v>
      </c>
      <c r="AD145">
        <v>2986.8642756963</v>
      </c>
      <c r="AE145">
        <v>37230.008544913995</v>
      </c>
      <c r="AF145">
        <v>7131</v>
      </c>
      <c r="AG145">
        <v>5280</v>
      </c>
      <c r="AH145">
        <v>942.85038286289989</v>
      </c>
      <c r="AI145">
        <v>1527</v>
      </c>
      <c r="AJ145">
        <v>8869</v>
      </c>
      <c r="AK145">
        <v>0</v>
      </c>
      <c r="AL145">
        <v>5372</v>
      </c>
      <c r="AM145">
        <v>955</v>
      </c>
      <c r="AN145">
        <v>0</v>
      </c>
      <c r="AO145">
        <v>7</v>
      </c>
      <c r="AP145">
        <v>15</v>
      </c>
    </row>
    <row r="146" spans="1:42" x14ac:dyDescent="0.35">
      <c r="A146">
        <v>2535</v>
      </c>
      <c r="B146">
        <v>5633</v>
      </c>
      <c r="C146">
        <v>4440</v>
      </c>
      <c r="D146">
        <v>52565</v>
      </c>
      <c r="E146">
        <v>11787</v>
      </c>
      <c r="F146">
        <v>4236</v>
      </c>
      <c r="G146">
        <v>5893.0586922900002</v>
      </c>
      <c r="H146">
        <v>75831</v>
      </c>
      <c r="I146">
        <v>73155.554522918494</v>
      </c>
      <c r="J146">
        <v>164773</v>
      </c>
      <c r="K146">
        <v>23363</v>
      </c>
      <c r="L146">
        <v>4153</v>
      </c>
      <c r="M146">
        <v>10475</v>
      </c>
      <c r="N146">
        <v>2207</v>
      </c>
      <c r="O146">
        <v>10099</v>
      </c>
      <c r="P146">
        <v>29660</v>
      </c>
      <c r="Q146">
        <v>0</v>
      </c>
      <c r="R146">
        <v>2095</v>
      </c>
      <c r="S146">
        <v>17201</v>
      </c>
      <c r="T146">
        <v>30512</v>
      </c>
      <c r="U146">
        <v>4621</v>
      </c>
      <c r="V146">
        <v>1689</v>
      </c>
      <c r="W146">
        <v>4918</v>
      </c>
      <c r="X146">
        <v>2867</v>
      </c>
      <c r="Y146">
        <v>27103</v>
      </c>
      <c r="Z146">
        <v>26200.0891654812</v>
      </c>
      <c r="AA146">
        <v>10233.257920099701</v>
      </c>
      <c r="AB146">
        <v>5254.0669570415994</v>
      </c>
      <c r="AC146">
        <v>31831.308399093003</v>
      </c>
      <c r="AD146">
        <v>3042.9556235966998</v>
      </c>
      <c r="AE146">
        <v>40206.922835795995</v>
      </c>
      <c r="AF146">
        <v>6453</v>
      </c>
      <c r="AG146">
        <v>4435</v>
      </c>
      <c r="AH146">
        <v>833.96477434329995</v>
      </c>
      <c r="AI146">
        <v>1683</v>
      </c>
      <c r="AJ146" s="81">
        <v>7994</v>
      </c>
      <c r="AK146">
        <v>0</v>
      </c>
      <c r="AL146">
        <v>6240</v>
      </c>
      <c r="AM146">
        <v>897</v>
      </c>
      <c r="AN146">
        <v>0</v>
      </c>
      <c r="AO146">
        <v>7</v>
      </c>
      <c r="AP146">
        <v>18</v>
      </c>
    </row>
    <row r="147" spans="1:42" x14ac:dyDescent="0.35">
      <c r="A147">
        <v>2701</v>
      </c>
      <c r="B147">
        <v>5596</v>
      </c>
      <c r="C147">
        <v>4224</v>
      </c>
      <c r="D147">
        <v>51968</v>
      </c>
      <c r="E147">
        <v>11597</v>
      </c>
      <c r="F147">
        <v>4148</v>
      </c>
      <c r="G147">
        <v>5470.5952639595998</v>
      </c>
      <c r="H147">
        <v>78426</v>
      </c>
      <c r="I147">
        <v>72479.051306131005</v>
      </c>
      <c r="J147">
        <v>167077</v>
      </c>
      <c r="K147">
        <v>23638</v>
      </c>
      <c r="L147">
        <v>4074</v>
      </c>
      <c r="M147">
        <v>10457</v>
      </c>
      <c r="N147">
        <v>2267</v>
      </c>
      <c r="O147">
        <v>9711</v>
      </c>
      <c r="P147">
        <v>29184</v>
      </c>
      <c r="Q147">
        <v>0</v>
      </c>
      <c r="R147">
        <v>2054</v>
      </c>
      <c r="S147">
        <v>17375</v>
      </c>
      <c r="T147">
        <v>29094</v>
      </c>
      <c r="U147">
        <v>5558</v>
      </c>
      <c r="V147">
        <v>2416</v>
      </c>
      <c r="W147">
        <v>5113</v>
      </c>
      <c r="X147">
        <v>2854</v>
      </c>
      <c r="Y147">
        <v>25551</v>
      </c>
      <c r="Z147">
        <v>24732.795245310001</v>
      </c>
      <c r="AA147">
        <v>9974.0619084849004</v>
      </c>
      <c r="AB147">
        <v>4824.5283077099994</v>
      </c>
      <c r="AC147">
        <v>29416.031167624504</v>
      </c>
      <c r="AD147">
        <v>3000.8871126713998</v>
      </c>
      <c r="AE147">
        <v>39001.293192331999</v>
      </c>
      <c r="AF147">
        <v>6270</v>
      </c>
      <c r="AG147">
        <v>4557</v>
      </c>
      <c r="AH147">
        <v>821.59140973879994</v>
      </c>
      <c r="AI147">
        <v>1582</v>
      </c>
      <c r="AJ147">
        <v>8403</v>
      </c>
      <c r="AK147">
        <v>0</v>
      </c>
      <c r="AL147">
        <v>4307</v>
      </c>
      <c r="AM147">
        <v>835</v>
      </c>
      <c r="AN147">
        <v>0</v>
      </c>
      <c r="AO147">
        <v>7</v>
      </c>
      <c r="AP147">
        <v>18</v>
      </c>
    </row>
    <row r="148" spans="1:42" x14ac:dyDescent="0.35">
      <c r="A148">
        <v>2434</v>
      </c>
      <c r="B148">
        <v>5611</v>
      </c>
      <c r="C148">
        <v>4311</v>
      </c>
      <c r="D148">
        <v>51827</v>
      </c>
      <c r="E148">
        <v>12185</v>
      </c>
      <c r="F148">
        <v>3398</v>
      </c>
      <c r="G148">
        <v>4919.5560096155996</v>
      </c>
      <c r="H148">
        <v>77638</v>
      </c>
      <c r="I148">
        <v>73089.407541721506</v>
      </c>
      <c r="J148">
        <v>165217</v>
      </c>
      <c r="K148">
        <v>23115</v>
      </c>
      <c r="L148">
        <v>3696</v>
      </c>
      <c r="M148">
        <v>10405</v>
      </c>
      <c r="N148">
        <v>2061</v>
      </c>
      <c r="O148">
        <v>10007</v>
      </c>
      <c r="P148">
        <v>28946</v>
      </c>
      <c r="Q148">
        <v>0</v>
      </c>
      <c r="R148">
        <v>1833</v>
      </c>
      <c r="S148">
        <v>16713</v>
      </c>
      <c r="T148">
        <v>29955</v>
      </c>
      <c r="U148">
        <v>4678</v>
      </c>
      <c r="V148">
        <v>2616</v>
      </c>
      <c r="W148">
        <v>5127</v>
      </c>
      <c r="X148">
        <v>2882</v>
      </c>
      <c r="Y148">
        <v>26708</v>
      </c>
      <c r="Z148">
        <v>24866.185601689198</v>
      </c>
      <c r="AA148">
        <v>10258.1806135242</v>
      </c>
      <c r="AB148">
        <v>4861.8794946083999</v>
      </c>
      <c r="AC148">
        <v>29599.602727019501</v>
      </c>
      <c r="AD148">
        <v>2860.6587429203996</v>
      </c>
      <c r="AE148">
        <v>38918.715819491998</v>
      </c>
      <c r="AF148">
        <v>6799</v>
      </c>
      <c r="AG148">
        <v>4578</v>
      </c>
      <c r="AH148">
        <v>851.28748478959994</v>
      </c>
      <c r="AI148">
        <v>1232</v>
      </c>
      <c r="AJ148">
        <v>7723</v>
      </c>
      <c r="AK148">
        <v>0</v>
      </c>
      <c r="AL148">
        <v>3752</v>
      </c>
      <c r="AM148">
        <v>853</v>
      </c>
      <c r="AN148">
        <v>0</v>
      </c>
      <c r="AO148">
        <v>7</v>
      </c>
      <c r="AP148">
        <v>18</v>
      </c>
    </row>
    <row r="149" spans="1:42" x14ac:dyDescent="0.35">
      <c r="A149">
        <v>1801</v>
      </c>
      <c r="B149">
        <v>3348</v>
      </c>
      <c r="C149">
        <v>1897</v>
      </c>
      <c r="D149">
        <v>59784</v>
      </c>
      <c r="E149">
        <v>1524</v>
      </c>
      <c r="F149">
        <v>2209</v>
      </c>
      <c r="G149">
        <v>0</v>
      </c>
      <c r="H149">
        <v>5190</v>
      </c>
      <c r="I149">
        <v>911.02433194050002</v>
      </c>
      <c r="J149">
        <v>0</v>
      </c>
      <c r="K149">
        <v>2574</v>
      </c>
      <c r="L149">
        <v>950</v>
      </c>
      <c r="M149">
        <v>0</v>
      </c>
      <c r="N149">
        <v>0</v>
      </c>
      <c r="O149">
        <v>0</v>
      </c>
      <c r="P149">
        <v>0</v>
      </c>
      <c r="Q149">
        <v>4520</v>
      </c>
      <c r="R149">
        <v>567</v>
      </c>
      <c r="S149">
        <v>3072</v>
      </c>
      <c r="T149">
        <v>0</v>
      </c>
      <c r="U149">
        <v>0</v>
      </c>
      <c r="V149">
        <v>734</v>
      </c>
      <c r="W149">
        <v>11809</v>
      </c>
      <c r="X149">
        <v>78367</v>
      </c>
      <c r="Y149">
        <v>1804</v>
      </c>
      <c r="Z149">
        <v>0</v>
      </c>
      <c r="AA149">
        <v>5313.5182381034001</v>
      </c>
      <c r="AB149">
        <v>1108.0852113192</v>
      </c>
      <c r="AC149">
        <v>4345.4010559645003</v>
      </c>
      <c r="AD149">
        <v>0</v>
      </c>
      <c r="AE149">
        <v>0</v>
      </c>
      <c r="AF149">
        <v>49916</v>
      </c>
      <c r="AG149">
        <v>17334</v>
      </c>
      <c r="AH149">
        <v>10878.662160276399</v>
      </c>
      <c r="AI149">
        <v>3400</v>
      </c>
      <c r="AJ149">
        <v>17477</v>
      </c>
      <c r="AK149">
        <v>0</v>
      </c>
      <c r="AL149">
        <v>13306</v>
      </c>
      <c r="AM149">
        <v>1685</v>
      </c>
      <c r="AN149">
        <v>0</v>
      </c>
      <c r="AO149">
        <v>8</v>
      </c>
      <c r="AP149">
        <v>0</v>
      </c>
    </row>
    <row r="150" spans="1:42" x14ac:dyDescent="0.35">
      <c r="A150">
        <v>2065</v>
      </c>
      <c r="B150">
        <v>4485</v>
      </c>
      <c r="C150">
        <v>2368</v>
      </c>
      <c r="D150">
        <v>59174</v>
      </c>
      <c r="E150">
        <v>1969</v>
      </c>
      <c r="F150">
        <v>2191</v>
      </c>
      <c r="G150">
        <v>0</v>
      </c>
      <c r="H150">
        <v>4996</v>
      </c>
      <c r="I150">
        <v>983.18467506449997</v>
      </c>
      <c r="J150">
        <v>0</v>
      </c>
      <c r="K150">
        <v>2471</v>
      </c>
      <c r="L150">
        <v>976</v>
      </c>
      <c r="M150">
        <v>0</v>
      </c>
      <c r="N150">
        <v>0</v>
      </c>
      <c r="O150">
        <v>0</v>
      </c>
      <c r="P150">
        <v>0</v>
      </c>
      <c r="Q150">
        <v>4424</v>
      </c>
      <c r="R150">
        <v>634</v>
      </c>
      <c r="S150">
        <v>2985</v>
      </c>
      <c r="T150">
        <v>0</v>
      </c>
      <c r="U150">
        <v>0</v>
      </c>
      <c r="V150">
        <v>981</v>
      </c>
      <c r="W150">
        <v>12516</v>
      </c>
      <c r="X150">
        <v>82283</v>
      </c>
      <c r="Y150">
        <v>2310</v>
      </c>
      <c r="Z150">
        <v>0</v>
      </c>
      <c r="AA150">
        <v>5303.5491607336007</v>
      </c>
      <c r="AB150">
        <v>1132.9860025848</v>
      </c>
      <c r="AC150">
        <v>4607.6461408145005</v>
      </c>
      <c r="AD150">
        <v>0</v>
      </c>
      <c r="AE150">
        <v>0</v>
      </c>
      <c r="AF150">
        <v>51433</v>
      </c>
      <c r="AG150">
        <v>17221</v>
      </c>
      <c r="AH150">
        <v>11190.470948309799</v>
      </c>
      <c r="AI150">
        <v>3675</v>
      </c>
      <c r="AJ150">
        <v>18735</v>
      </c>
      <c r="AK150">
        <v>0</v>
      </c>
      <c r="AL150">
        <v>13634</v>
      </c>
      <c r="AM150">
        <v>1727</v>
      </c>
      <c r="AN150">
        <v>0</v>
      </c>
      <c r="AO150">
        <v>8</v>
      </c>
      <c r="AP150">
        <v>0</v>
      </c>
    </row>
    <row r="151" spans="1:42" x14ac:dyDescent="0.35">
      <c r="A151">
        <v>1973</v>
      </c>
      <c r="B151">
        <v>3597</v>
      </c>
      <c r="C151">
        <v>2441</v>
      </c>
      <c r="D151">
        <v>61058</v>
      </c>
      <c r="E151">
        <v>2017</v>
      </c>
      <c r="F151">
        <v>2280</v>
      </c>
      <c r="G151">
        <v>0</v>
      </c>
      <c r="H151">
        <v>5217</v>
      </c>
      <c r="I151">
        <v>944.09782253900005</v>
      </c>
      <c r="J151">
        <v>0</v>
      </c>
      <c r="K151">
        <v>2798</v>
      </c>
      <c r="L151">
        <v>986</v>
      </c>
      <c r="M151">
        <v>0</v>
      </c>
      <c r="N151">
        <v>0</v>
      </c>
      <c r="O151">
        <v>0</v>
      </c>
      <c r="P151">
        <v>0</v>
      </c>
      <c r="Q151">
        <v>4620</v>
      </c>
      <c r="R151">
        <v>689</v>
      </c>
      <c r="S151">
        <v>3057</v>
      </c>
      <c r="T151">
        <v>0</v>
      </c>
      <c r="U151">
        <v>0</v>
      </c>
      <c r="V151">
        <v>919</v>
      </c>
      <c r="W151">
        <v>11723</v>
      </c>
      <c r="X151">
        <v>79909</v>
      </c>
      <c r="Y151">
        <v>2311</v>
      </c>
      <c r="Z151">
        <v>0</v>
      </c>
      <c r="AA151">
        <v>5662.4359460464002</v>
      </c>
      <c r="AB151">
        <v>1341.5301294342</v>
      </c>
      <c r="AC151">
        <v>5465.1875682740001</v>
      </c>
      <c r="AD151">
        <v>0</v>
      </c>
      <c r="AE151">
        <v>0</v>
      </c>
      <c r="AF151">
        <v>50835</v>
      </c>
      <c r="AG151">
        <v>17380</v>
      </c>
      <c r="AH151">
        <v>11269.660481778599</v>
      </c>
      <c r="AI151">
        <v>4018</v>
      </c>
      <c r="AJ151">
        <v>18448</v>
      </c>
      <c r="AK151">
        <v>0</v>
      </c>
      <c r="AL151">
        <v>13277</v>
      </c>
      <c r="AM151">
        <v>1656</v>
      </c>
      <c r="AN151">
        <v>0</v>
      </c>
      <c r="AO151">
        <v>8</v>
      </c>
      <c r="AP151">
        <v>0</v>
      </c>
    </row>
    <row r="152" spans="1:42" x14ac:dyDescent="0.35">
      <c r="A152">
        <v>1740</v>
      </c>
      <c r="B152">
        <v>2248</v>
      </c>
      <c r="C152">
        <v>1778</v>
      </c>
      <c r="D152">
        <v>52169</v>
      </c>
      <c r="E152">
        <v>3395</v>
      </c>
      <c r="F152">
        <v>2334</v>
      </c>
      <c r="G152">
        <v>3070.5131783724</v>
      </c>
      <c r="H152">
        <v>23230</v>
      </c>
      <c r="I152">
        <v>32547.321429887499</v>
      </c>
      <c r="J152">
        <v>21102</v>
      </c>
      <c r="K152">
        <v>7750</v>
      </c>
      <c r="L152">
        <v>1561</v>
      </c>
      <c r="M152">
        <v>0</v>
      </c>
      <c r="N152">
        <v>0</v>
      </c>
      <c r="O152">
        <v>0</v>
      </c>
      <c r="P152">
        <v>0</v>
      </c>
      <c r="Q152">
        <v>4390</v>
      </c>
      <c r="R152">
        <v>2152</v>
      </c>
      <c r="S152">
        <v>5325</v>
      </c>
      <c r="T152">
        <v>21378</v>
      </c>
      <c r="U152">
        <v>0</v>
      </c>
      <c r="V152">
        <v>910</v>
      </c>
      <c r="W152">
        <v>8883</v>
      </c>
      <c r="X152">
        <v>43880</v>
      </c>
      <c r="Y152">
        <v>15010</v>
      </c>
      <c r="Z152">
        <v>7488.3863956211999</v>
      </c>
      <c r="AA152">
        <v>9061.8913291482004</v>
      </c>
      <c r="AB152">
        <v>2113.4546586677998</v>
      </c>
      <c r="AC152">
        <v>13356.142171410502</v>
      </c>
      <c r="AD152">
        <v>2178.2140101321997</v>
      </c>
      <c r="AE152">
        <v>0</v>
      </c>
      <c r="AF152">
        <v>27118</v>
      </c>
      <c r="AG152">
        <v>10950</v>
      </c>
      <c r="AH152">
        <v>8280.2555933313997</v>
      </c>
      <c r="AI152">
        <v>3979</v>
      </c>
      <c r="AJ152">
        <v>16107</v>
      </c>
      <c r="AK152">
        <v>0</v>
      </c>
      <c r="AL152">
        <v>12332</v>
      </c>
      <c r="AM152">
        <v>1714</v>
      </c>
      <c r="AN152">
        <v>0</v>
      </c>
      <c r="AO152">
        <v>8</v>
      </c>
      <c r="AP152">
        <v>3</v>
      </c>
    </row>
    <row r="153" spans="1:42" x14ac:dyDescent="0.35">
      <c r="A153">
        <v>1778</v>
      </c>
      <c r="B153">
        <v>2637</v>
      </c>
      <c r="C153">
        <v>2058</v>
      </c>
      <c r="D153">
        <v>52221</v>
      </c>
      <c r="E153">
        <v>4116</v>
      </c>
      <c r="F153">
        <v>2305</v>
      </c>
      <c r="G153">
        <v>3315.4195136364001</v>
      </c>
      <c r="H153">
        <v>29334</v>
      </c>
      <c r="I153">
        <v>35782.510146613502</v>
      </c>
      <c r="J153">
        <v>21469</v>
      </c>
      <c r="K153">
        <v>7532</v>
      </c>
      <c r="L153">
        <v>1439</v>
      </c>
      <c r="M153">
        <v>0</v>
      </c>
      <c r="N153">
        <v>0</v>
      </c>
      <c r="O153">
        <v>0</v>
      </c>
      <c r="P153">
        <v>0</v>
      </c>
      <c r="Q153">
        <v>4309</v>
      </c>
      <c r="R153">
        <v>2937</v>
      </c>
      <c r="S153">
        <v>5175</v>
      </c>
      <c r="T153">
        <v>20515</v>
      </c>
      <c r="U153">
        <v>0</v>
      </c>
      <c r="V153">
        <v>567</v>
      </c>
      <c r="W153">
        <v>8101</v>
      </c>
      <c r="X153">
        <v>42548</v>
      </c>
      <c r="Y153">
        <v>17175</v>
      </c>
      <c r="Z153">
        <v>7592.1344505828001</v>
      </c>
      <c r="AA153">
        <v>8872.4788591220004</v>
      </c>
      <c r="AB153">
        <v>2185.0444335563998</v>
      </c>
      <c r="AC153">
        <v>13411.213639229001</v>
      </c>
      <c r="AD153">
        <v>2295.0709849246996</v>
      </c>
      <c r="AE153">
        <v>0</v>
      </c>
      <c r="AF153">
        <v>28393</v>
      </c>
      <c r="AG153">
        <v>11798</v>
      </c>
      <c r="AH153">
        <v>8154.0472743654991</v>
      </c>
      <c r="AI153">
        <v>4162</v>
      </c>
      <c r="AJ153">
        <v>16247</v>
      </c>
      <c r="AK153">
        <v>0</v>
      </c>
      <c r="AL153">
        <v>12883</v>
      </c>
      <c r="AM153">
        <v>1611</v>
      </c>
      <c r="AN153">
        <v>0</v>
      </c>
      <c r="AO153">
        <v>8</v>
      </c>
      <c r="AP153">
        <v>3</v>
      </c>
    </row>
    <row r="154" spans="1:42" x14ac:dyDescent="0.35">
      <c r="A154">
        <v>980</v>
      </c>
      <c r="B154">
        <v>2455</v>
      </c>
      <c r="C154">
        <v>2237</v>
      </c>
      <c r="D154">
        <v>49301</v>
      </c>
      <c r="E154">
        <v>4479</v>
      </c>
      <c r="F154">
        <v>2200</v>
      </c>
      <c r="G154">
        <v>4301.1675130739995</v>
      </c>
      <c r="H154">
        <v>30173</v>
      </c>
      <c r="I154">
        <v>40271.484825118998</v>
      </c>
      <c r="J154">
        <v>28821</v>
      </c>
      <c r="K154">
        <v>8865</v>
      </c>
      <c r="L154">
        <v>1551</v>
      </c>
      <c r="M154">
        <v>0</v>
      </c>
      <c r="N154">
        <v>0</v>
      </c>
      <c r="O154">
        <v>0</v>
      </c>
      <c r="P154">
        <v>0</v>
      </c>
      <c r="Q154">
        <v>3674</v>
      </c>
      <c r="R154">
        <v>3434</v>
      </c>
      <c r="S154">
        <v>5767</v>
      </c>
      <c r="T154">
        <v>21700</v>
      </c>
      <c r="U154">
        <v>0</v>
      </c>
      <c r="V154">
        <v>481</v>
      </c>
      <c r="W154">
        <v>8173</v>
      </c>
      <c r="X154">
        <v>40415</v>
      </c>
      <c r="Y154">
        <v>20320</v>
      </c>
      <c r="Z154">
        <v>7706.9983685759998</v>
      </c>
      <c r="AA154">
        <v>8643.190079616601</v>
      </c>
      <c r="AB154">
        <v>2241.0712139039997</v>
      </c>
      <c r="AC154">
        <v>14216.306049718502</v>
      </c>
      <c r="AD154">
        <v>2416.6022387088997</v>
      </c>
      <c r="AE154">
        <v>0</v>
      </c>
      <c r="AF154">
        <v>27197</v>
      </c>
      <c r="AG154">
        <v>10268</v>
      </c>
      <c r="AH154">
        <v>7666.5367089481997</v>
      </c>
      <c r="AI154">
        <v>4520</v>
      </c>
      <c r="AJ154">
        <v>15720</v>
      </c>
      <c r="AK154">
        <v>0</v>
      </c>
      <c r="AL154">
        <v>11561</v>
      </c>
      <c r="AM154">
        <v>1711</v>
      </c>
      <c r="AN154">
        <v>0</v>
      </c>
      <c r="AO154">
        <v>8</v>
      </c>
      <c r="AP154">
        <v>3</v>
      </c>
    </row>
    <row r="155" spans="1:42" x14ac:dyDescent="0.35">
      <c r="A155">
        <v>2610</v>
      </c>
      <c r="B155">
        <v>5854</v>
      </c>
      <c r="C155">
        <v>4839</v>
      </c>
      <c r="D155">
        <v>61373</v>
      </c>
      <c r="E155">
        <v>6369</v>
      </c>
      <c r="F155">
        <v>4349</v>
      </c>
      <c r="G155">
        <v>6924.7266295895997</v>
      </c>
      <c r="H155">
        <v>55438</v>
      </c>
      <c r="I155">
        <v>73859.117868377507</v>
      </c>
      <c r="J155">
        <v>84784</v>
      </c>
      <c r="K155">
        <v>29006</v>
      </c>
      <c r="L155">
        <v>3575</v>
      </c>
      <c r="M155">
        <v>2110</v>
      </c>
      <c r="N155">
        <v>1347</v>
      </c>
      <c r="O155">
        <v>5252</v>
      </c>
      <c r="P155">
        <v>7633</v>
      </c>
      <c r="Q155">
        <v>5004</v>
      </c>
      <c r="R155">
        <v>6570</v>
      </c>
      <c r="S155">
        <v>10171</v>
      </c>
      <c r="T155">
        <v>29923</v>
      </c>
      <c r="U155">
        <v>5307</v>
      </c>
      <c r="V155">
        <v>4149</v>
      </c>
      <c r="W155">
        <v>8995</v>
      </c>
      <c r="X155">
        <v>20408</v>
      </c>
      <c r="Y155">
        <v>29562</v>
      </c>
      <c r="Z155">
        <v>16243.9811768448</v>
      </c>
      <c r="AA155">
        <v>7900.4938155665004</v>
      </c>
      <c r="AB155">
        <v>4952.1448629462002</v>
      </c>
      <c r="AC155">
        <v>30800.685215632504</v>
      </c>
      <c r="AD155">
        <v>2954.1443227543996</v>
      </c>
      <c r="AE155">
        <v>23392.105291250999</v>
      </c>
      <c r="AF155">
        <v>14250</v>
      </c>
      <c r="AG155">
        <v>6268</v>
      </c>
      <c r="AH155">
        <v>4682.0811663427994</v>
      </c>
      <c r="AI155">
        <v>4499</v>
      </c>
      <c r="AJ155">
        <v>12148</v>
      </c>
      <c r="AK155">
        <v>0</v>
      </c>
      <c r="AL155">
        <v>8326</v>
      </c>
      <c r="AM155">
        <v>1161</v>
      </c>
      <c r="AN155">
        <v>0</v>
      </c>
      <c r="AO155">
        <v>8</v>
      </c>
      <c r="AP155">
        <v>6</v>
      </c>
    </row>
    <row r="156" spans="1:42" x14ac:dyDescent="0.35">
      <c r="A156">
        <v>2816</v>
      </c>
      <c r="B156">
        <v>6454</v>
      </c>
      <c r="C156">
        <v>5332</v>
      </c>
      <c r="D156">
        <v>51966</v>
      </c>
      <c r="E156">
        <v>7023</v>
      </c>
      <c r="F156">
        <v>2379</v>
      </c>
      <c r="G156">
        <v>8051.2957718039997</v>
      </c>
      <c r="H156">
        <v>58297</v>
      </c>
      <c r="I156">
        <v>82527.379086147994</v>
      </c>
      <c r="J156">
        <v>88480</v>
      </c>
      <c r="K156">
        <v>20927</v>
      </c>
      <c r="L156">
        <v>3086</v>
      </c>
      <c r="M156">
        <v>2014</v>
      </c>
      <c r="N156">
        <v>1251</v>
      </c>
      <c r="O156">
        <v>5460</v>
      </c>
      <c r="P156">
        <v>8617</v>
      </c>
      <c r="Q156">
        <v>3925</v>
      </c>
      <c r="R156">
        <v>6567</v>
      </c>
      <c r="S156">
        <v>10001</v>
      </c>
      <c r="T156">
        <v>33458</v>
      </c>
      <c r="U156">
        <v>4854</v>
      </c>
      <c r="V156">
        <v>1970</v>
      </c>
      <c r="W156">
        <v>7496</v>
      </c>
      <c r="X156">
        <v>23107</v>
      </c>
      <c r="Y156">
        <v>30557</v>
      </c>
      <c r="Z156">
        <v>15825.283669321199</v>
      </c>
      <c r="AA156">
        <v>8329.1641424679001</v>
      </c>
      <c r="AB156">
        <v>3430.0839968363998</v>
      </c>
      <c r="AC156">
        <v>23088.057270194004</v>
      </c>
      <c r="AD156">
        <v>2762.4988840946999</v>
      </c>
      <c r="AE156">
        <v>17171.964682078</v>
      </c>
      <c r="AF156">
        <v>16686</v>
      </c>
      <c r="AG156">
        <v>6912</v>
      </c>
      <c r="AH156">
        <v>5142.3703296301992</v>
      </c>
      <c r="AI156">
        <v>3856</v>
      </c>
      <c r="AJ156">
        <v>12657</v>
      </c>
      <c r="AK156">
        <v>0</v>
      </c>
      <c r="AL156">
        <v>10283</v>
      </c>
      <c r="AM156">
        <v>1235</v>
      </c>
      <c r="AN156">
        <v>0</v>
      </c>
      <c r="AO156">
        <v>8</v>
      </c>
      <c r="AP156">
        <v>6</v>
      </c>
    </row>
    <row r="157" spans="1:42" x14ac:dyDescent="0.35">
      <c r="A157">
        <v>2493</v>
      </c>
      <c r="B157">
        <v>5691</v>
      </c>
      <c r="C157">
        <v>4831</v>
      </c>
      <c r="D157">
        <v>51210</v>
      </c>
      <c r="E157">
        <v>6703</v>
      </c>
      <c r="F157">
        <v>2608</v>
      </c>
      <c r="G157">
        <v>9046.2277588140005</v>
      </c>
      <c r="H157">
        <v>61328</v>
      </c>
      <c r="I157">
        <v>89169.137334519502</v>
      </c>
      <c r="J157">
        <v>98117</v>
      </c>
      <c r="K157">
        <v>27178</v>
      </c>
      <c r="L157">
        <v>3554</v>
      </c>
      <c r="M157">
        <v>2198</v>
      </c>
      <c r="N157">
        <v>1293</v>
      </c>
      <c r="O157">
        <v>6652</v>
      </c>
      <c r="P157">
        <v>10029</v>
      </c>
      <c r="Q157">
        <v>3805</v>
      </c>
      <c r="R157">
        <v>6848</v>
      </c>
      <c r="S157">
        <v>11087</v>
      </c>
      <c r="T157">
        <v>35946</v>
      </c>
      <c r="U157">
        <v>5736</v>
      </c>
      <c r="V157">
        <v>2100</v>
      </c>
      <c r="W157">
        <v>6612</v>
      </c>
      <c r="X157">
        <v>21480</v>
      </c>
      <c r="Y157">
        <v>31963</v>
      </c>
      <c r="Z157">
        <v>16521.877752634799</v>
      </c>
      <c r="AA157">
        <v>8244.4269848246004</v>
      </c>
      <c r="AB157">
        <v>4089.9549653747999</v>
      </c>
      <c r="AC157">
        <v>28663.387774105002</v>
      </c>
      <c r="AD157">
        <v>3529.0806387334997</v>
      </c>
      <c r="AE157">
        <v>18160.828721836999</v>
      </c>
      <c r="AF157">
        <v>15123</v>
      </c>
      <c r="AG157">
        <v>6985</v>
      </c>
      <c r="AH157">
        <v>5075.5541607658997</v>
      </c>
      <c r="AI157">
        <v>3628</v>
      </c>
      <c r="AJ157">
        <v>12706</v>
      </c>
      <c r="AK157">
        <v>0</v>
      </c>
      <c r="AL157">
        <v>10543</v>
      </c>
      <c r="AM157">
        <v>1348</v>
      </c>
      <c r="AN157">
        <v>0</v>
      </c>
      <c r="AO157">
        <v>8</v>
      </c>
      <c r="AP157">
        <v>6</v>
      </c>
    </row>
    <row r="158" spans="1:42" x14ac:dyDescent="0.35">
      <c r="A158">
        <v>3014</v>
      </c>
      <c r="B158">
        <v>7453</v>
      </c>
      <c r="C158">
        <v>6385</v>
      </c>
      <c r="D158">
        <v>54645</v>
      </c>
      <c r="E158">
        <v>7635</v>
      </c>
      <c r="F158">
        <v>3270</v>
      </c>
      <c r="G158">
        <v>8547.2311007135995</v>
      </c>
      <c r="H158">
        <v>67173</v>
      </c>
      <c r="I158">
        <v>88086.732187659494</v>
      </c>
      <c r="J158">
        <v>119932</v>
      </c>
      <c r="K158">
        <v>28792</v>
      </c>
      <c r="L158">
        <v>4481</v>
      </c>
      <c r="M158">
        <v>3939</v>
      </c>
      <c r="N158">
        <v>2052</v>
      </c>
      <c r="O158">
        <v>8554</v>
      </c>
      <c r="P158">
        <v>15007</v>
      </c>
      <c r="Q158">
        <v>4228</v>
      </c>
      <c r="R158">
        <v>6369</v>
      </c>
      <c r="S158">
        <v>11414</v>
      </c>
      <c r="T158">
        <v>35450</v>
      </c>
      <c r="U158">
        <v>26385</v>
      </c>
      <c r="V158">
        <v>2470</v>
      </c>
      <c r="W158">
        <v>7206</v>
      </c>
      <c r="X158">
        <v>18120</v>
      </c>
      <c r="Y158">
        <v>28972</v>
      </c>
      <c r="Z158">
        <v>19000.715208681599</v>
      </c>
      <c r="AA158">
        <v>8209.5352140303003</v>
      </c>
      <c r="AB158">
        <v>4581.7455928703994</v>
      </c>
      <c r="AC158">
        <v>33142.533823343001</v>
      </c>
      <c r="AD158">
        <v>3468.3150118413996</v>
      </c>
      <c r="AE158">
        <v>24760.825246073997</v>
      </c>
      <c r="AF158">
        <v>13296</v>
      </c>
      <c r="AG158">
        <v>5417</v>
      </c>
      <c r="AH158">
        <v>4399.9684533601994</v>
      </c>
      <c r="AI158">
        <v>3888</v>
      </c>
      <c r="AJ158">
        <v>11618</v>
      </c>
      <c r="AK158">
        <v>0</v>
      </c>
      <c r="AL158">
        <v>10008</v>
      </c>
      <c r="AM158">
        <v>1152</v>
      </c>
      <c r="AN158">
        <v>0</v>
      </c>
      <c r="AO158">
        <v>8</v>
      </c>
      <c r="AP158">
        <v>9</v>
      </c>
    </row>
    <row r="159" spans="1:42" x14ac:dyDescent="0.35">
      <c r="A159">
        <v>3463</v>
      </c>
      <c r="B159">
        <v>7696</v>
      </c>
      <c r="C159">
        <v>6642</v>
      </c>
      <c r="D159">
        <v>54258</v>
      </c>
      <c r="E159">
        <v>7557</v>
      </c>
      <c r="F159">
        <v>2634</v>
      </c>
      <c r="G159">
        <v>7552.2991137035997</v>
      </c>
      <c r="H159">
        <v>70238</v>
      </c>
      <c r="I159">
        <v>94818.690864935998</v>
      </c>
      <c r="J159">
        <v>121341</v>
      </c>
      <c r="K159">
        <v>27251</v>
      </c>
      <c r="L159">
        <v>4387</v>
      </c>
      <c r="M159">
        <v>4530</v>
      </c>
      <c r="N159">
        <v>2255</v>
      </c>
      <c r="O159">
        <v>10153</v>
      </c>
      <c r="P159">
        <v>17554</v>
      </c>
      <c r="Q159">
        <v>3475</v>
      </c>
      <c r="R159">
        <v>7274</v>
      </c>
      <c r="S159">
        <v>11856</v>
      </c>
      <c r="T159">
        <v>37949</v>
      </c>
      <c r="U159">
        <v>29519</v>
      </c>
      <c r="V159">
        <v>2318</v>
      </c>
      <c r="W159">
        <v>6506</v>
      </c>
      <c r="X159">
        <v>18235</v>
      </c>
      <c r="Y159">
        <v>29870</v>
      </c>
      <c r="Z159">
        <v>19111.873838997599</v>
      </c>
      <c r="AA159">
        <v>8064.9835921682006</v>
      </c>
      <c r="AB159">
        <v>4158.4321413551997</v>
      </c>
      <c r="AC159">
        <v>31815.573694002003</v>
      </c>
      <c r="AD159">
        <v>3697.3546824346995</v>
      </c>
      <c r="AE159">
        <v>22341.308221861997</v>
      </c>
      <c r="AF159">
        <v>13087</v>
      </c>
      <c r="AG159">
        <v>5564</v>
      </c>
      <c r="AH159">
        <v>4528.6514452469992</v>
      </c>
      <c r="AI159">
        <v>3736</v>
      </c>
      <c r="AJ159">
        <v>11543</v>
      </c>
      <c r="AK159">
        <v>0</v>
      </c>
      <c r="AL159">
        <v>10832</v>
      </c>
      <c r="AM159">
        <v>1224</v>
      </c>
      <c r="AN159">
        <v>0</v>
      </c>
      <c r="AO159">
        <v>8</v>
      </c>
      <c r="AP159">
        <v>9</v>
      </c>
    </row>
    <row r="160" spans="1:42" x14ac:dyDescent="0.35">
      <c r="A160">
        <v>3401</v>
      </c>
      <c r="B160">
        <v>8336</v>
      </c>
      <c r="C160">
        <v>7396</v>
      </c>
      <c r="D160">
        <v>55319</v>
      </c>
      <c r="E160">
        <v>7720</v>
      </c>
      <c r="F160">
        <v>3018</v>
      </c>
      <c r="G160">
        <v>9370.7286530387992</v>
      </c>
      <c r="H160">
        <v>70501</v>
      </c>
      <c r="I160">
        <v>89541.965773993506</v>
      </c>
      <c r="J160">
        <v>118069</v>
      </c>
      <c r="K160">
        <v>29226</v>
      </c>
      <c r="L160">
        <v>4813</v>
      </c>
      <c r="M160">
        <v>3982</v>
      </c>
      <c r="N160">
        <v>1978</v>
      </c>
      <c r="O160">
        <v>8970</v>
      </c>
      <c r="P160">
        <v>1031</v>
      </c>
      <c r="Q160">
        <v>4285</v>
      </c>
      <c r="R160">
        <v>7832</v>
      </c>
      <c r="S160">
        <v>12401</v>
      </c>
      <c r="T160">
        <v>32373</v>
      </c>
      <c r="U160">
        <v>25199</v>
      </c>
      <c r="V160">
        <v>2274</v>
      </c>
      <c r="W160">
        <v>6167</v>
      </c>
      <c r="X160">
        <v>18490</v>
      </c>
      <c r="Y160">
        <v>30715</v>
      </c>
      <c r="Z160">
        <v>18270.773536273198</v>
      </c>
      <c r="AA160">
        <v>7835.6948126628004</v>
      </c>
      <c r="AB160">
        <v>4432.3408452767999</v>
      </c>
      <c r="AC160">
        <v>31736.900168547003</v>
      </c>
      <c r="AD160">
        <v>3702.0289614263997</v>
      </c>
      <c r="AE160">
        <v>22116.284880872998</v>
      </c>
      <c r="AF160">
        <v>13010</v>
      </c>
      <c r="AG160">
        <v>5584</v>
      </c>
      <c r="AH160">
        <v>4313.3549011286996</v>
      </c>
      <c r="AI160">
        <v>3476</v>
      </c>
      <c r="AJ160">
        <v>11555</v>
      </c>
      <c r="AK160">
        <v>0</v>
      </c>
      <c r="AL160">
        <v>9102</v>
      </c>
      <c r="AM160">
        <v>1241</v>
      </c>
      <c r="AN160">
        <v>0</v>
      </c>
      <c r="AO160">
        <v>8</v>
      </c>
      <c r="AP160">
        <v>9</v>
      </c>
    </row>
    <row r="161" spans="1:42" x14ac:dyDescent="0.35">
      <c r="A161">
        <v>3162</v>
      </c>
      <c r="B161">
        <v>8362</v>
      </c>
      <c r="C161">
        <v>7142</v>
      </c>
      <c r="D161">
        <v>55157</v>
      </c>
      <c r="E161">
        <v>7957</v>
      </c>
      <c r="F161">
        <v>3718</v>
      </c>
      <c r="G161">
        <v>8859.4866781752007</v>
      </c>
      <c r="H161">
        <v>76764</v>
      </c>
      <c r="I161">
        <v>92692.967423741502</v>
      </c>
      <c r="J161">
        <v>137665</v>
      </c>
      <c r="K161">
        <v>35883</v>
      </c>
      <c r="L161">
        <v>5339</v>
      </c>
      <c r="M161">
        <v>6523</v>
      </c>
      <c r="N161">
        <v>2449</v>
      </c>
      <c r="O161">
        <v>11093</v>
      </c>
      <c r="P161">
        <v>19721</v>
      </c>
      <c r="Q161">
        <v>4570</v>
      </c>
      <c r="R161">
        <v>6068</v>
      </c>
      <c r="S161">
        <v>13198</v>
      </c>
      <c r="T161">
        <v>37118</v>
      </c>
      <c r="U161">
        <v>33015</v>
      </c>
      <c r="V161">
        <v>2477</v>
      </c>
      <c r="W161">
        <v>6797</v>
      </c>
      <c r="X161">
        <v>16078</v>
      </c>
      <c r="Y161">
        <v>27449</v>
      </c>
      <c r="Z161">
        <v>20130.827950227598</v>
      </c>
      <c r="AA161">
        <v>7461.8544112953005</v>
      </c>
      <c r="AB161">
        <v>5092.2118138152</v>
      </c>
      <c r="AC161">
        <v>39024.691076528507</v>
      </c>
      <c r="AD161">
        <v>3874.9772841192998</v>
      </c>
      <c r="AE161">
        <v>26466.047995219997</v>
      </c>
      <c r="AF161">
        <v>12050</v>
      </c>
      <c r="AG161">
        <v>5379</v>
      </c>
      <c r="AH161">
        <v>3944.6286359145997</v>
      </c>
      <c r="AI161">
        <v>10349</v>
      </c>
      <c r="AJ161">
        <v>12497</v>
      </c>
      <c r="AK161">
        <v>0</v>
      </c>
      <c r="AL161">
        <v>10465</v>
      </c>
      <c r="AM161">
        <v>1191</v>
      </c>
      <c r="AN161">
        <v>0</v>
      </c>
      <c r="AO161">
        <v>8</v>
      </c>
      <c r="AP161">
        <v>12</v>
      </c>
    </row>
    <row r="162" spans="1:42" x14ac:dyDescent="0.35">
      <c r="A162">
        <v>3246</v>
      </c>
      <c r="B162">
        <v>7817</v>
      </c>
      <c r="C162">
        <v>7574</v>
      </c>
      <c r="D162">
        <v>59981</v>
      </c>
      <c r="E162">
        <v>8161</v>
      </c>
      <c r="F162">
        <v>3336</v>
      </c>
      <c r="G162">
        <v>8185.9942561992002</v>
      </c>
      <c r="H162">
        <v>75396</v>
      </c>
      <c r="I162">
        <v>85497.979878086</v>
      </c>
      <c r="J162">
        <v>130296</v>
      </c>
      <c r="K162">
        <v>36256</v>
      </c>
      <c r="L162">
        <v>5003</v>
      </c>
      <c r="M162">
        <v>6513</v>
      </c>
      <c r="N162">
        <v>2030</v>
      </c>
      <c r="O162">
        <v>9898</v>
      </c>
      <c r="P162">
        <v>18244</v>
      </c>
      <c r="Q162">
        <v>5166</v>
      </c>
      <c r="R162">
        <v>5653</v>
      </c>
      <c r="S162">
        <v>12331</v>
      </c>
      <c r="T162">
        <v>33706</v>
      </c>
      <c r="U162">
        <v>30373</v>
      </c>
      <c r="V162">
        <v>1936</v>
      </c>
      <c r="W162">
        <v>6183</v>
      </c>
      <c r="X162">
        <v>16156</v>
      </c>
      <c r="Y162">
        <v>28413</v>
      </c>
      <c r="Z162">
        <v>19708.425155026798</v>
      </c>
      <c r="AA162">
        <v>7855.6329674024009</v>
      </c>
      <c r="AB162">
        <v>5568.4394467697994</v>
      </c>
      <c r="AC162">
        <v>38295.649740645502</v>
      </c>
      <c r="AD162">
        <v>3496.3606857915997</v>
      </c>
      <c r="AE162">
        <v>28580.028739923997</v>
      </c>
      <c r="AF162">
        <v>13024</v>
      </c>
      <c r="AG162">
        <v>5595</v>
      </c>
      <c r="AH162">
        <v>4172.2985446373996</v>
      </c>
      <c r="AI162">
        <v>8925</v>
      </c>
      <c r="AJ162">
        <v>11583</v>
      </c>
      <c r="AK162">
        <v>0</v>
      </c>
      <c r="AL162">
        <v>9309</v>
      </c>
      <c r="AM162">
        <v>1067</v>
      </c>
      <c r="AN162">
        <v>0</v>
      </c>
      <c r="AO162">
        <v>8</v>
      </c>
      <c r="AP162">
        <v>12</v>
      </c>
    </row>
    <row r="163" spans="1:42" x14ac:dyDescent="0.35">
      <c r="A163">
        <v>2991</v>
      </c>
      <c r="B163">
        <v>9052</v>
      </c>
      <c r="C163">
        <v>8205</v>
      </c>
      <c r="D163">
        <v>57359</v>
      </c>
      <c r="E163">
        <v>8266</v>
      </c>
      <c r="F163">
        <v>3493</v>
      </c>
      <c r="G163">
        <v>7870.6773495467996</v>
      </c>
      <c r="H163">
        <v>82377</v>
      </c>
      <c r="I163">
        <v>89995.974599481997</v>
      </c>
      <c r="J163">
        <v>138469</v>
      </c>
      <c r="K163">
        <v>34186</v>
      </c>
      <c r="L163">
        <v>5137</v>
      </c>
      <c r="M163">
        <v>6525</v>
      </c>
      <c r="N163">
        <v>2078</v>
      </c>
      <c r="O163">
        <v>10550</v>
      </c>
      <c r="P163">
        <v>19298</v>
      </c>
      <c r="Q163">
        <v>4469</v>
      </c>
      <c r="R163">
        <v>5926</v>
      </c>
      <c r="S163">
        <v>12222</v>
      </c>
      <c r="T163">
        <v>33566</v>
      </c>
      <c r="U163">
        <v>31204</v>
      </c>
      <c r="V163">
        <v>2141</v>
      </c>
      <c r="W163">
        <v>6156</v>
      </c>
      <c r="X163">
        <v>16645</v>
      </c>
      <c r="Y163">
        <v>28688</v>
      </c>
      <c r="Z163">
        <v>20293.860608024399</v>
      </c>
      <c r="AA163">
        <v>7890.524738196701</v>
      </c>
      <c r="AB163">
        <v>4995.7212476609993</v>
      </c>
      <c r="AC163">
        <v>36139.995143178501</v>
      </c>
      <c r="AD163">
        <v>3673.9832874761996</v>
      </c>
      <c r="AE163">
        <v>26563.076408306999</v>
      </c>
      <c r="AF163">
        <v>13209</v>
      </c>
      <c r="AG163">
        <v>5935</v>
      </c>
      <c r="AH163">
        <v>4246.5387322644001</v>
      </c>
      <c r="AI163">
        <v>10484</v>
      </c>
      <c r="AJ163">
        <v>11408</v>
      </c>
      <c r="AK163">
        <v>0</v>
      </c>
      <c r="AL163">
        <v>9643</v>
      </c>
      <c r="AM163">
        <v>993</v>
      </c>
      <c r="AN163">
        <v>0</v>
      </c>
      <c r="AO163">
        <v>8</v>
      </c>
      <c r="AP163">
        <v>12</v>
      </c>
    </row>
    <row r="164" spans="1:42" x14ac:dyDescent="0.35">
      <c r="A164">
        <v>4049</v>
      </c>
      <c r="B164">
        <v>12523</v>
      </c>
      <c r="C164">
        <v>9242</v>
      </c>
      <c r="D164">
        <v>54605</v>
      </c>
      <c r="E164">
        <v>9767</v>
      </c>
      <c r="F164">
        <v>3407</v>
      </c>
      <c r="G164">
        <v>8951.3265538992</v>
      </c>
      <c r="H164">
        <v>76336</v>
      </c>
      <c r="I164">
        <v>85383.726001472998</v>
      </c>
      <c r="J164">
        <v>151377</v>
      </c>
      <c r="K164">
        <v>33187</v>
      </c>
      <c r="L164">
        <v>6170</v>
      </c>
      <c r="M164">
        <v>10046</v>
      </c>
      <c r="N164">
        <v>3153</v>
      </c>
      <c r="O164">
        <v>12205</v>
      </c>
      <c r="P164">
        <v>24579</v>
      </c>
      <c r="Q164">
        <v>4596</v>
      </c>
      <c r="R164">
        <v>4591</v>
      </c>
      <c r="S164">
        <v>14246</v>
      </c>
      <c r="T164">
        <v>31344</v>
      </c>
      <c r="U164">
        <v>35815</v>
      </c>
      <c r="V164">
        <v>2348</v>
      </c>
      <c r="W164">
        <v>6678</v>
      </c>
      <c r="X164">
        <v>13746</v>
      </c>
      <c r="Y164">
        <v>28288</v>
      </c>
      <c r="Z164">
        <v>18719.113345214399</v>
      </c>
      <c r="AA164">
        <v>7337.2409441728005</v>
      </c>
      <c r="AB164">
        <v>4998.8338465691995</v>
      </c>
      <c r="AC164">
        <v>36966.067160456005</v>
      </c>
      <c r="AD164">
        <v>3631.9147765508997</v>
      </c>
      <c r="AE164">
        <v>26243.089088551998</v>
      </c>
      <c r="AF164">
        <v>10284</v>
      </c>
      <c r="AG164">
        <v>4513</v>
      </c>
      <c r="AH164">
        <v>3452.1687246554998</v>
      </c>
      <c r="AI164">
        <v>9838</v>
      </c>
      <c r="AJ164">
        <v>10599</v>
      </c>
      <c r="AK164">
        <v>0</v>
      </c>
      <c r="AL164">
        <v>7060</v>
      </c>
      <c r="AM164">
        <v>926</v>
      </c>
      <c r="AN164">
        <v>0</v>
      </c>
      <c r="AO164">
        <v>8</v>
      </c>
      <c r="AP164">
        <v>15</v>
      </c>
    </row>
    <row r="165" spans="1:42" x14ac:dyDescent="0.35">
      <c r="A165">
        <v>3887</v>
      </c>
      <c r="B165">
        <v>11674</v>
      </c>
      <c r="C165">
        <v>9214</v>
      </c>
      <c r="D165">
        <v>58982</v>
      </c>
      <c r="E165">
        <v>10174</v>
      </c>
      <c r="F165">
        <v>3856</v>
      </c>
      <c r="G165">
        <v>9927.8905657643991</v>
      </c>
      <c r="H165">
        <v>79346</v>
      </c>
      <c r="I165">
        <v>89508.892283395006</v>
      </c>
      <c r="J165">
        <v>169444</v>
      </c>
      <c r="K165">
        <v>34552</v>
      </c>
      <c r="L165">
        <v>6222</v>
      </c>
      <c r="M165">
        <v>10864</v>
      </c>
      <c r="N165">
        <v>2807</v>
      </c>
      <c r="O165">
        <v>12885</v>
      </c>
      <c r="P165">
        <v>25860</v>
      </c>
      <c r="Q165">
        <v>4828</v>
      </c>
      <c r="R165">
        <v>6533</v>
      </c>
      <c r="S165">
        <v>14985</v>
      </c>
      <c r="T165">
        <v>33606</v>
      </c>
      <c r="U165">
        <v>37911</v>
      </c>
      <c r="V165">
        <v>2632</v>
      </c>
      <c r="W165">
        <v>5434</v>
      </c>
      <c r="X165">
        <v>15456</v>
      </c>
      <c r="Y165">
        <v>30606</v>
      </c>
      <c r="Z165">
        <v>21172.013787520798</v>
      </c>
      <c r="AA165">
        <v>8349.1022972075007</v>
      </c>
      <c r="AB165">
        <v>5559.1016500451997</v>
      </c>
      <c r="AC165">
        <v>40362.141009263505</v>
      </c>
      <c r="AD165">
        <v>3795.5145412603997</v>
      </c>
      <c r="AE165">
        <v>28966.077957950998</v>
      </c>
      <c r="AF165">
        <v>12035</v>
      </c>
      <c r="AG165">
        <v>5096</v>
      </c>
      <c r="AH165">
        <v>4026.2928423042995</v>
      </c>
      <c r="AI165">
        <v>11254</v>
      </c>
      <c r="AJ165">
        <v>10824</v>
      </c>
      <c r="AK165">
        <v>0</v>
      </c>
      <c r="AL165">
        <v>8721</v>
      </c>
      <c r="AM165">
        <v>966</v>
      </c>
      <c r="AN165">
        <v>0</v>
      </c>
      <c r="AO165">
        <v>8</v>
      </c>
      <c r="AP165">
        <v>15</v>
      </c>
    </row>
    <row r="166" spans="1:42" x14ac:dyDescent="0.35">
      <c r="A166">
        <v>4019</v>
      </c>
      <c r="B166">
        <v>11293</v>
      </c>
      <c r="C166">
        <v>9724</v>
      </c>
      <c r="D166">
        <v>61494</v>
      </c>
      <c r="E166">
        <v>10416</v>
      </c>
      <c r="F166">
        <v>4348</v>
      </c>
      <c r="G166">
        <v>9162.5582680644002</v>
      </c>
      <c r="H166">
        <v>83968</v>
      </c>
      <c r="I166">
        <v>89575.039264592007</v>
      </c>
      <c r="J166">
        <v>163768</v>
      </c>
      <c r="K166">
        <v>34725</v>
      </c>
      <c r="L166">
        <v>6078</v>
      </c>
      <c r="M166">
        <v>10270</v>
      </c>
      <c r="N166">
        <v>2621</v>
      </c>
      <c r="O166">
        <v>12089</v>
      </c>
      <c r="P166">
        <v>24630</v>
      </c>
      <c r="Q166">
        <v>4820</v>
      </c>
      <c r="R166">
        <v>5739</v>
      </c>
      <c r="S166">
        <v>14734</v>
      </c>
      <c r="T166">
        <v>31119</v>
      </c>
      <c r="U166">
        <v>36408</v>
      </c>
      <c r="V166">
        <v>2654</v>
      </c>
      <c r="W166">
        <v>5992</v>
      </c>
      <c r="X166">
        <v>16331</v>
      </c>
      <c r="Y166">
        <v>30975</v>
      </c>
      <c r="Z166">
        <v>22005.7035148908</v>
      </c>
      <c r="AA166">
        <v>8578.3910767129</v>
      </c>
      <c r="AB166">
        <v>5459.4984849827997</v>
      </c>
      <c r="AC166">
        <v>39260.7116528935</v>
      </c>
      <c r="AD166">
        <v>3501.0349647832995</v>
      </c>
      <c r="AE166">
        <v>29149.812612519996</v>
      </c>
      <c r="AF166">
        <v>11805</v>
      </c>
      <c r="AG166">
        <v>5153</v>
      </c>
      <c r="AH166">
        <v>4122.8050862193995</v>
      </c>
      <c r="AI166">
        <v>10624</v>
      </c>
      <c r="AJ166">
        <v>11243</v>
      </c>
      <c r="AK166">
        <v>0</v>
      </c>
      <c r="AL166">
        <v>7930</v>
      </c>
      <c r="AM166">
        <v>866</v>
      </c>
      <c r="AN166">
        <v>0</v>
      </c>
      <c r="AO166">
        <v>8</v>
      </c>
      <c r="AP166">
        <v>15</v>
      </c>
    </row>
    <row r="167" spans="1:42" x14ac:dyDescent="0.35">
      <c r="A167">
        <v>3841</v>
      </c>
      <c r="B167">
        <v>12895</v>
      </c>
      <c r="C167">
        <v>9040</v>
      </c>
      <c r="D167">
        <v>59480</v>
      </c>
      <c r="E167">
        <v>10323</v>
      </c>
      <c r="F167">
        <v>4069</v>
      </c>
      <c r="G167">
        <v>7579.8510764208004</v>
      </c>
      <c r="H167">
        <v>80935</v>
      </c>
      <c r="I167">
        <v>87274.928327514499</v>
      </c>
      <c r="J167">
        <v>170099</v>
      </c>
      <c r="K167">
        <v>35053</v>
      </c>
      <c r="L167">
        <v>6080</v>
      </c>
      <c r="M167">
        <v>12372</v>
      </c>
      <c r="N167">
        <v>2917</v>
      </c>
      <c r="O167">
        <v>12075</v>
      </c>
      <c r="P167">
        <v>25399</v>
      </c>
      <c r="Q167">
        <v>4979</v>
      </c>
      <c r="R167">
        <v>5769</v>
      </c>
      <c r="S167">
        <v>14500</v>
      </c>
      <c r="T167">
        <v>30982</v>
      </c>
      <c r="U167">
        <v>37289</v>
      </c>
      <c r="V167">
        <v>2642</v>
      </c>
      <c r="W167">
        <v>5086</v>
      </c>
      <c r="X167">
        <v>14311</v>
      </c>
      <c r="Y167">
        <v>29637</v>
      </c>
      <c r="Z167">
        <v>19686.193428963597</v>
      </c>
      <c r="AA167">
        <v>7875.5711221420006</v>
      </c>
      <c r="AB167">
        <v>5372.3457155531996</v>
      </c>
      <c r="AC167">
        <v>39897.967209079005</v>
      </c>
      <c r="AD167">
        <v>3487.0121278081997</v>
      </c>
      <c r="AE167">
        <v>31154.378338210998</v>
      </c>
      <c r="AF167">
        <v>11314</v>
      </c>
      <c r="AG167">
        <v>4162</v>
      </c>
      <c r="AH167">
        <v>3635.2945208020997</v>
      </c>
      <c r="AI167">
        <v>16306</v>
      </c>
      <c r="AJ167">
        <v>10982</v>
      </c>
      <c r="AK167">
        <v>0</v>
      </c>
      <c r="AL167">
        <v>6513</v>
      </c>
      <c r="AM167">
        <v>784</v>
      </c>
      <c r="AN167">
        <v>0</v>
      </c>
      <c r="AO167">
        <v>8</v>
      </c>
      <c r="AP167">
        <v>18</v>
      </c>
    </row>
    <row r="168" spans="1:42" x14ac:dyDescent="0.35">
      <c r="A168">
        <v>4198</v>
      </c>
      <c r="B168">
        <v>11935</v>
      </c>
      <c r="C168">
        <v>9908</v>
      </c>
      <c r="D168">
        <v>60717</v>
      </c>
      <c r="E168">
        <v>10914</v>
      </c>
      <c r="F168">
        <v>4026</v>
      </c>
      <c r="G168">
        <v>8182.9329270083999</v>
      </c>
      <c r="H168">
        <v>82326</v>
      </c>
      <c r="I168">
        <v>85251.432039078994</v>
      </c>
      <c r="J168">
        <v>176451</v>
      </c>
      <c r="K168">
        <v>39247</v>
      </c>
      <c r="L168">
        <v>7016</v>
      </c>
      <c r="M168">
        <v>14283</v>
      </c>
      <c r="N168">
        <v>3079</v>
      </c>
      <c r="O168">
        <v>13082</v>
      </c>
      <c r="P168">
        <v>28498</v>
      </c>
      <c r="Q168">
        <v>5150</v>
      </c>
      <c r="R168">
        <v>6081</v>
      </c>
      <c r="S168">
        <v>15194</v>
      </c>
      <c r="T168">
        <v>30907</v>
      </c>
      <c r="U168">
        <v>38872</v>
      </c>
      <c r="V168">
        <v>2544</v>
      </c>
      <c r="W168">
        <v>5778</v>
      </c>
      <c r="X168">
        <v>13398</v>
      </c>
      <c r="Y168">
        <v>30178</v>
      </c>
      <c r="Z168">
        <v>20808.895595155198</v>
      </c>
      <c r="AA168">
        <v>8109.844440332301</v>
      </c>
      <c r="AB168">
        <v>6222.0852174918</v>
      </c>
      <c r="AC168">
        <v>44749.501278804004</v>
      </c>
      <c r="AD168">
        <v>4188.1539765631996</v>
      </c>
      <c r="AE168">
        <v>33992.975529585994</v>
      </c>
      <c r="AF168">
        <v>11376</v>
      </c>
      <c r="AG168">
        <v>5340</v>
      </c>
      <c r="AH168">
        <v>3712.0093813499998</v>
      </c>
      <c r="AI168">
        <v>8747</v>
      </c>
      <c r="AJ168">
        <v>9209</v>
      </c>
      <c r="AK168">
        <v>0</v>
      </c>
      <c r="AL168">
        <v>8936</v>
      </c>
      <c r="AM168">
        <v>905</v>
      </c>
      <c r="AN168">
        <v>0</v>
      </c>
      <c r="AO168">
        <v>8</v>
      </c>
      <c r="AP168">
        <v>18</v>
      </c>
    </row>
    <row r="169" spans="1:42" x14ac:dyDescent="0.35">
      <c r="A169">
        <v>5126</v>
      </c>
      <c r="B169">
        <v>13491</v>
      </c>
      <c r="C169">
        <v>10885</v>
      </c>
      <c r="D169">
        <v>58172</v>
      </c>
      <c r="E169">
        <v>11633</v>
      </c>
      <c r="F169">
        <v>4435</v>
      </c>
      <c r="G169">
        <v>8838.0573738395997</v>
      </c>
      <c r="H169">
        <v>75910</v>
      </c>
      <c r="I169">
        <v>79084.729382940495</v>
      </c>
      <c r="J169">
        <v>160812</v>
      </c>
      <c r="K169">
        <v>32824</v>
      </c>
      <c r="L169">
        <v>6133</v>
      </c>
      <c r="M169">
        <v>12377</v>
      </c>
      <c r="N169">
        <v>2680</v>
      </c>
      <c r="O169">
        <v>11481</v>
      </c>
      <c r="P169">
        <v>24910</v>
      </c>
      <c r="Q169">
        <v>5111</v>
      </c>
      <c r="R169">
        <v>6748</v>
      </c>
      <c r="S169">
        <v>14829</v>
      </c>
      <c r="T169">
        <v>27027</v>
      </c>
      <c r="U169">
        <v>33638</v>
      </c>
      <c r="V169">
        <v>2496</v>
      </c>
      <c r="W169">
        <v>5253</v>
      </c>
      <c r="X169">
        <v>14672</v>
      </c>
      <c r="Y169">
        <v>31112</v>
      </c>
      <c r="Z169">
        <v>19845.520799083199</v>
      </c>
      <c r="AA169">
        <v>7651.2668813215005</v>
      </c>
      <c r="AB169">
        <v>5384.7961111859995</v>
      </c>
      <c r="AC169">
        <v>37230.934696154502</v>
      </c>
      <c r="AD169">
        <v>3440.2693378911999</v>
      </c>
      <c r="AE169">
        <v>31166.764944136998</v>
      </c>
      <c r="AF169">
        <v>11710</v>
      </c>
      <c r="AG169">
        <v>4866</v>
      </c>
      <c r="AH169">
        <v>3949.5779817563998</v>
      </c>
      <c r="AI169">
        <v>2922</v>
      </c>
      <c r="AJ169">
        <v>10793</v>
      </c>
      <c r="AK169">
        <v>0</v>
      </c>
      <c r="AL169">
        <v>7701</v>
      </c>
      <c r="AM169">
        <v>772</v>
      </c>
      <c r="AN169">
        <v>0</v>
      </c>
      <c r="AO169">
        <v>8</v>
      </c>
      <c r="AP169">
        <v>18</v>
      </c>
    </row>
    <row r="170" spans="1:42" x14ac:dyDescent="0.35">
      <c r="A170">
        <v>22226</v>
      </c>
      <c r="B170">
        <v>85539</v>
      </c>
      <c r="C170">
        <v>71787</v>
      </c>
      <c r="D170">
        <v>47952</v>
      </c>
      <c r="E170">
        <v>3951</v>
      </c>
      <c r="F170">
        <v>3000</v>
      </c>
      <c r="G170">
        <v>0</v>
      </c>
      <c r="H170">
        <v>71091</v>
      </c>
      <c r="I170">
        <v>40211.351205849001</v>
      </c>
      <c r="J170">
        <v>8206</v>
      </c>
      <c r="K170">
        <v>2124</v>
      </c>
      <c r="L170">
        <v>2452</v>
      </c>
      <c r="M170">
        <v>0</v>
      </c>
      <c r="N170">
        <v>0</v>
      </c>
      <c r="O170">
        <v>0</v>
      </c>
      <c r="P170">
        <v>0</v>
      </c>
      <c r="Q170">
        <v>660</v>
      </c>
      <c r="R170">
        <v>1471</v>
      </c>
      <c r="S170">
        <v>0</v>
      </c>
      <c r="T170">
        <v>0</v>
      </c>
      <c r="U170">
        <v>0</v>
      </c>
      <c r="V170">
        <v>0</v>
      </c>
      <c r="W170" s="83">
        <v>618</v>
      </c>
      <c r="X170">
        <v>1302</v>
      </c>
      <c r="Y170">
        <v>696</v>
      </c>
      <c r="Z170">
        <v>0</v>
      </c>
      <c r="AA170">
        <v>3454.2853086357004</v>
      </c>
      <c r="AB170">
        <v>379.73706680039999</v>
      </c>
      <c r="AC170">
        <v>983.4190681875001</v>
      </c>
      <c r="AD170">
        <v>0</v>
      </c>
      <c r="AE170">
        <v>1725.8670923559998</v>
      </c>
      <c r="AF170">
        <v>629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9</v>
      </c>
      <c r="AP170">
        <v>0</v>
      </c>
    </row>
    <row r="171" spans="1:42" x14ac:dyDescent="0.35">
      <c r="A171">
        <v>22033</v>
      </c>
      <c r="B171">
        <v>83907</v>
      </c>
      <c r="C171">
        <v>70704</v>
      </c>
      <c r="D171">
        <v>47478</v>
      </c>
      <c r="E171">
        <v>3618</v>
      </c>
      <c r="F171">
        <v>2956</v>
      </c>
      <c r="G171">
        <v>0</v>
      </c>
      <c r="H171">
        <v>71940</v>
      </c>
      <c r="I171">
        <v>40698.433521936</v>
      </c>
      <c r="J171">
        <v>10375</v>
      </c>
      <c r="K171">
        <v>2291</v>
      </c>
      <c r="L171">
        <v>2499</v>
      </c>
      <c r="M171">
        <v>0</v>
      </c>
      <c r="N171">
        <v>0</v>
      </c>
      <c r="O171">
        <v>0</v>
      </c>
      <c r="P171">
        <v>0</v>
      </c>
      <c r="Q171">
        <v>557</v>
      </c>
      <c r="R171">
        <v>1380</v>
      </c>
      <c r="S171">
        <v>0</v>
      </c>
      <c r="T171">
        <v>0</v>
      </c>
      <c r="U171">
        <v>0</v>
      </c>
      <c r="V171">
        <v>0</v>
      </c>
      <c r="W171">
        <v>478</v>
      </c>
      <c r="X171">
        <v>1284</v>
      </c>
      <c r="Y171">
        <v>707</v>
      </c>
      <c r="Z171">
        <v>0</v>
      </c>
      <c r="AA171">
        <v>3459.2698473206001</v>
      </c>
      <c r="AB171">
        <v>364.17407225939996</v>
      </c>
      <c r="AC171">
        <v>1004.3986749755001</v>
      </c>
      <c r="AD171">
        <v>0</v>
      </c>
      <c r="AE171">
        <v>1734.1248296399999</v>
      </c>
      <c r="AF171">
        <v>738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9</v>
      </c>
      <c r="AP171">
        <v>0</v>
      </c>
    </row>
    <row r="172" spans="1:42" x14ac:dyDescent="0.35">
      <c r="A172">
        <v>20908</v>
      </c>
      <c r="B172">
        <v>80554</v>
      </c>
      <c r="C172">
        <v>69910</v>
      </c>
      <c r="D172">
        <v>44336</v>
      </c>
      <c r="E172">
        <v>4109</v>
      </c>
      <c r="F172">
        <v>2965</v>
      </c>
      <c r="G172">
        <v>0</v>
      </c>
      <c r="H172">
        <v>77716</v>
      </c>
      <c r="I172">
        <v>44372.597659332998</v>
      </c>
      <c r="J172">
        <v>9624</v>
      </c>
      <c r="K172">
        <v>2496</v>
      </c>
      <c r="L172">
        <v>2673</v>
      </c>
      <c r="M172">
        <v>0</v>
      </c>
      <c r="N172">
        <v>0</v>
      </c>
      <c r="O172">
        <v>0</v>
      </c>
      <c r="P172">
        <v>0</v>
      </c>
      <c r="Q172">
        <v>757</v>
      </c>
      <c r="R172">
        <v>1644</v>
      </c>
      <c r="S172">
        <v>0</v>
      </c>
      <c r="T172">
        <v>0</v>
      </c>
      <c r="U172">
        <v>0</v>
      </c>
      <c r="V172">
        <v>0</v>
      </c>
      <c r="W172">
        <v>563</v>
      </c>
      <c r="X172">
        <v>1327</v>
      </c>
      <c r="Y172">
        <v>836</v>
      </c>
      <c r="Z172">
        <v>0</v>
      </c>
      <c r="AA172">
        <v>3578.8987757582004</v>
      </c>
      <c r="AB172">
        <v>479.34023186279995</v>
      </c>
      <c r="AC172">
        <v>1130.2763157035001</v>
      </c>
      <c r="AD172">
        <v>0</v>
      </c>
      <c r="AE172">
        <v>1872.4419291469999</v>
      </c>
      <c r="AF172">
        <v>659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9</v>
      </c>
      <c r="AP172">
        <v>0</v>
      </c>
    </row>
    <row r="173" spans="1:42" x14ac:dyDescent="0.35">
      <c r="A173">
        <v>8255</v>
      </c>
      <c r="B173">
        <v>32517</v>
      </c>
      <c r="C173">
        <v>27617</v>
      </c>
      <c r="D173">
        <v>51452</v>
      </c>
      <c r="E173">
        <v>3976</v>
      </c>
      <c r="F173">
        <v>2244</v>
      </c>
      <c r="G173">
        <v>1353.1075023336</v>
      </c>
      <c r="H173">
        <v>81888</v>
      </c>
      <c r="I173">
        <v>98074.926348406501</v>
      </c>
      <c r="J173">
        <v>47275</v>
      </c>
      <c r="K173">
        <v>25991</v>
      </c>
      <c r="L173">
        <v>2668</v>
      </c>
      <c r="M173">
        <v>1555</v>
      </c>
      <c r="N173">
        <v>0</v>
      </c>
      <c r="O173">
        <v>4510</v>
      </c>
      <c r="P173">
        <v>3431</v>
      </c>
      <c r="Q173">
        <v>2152</v>
      </c>
      <c r="R173">
        <v>1407</v>
      </c>
      <c r="S173">
        <v>0</v>
      </c>
      <c r="T173">
        <v>5661</v>
      </c>
      <c r="U173">
        <v>1715</v>
      </c>
      <c r="V173">
        <v>0</v>
      </c>
      <c r="W173">
        <v>0</v>
      </c>
      <c r="X173">
        <v>1402</v>
      </c>
      <c r="Y173">
        <v>16760</v>
      </c>
      <c r="Z173">
        <v>3245.8320052271997</v>
      </c>
      <c r="AA173">
        <v>4371.4404266573001</v>
      </c>
      <c r="AB173">
        <v>1217.0261731061998</v>
      </c>
      <c r="AC173">
        <v>5627.7795208810003</v>
      </c>
      <c r="AD173">
        <v>1995.9171294558998</v>
      </c>
      <c r="AE173">
        <v>7436.0924242419997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9</v>
      </c>
      <c r="AP173">
        <v>3</v>
      </c>
    </row>
    <row r="174" spans="1:42" x14ac:dyDescent="0.35">
      <c r="A174">
        <v>8508</v>
      </c>
      <c r="B174">
        <v>31602</v>
      </c>
      <c r="C174">
        <v>26162</v>
      </c>
      <c r="D174">
        <v>52197</v>
      </c>
      <c r="E174">
        <v>4403</v>
      </c>
      <c r="F174">
        <v>2143</v>
      </c>
      <c r="G174">
        <v>2078.6425205532</v>
      </c>
      <c r="H174">
        <v>85961</v>
      </c>
      <c r="I174">
        <v>101989.62496288351</v>
      </c>
      <c r="J174">
        <v>46294</v>
      </c>
      <c r="K174">
        <v>26359</v>
      </c>
      <c r="L174">
        <v>2655</v>
      </c>
      <c r="M174">
        <v>1739</v>
      </c>
      <c r="N174">
        <v>0</v>
      </c>
      <c r="O174">
        <v>4508</v>
      </c>
      <c r="P174">
        <v>3479</v>
      </c>
      <c r="Q174">
        <v>2155</v>
      </c>
      <c r="R174">
        <v>1225</v>
      </c>
      <c r="S174">
        <v>0</v>
      </c>
      <c r="T174">
        <v>6197</v>
      </c>
      <c r="U174">
        <v>1780</v>
      </c>
      <c r="V174">
        <v>0</v>
      </c>
      <c r="W174">
        <v>0</v>
      </c>
      <c r="X174">
        <v>1541</v>
      </c>
      <c r="Y174">
        <v>17185</v>
      </c>
      <c r="Z174">
        <v>3627.4766359788</v>
      </c>
      <c r="AA174">
        <v>4635.6209769570005</v>
      </c>
      <c r="AB174">
        <v>1335.3049316177999</v>
      </c>
      <c r="AC174">
        <v>5806.1061785790007</v>
      </c>
      <c r="AD174">
        <v>1949.1743395388999</v>
      </c>
      <c r="AE174">
        <v>7027.3344286839992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9</v>
      </c>
      <c r="AP174">
        <v>3</v>
      </c>
    </row>
    <row r="175" spans="1:42" x14ac:dyDescent="0.35">
      <c r="A175">
        <v>7523</v>
      </c>
      <c r="B175">
        <v>29841</v>
      </c>
      <c r="C175">
        <v>23137</v>
      </c>
      <c r="D175">
        <v>52842</v>
      </c>
      <c r="E175">
        <v>4062</v>
      </c>
      <c r="F175">
        <v>2307</v>
      </c>
      <c r="G175">
        <v>1542.9099121632</v>
      </c>
      <c r="H175">
        <v>89546</v>
      </c>
      <c r="I175">
        <v>99608.333639791497</v>
      </c>
      <c r="J175">
        <v>53017</v>
      </c>
      <c r="K175">
        <v>30535</v>
      </c>
      <c r="L175">
        <v>2855</v>
      </c>
      <c r="M175">
        <v>1639</v>
      </c>
      <c r="N175">
        <v>0</v>
      </c>
      <c r="O175">
        <v>4819</v>
      </c>
      <c r="P175">
        <v>3824</v>
      </c>
      <c r="Q175">
        <v>2079</v>
      </c>
      <c r="R175">
        <v>1362</v>
      </c>
      <c r="S175">
        <v>0</v>
      </c>
      <c r="T175">
        <v>6462</v>
      </c>
      <c r="U175">
        <v>2086</v>
      </c>
      <c r="V175">
        <v>0</v>
      </c>
      <c r="W175">
        <v>0</v>
      </c>
      <c r="X175">
        <v>1462</v>
      </c>
      <c r="Y175">
        <v>18859</v>
      </c>
      <c r="Z175">
        <v>3809.0357321615998</v>
      </c>
      <c r="AA175">
        <v>4665.5282090664004</v>
      </c>
      <c r="AB175">
        <v>1447.3584923129999</v>
      </c>
      <c r="AC175">
        <v>6178.4941990660009</v>
      </c>
      <c r="AD175">
        <v>1958.5228975222999</v>
      </c>
      <c r="AE175">
        <v>7116.1051044869992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9</v>
      </c>
      <c r="AP175">
        <v>3</v>
      </c>
    </row>
    <row r="176" spans="1:42" x14ac:dyDescent="0.35">
      <c r="A176">
        <v>4658</v>
      </c>
      <c r="B176">
        <v>18857</v>
      </c>
      <c r="C176">
        <v>15376</v>
      </c>
      <c r="D176">
        <v>63508</v>
      </c>
      <c r="E176">
        <v>2284</v>
      </c>
      <c r="F176">
        <v>2185</v>
      </c>
      <c r="G176">
        <v>4631.7910656803997</v>
      </c>
      <c r="H176">
        <v>72489</v>
      </c>
      <c r="I176">
        <v>133887.50330465499</v>
      </c>
      <c r="J176">
        <v>110871</v>
      </c>
      <c r="K176">
        <v>99154</v>
      </c>
      <c r="L176">
        <v>3675</v>
      </c>
      <c r="M176">
        <v>3951</v>
      </c>
      <c r="N176">
        <v>0</v>
      </c>
      <c r="O176">
        <v>10752</v>
      </c>
      <c r="P176">
        <v>12976</v>
      </c>
      <c r="Q176">
        <v>0</v>
      </c>
      <c r="R176">
        <v>2829</v>
      </c>
      <c r="S176">
        <v>0</v>
      </c>
      <c r="T176">
        <v>10375</v>
      </c>
      <c r="U176">
        <v>5360</v>
      </c>
      <c r="V176">
        <v>0</v>
      </c>
      <c r="W176">
        <v>0</v>
      </c>
      <c r="X176">
        <v>1323</v>
      </c>
      <c r="Y176">
        <v>22305</v>
      </c>
      <c r="Z176">
        <v>7177.1422307364001</v>
      </c>
      <c r="AA176">
        <v>3982.6464092351002</v>
      </c>
      <c r="AB176">
        <v>1774.1813776739998</v>
      </c>
      <c r="AC176">
        <v>13151.591005227501</v>
      </c>
      <c r="AD176">
        <v>2734.4532101444997</v>
      </c>
      <c r="AE176">
        <v>12867.619122792999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9</v>
      </c>
      <c r="AP176">
        <v>6</v>
      </c>
    </row>
    <row r="177" spans="1:42" x14ac:dyDescent="0.35">
      <c r="A177">
        <v>4785</v>
      </c>
      <c r="B177">
        <v>1917</v>
      </c>
      <c r="C177">
        <v>14927</v>
      </c>
      <c r="D177">
        <v>66234</v>
      </c>
      <c r="E177">
        <v>4235</v>
      </c>
      <c r="F177">
        <v>2486</v>
      </c>
      <c r="G177">
        <v>5577.7417856375996</v>
      </c>
      <c r="H177">
        <v>72924</v>
      </c>
      <c r="I177">
        <v>142342.29017401699</v>
      </c>
      <c r="J177">
        <v>120308</v>
      </c>
      <c r="K177">
        <v>108670</v>
      </c>
      <c r="L177">
        <v>4112</v>
      </c>
      <c r="M177">
        <v>4324</v>
      </c>
      <c r="N177">
        <v>0</v>
      </c>
      <c r="O177">
        <v>11744</v>
      </c>
      <c r="P177">
        <v>1207</v>
      </c>
      <c r="Q177">
        <v>0</v>
      </c>
      <c r="R177">
        <v>2434</v>
      </c>
      <c r="S177">
        <v>0</v>
      </c>
      <c r="T177">
        <v>11630</v>
      </c>
      <c r="U177">
        <v>6523</v>
      </c>
      <c r="V177">
        <v>0</v>
      </c>
      <c r="W177">
        <v>0</v>
      </c>
      <c r="X177">
        <v>1397</v>
      </c>
      <c r="Y177">
        <v>23062</v>
      </c>
      <c r="Z177">
        <v>7354.9960392419998</v>
      </c>
      <c r="AA177">
        <v>4266.7651142744007</v>
      </c>
      <c r="AB177">
        <v>2262.8594062613997</v>
      </c>
      <c r="AC177">
        <v>15412.143636634501</v>
      </c>
      <c r="AD177">
        <v>3155.1383193974998</v>
      </c>
      <c r="AE177">
        <v>14921.731272187999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9</v>
      </c>
      <c r="AP177">
        <v>6</v>
      </c>
    </row>
    <row r="178" spans="1:42" x14ac:dyDescent="0.35">
      <c r="A178">
        <v>5391</v>
      </c>
      <c r="B178">
        <v>21292</v>
      </c>
      <c r="C178">
        <v>16766</v>
      </c>
      <c r="D178">
        <v>67916</v>
      </c>
      <c r="E178">
        <v>4755</v>
      </c>
      <c r="F178">
        <v>2591</v>
      </c>
      <c r="G178">
        <v>5889.9973630991999</v>
      </c>
      <c r="H178">
        <v>75798</v>
      </c>
      <c r="I178">
        <v>137681.93468059201</v>
      </c>
      <c r="J178">
        <v>109109</v>
      </c>
      <c r="K178">
        <v>75685</v>
      </c>
      <c r="L178">
        <v>3321</v>
      </c>
      <c r="M178">
        <v>3741</v>
      </c>
      <c r="N178">
        <v>0</v>
      </c>
      <c r="O178">
        <v>9665</v>
      </c>
      <c r="P178">
        <v>11823</v>
      </c>
      <c r="Q178">
        <v>0</v>
      </c>
      <c r="R178">
        <v>2813</v>
      </c>
      <c r="S178">
        <v>0</v>
      </c>
      <c r="T178">
        <v>10557</v>
      </c>
      <c r="U178">
        <v>4698</v>
      </c>
      <c r="V178">
        <v>0</v>
      </c>
      <c r="W178">
        <v>0</v>
      </c>
      <c r="X178">
        <v>1666</v>
      </c>
      <c r="Y178">
        <v>21143</v>
      </c>
      <c r="Z178">
        <v>7247.5426966032001</v>
      </c>
      <c r="AA178">
        <v>4137.1671084670006</v>
      </c>
      <c r="AB178">
        <v>1864.4467460117999</v>
      </c>
      <c r="AC178">
        <v>12493.355842254001</v>
      </c>
      <c r="AD178">
        <v>2505.4135395511998</v>
      </c>
      <c r="AE178">
        <v>13784.227961316999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9</v>
      </c>
      <c r="AP178">
        <v>6</v>
      </c>
    </row>
    <row r="179" spans="1:42" x14ac:dyDescent="0.35">
      <c r="A179">
        <v>4151</v>
      </c>
      <c r="B179">
        <v>16446</v>
      </c>
      <c r="C179">
        <v>12784</v>
      </c>
      <c r="D179">
        <v>86853</v>
      </c>
      <c r="E179">
        <v>6285</v>
      </c>
      <c r="F179">
        <v>2541</v>
      </c>
      <c r="G179">
        <v>8433.9619206539992</v>
      </c>
      <c r="H179">
        <v>62303</v>
      </c>
      <c r="I179">
        <v>129401.53530711299</v>
      </c>
      <c r="J179">
        <v>170739</v>
      </c>
      <c r="K179">
        <v>119705</v>
      </c>
      <c r="L179">
        <v>5757</v>
      </c>
      <c r="M179">
        <v>5658</v>
      </c>
      <c r="N179">
        <v>0</v>
      </c>
      <c r="O179">
        <v>16932</v>
      </c>
      <c r="P179">
        <v>28127</v>
      </c>
      <c r="Q179">
        <v>0</v>
      </c>
      <c r="R179">
        <v>2273</v>
      </c>
      <c r="S179">
        <v>0</v>
      </c>
      <c r="T179">
        <v>13981</v>
      </c>
      <c r="U179">
        <v>9229</v>
      </c>
      <c r="V179">
        <v>0</v>
      </c>
      <c r="W179">
        <v>0</v>
      </c>
      <c r="X179">
        <v>1201</v>
      </c>
      <c r="Y179">
        <v>22543</v>
      </c>
      <c r="Z179">
        <v>9115.0076859119999</v>
      </c>
      <c r="AA179">
        <v>4002.5845639747004</v>
      </c>
      <c r="AB179">
        <v>1830.2081580216</v>
      </c>
      <c r="AC179">
        <v>22479.648673342002</v>
      </c>
      <c r="AD179">
        <v>3430.9207799077999</v>
      </c>
      <c r="AE179">
        <v>20927.170711976996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9</v>
      </c>
      <c r="AP179">
        <v>9</v>
      </c>
    </row>
    <row r="180" spans="1:42" x14ac:dyDescent="0.35">
      <c r="A180">
        <v>4406</v>
      </c>
      <c r="B180">
        <v>17520</v>
      </c>
      <c r="C180">
        <v>13687</v>
      </c>
      <c r="D180">
        <v>86395</v>
      </c>
      <c r="E180">
        <v>6601</v>
      </c>
      <c r="F180">
        <v>2780</v>
      </c>
      <c r="G180">
        <v>8746.2174981156004</v>
      </c>
      <c r="H180">
        <v>67185</v>
      </c>
      <c r="I180">
        <v>126930.043555116</v>
      </c>
      <c r="J180">
        <v>161736</v>
      </c>
      <c r="K180">
        <v>138850</v>
      </c>
      <c r="L180">
        <v>5782</v>
      </c>
      <c r="M180">
        <v>5618</v>
      </c>
      <c r="N180">
        <v>0</v>
      </c>
      <c r="O180">
        <v>15747</v>
      </c>
      <c r="P180">
        <v>25138</v>
      </c>
      <c r="Q180">
        <v>0</v>
      </c>
      <c r="R180">
        <v>2769</v>
      </c>
      <c r="S180">
        <v>0</v>
      </c>
      <c r="T180">
        <v>12825</v>
      </c>
      <c r="U180">
        <v>8543</v>
      </c>
      <c r="V180">
        <v>0</v>
      </c>
      <c r="W180">
        <v>0</v>
      </c>
      <c r="X180">
        <v>1100</v>
      </c>
      <c r="Y180">
        <v>23980</v>
      </c>
      <c r="Z180">
        <v>8755.5947812235991</v>
      </c>
      <c r="AA180">
        <v>3972.6773318653004</v>
      </c>
      <c r="AB180">
        <v>2555.4437036321997</v>
      </c>
      <c r="AC180">
        <v>21338.882554244501</v>
      </c>
      <c r="AD180">
        <v>3141.1154824223995</v>
      </c>
      <c r="AE180">
        <v>21009.748084816998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9</v>
      </c>
      <c r="AP180">
        <v>9</v>
      </c>
    </row>
    <row r="181" spans="1:42" x14ac:dyDescent="0.35">
      <c r="A181">
        <v>4604</v>
      </c>
      <c r="B181">
        <v>18338</v>
      </c>
      <c r="C181">
        <v>14390</v>
      </c>
      <c r="D181">
        <v>86478</v>
      </c>
      <c r="E181">
        <v>6433</v>
      </c>
      <c r="F181">
        <v>2802</v>
      </c>
      <c r="G181">
        <v>8378.8579952195996</v>
      </c>
      <c r="H181">
        <v>67060</v>
      </c>
      <c r="I181">
        <v>126824.8097213935</v>
      </c>
      <c r="J181">
        <v>166838</v>
      </c>
      <c r="K181">
        <v>142514</v>
      </c>
      <c r="L181">
        <v>5971</v>
      </c>
      <c r="M181">
        <v>5759</v>
      </c>
      <c r="N181">
        <v>0</v>
      </c>
      <c r="O181">
        <v>15775</v>
      </c>
      <c r="P181">
        <v>23962</v>
      </c>
      <c r="Q181">
        <v>0</v>
      </c>
      <c r="R181">
        <v>2970</v>
      </c>
      <c r="S181">
        <v>0</v>
      </c>
      <c r="T181">
        <v>12656</v>
      </c>
      <c r="U181">
        <v>8320</v>
      </c>
      <c r="V181">
        <v>0</v>
      </c>
      <c r="W181">
        <v>0</v>
      </c>
      <c r="X181">
        <v>1341</v>
      </c>
      <c r="Y181">
        <v>23809</v>
      </c>
      <c r="Z181">
        <v>8933.4485897291997</v>
      </c>
      <c r="AA181">
        <v>4052.4299508237004</v>
      </c>
      <c r="AB181">
        <v>2676.8350610519997</v>
      </c>
      <c r="AC181">
        <v>217841.74708319802</v>
      </c>
      <c r="AD181">
        <v>3211.2296672978996</v>
      </c>
      <c r="AE181">
        <v>21055.165639878996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9</v>
      </c>
      <c r="AP181">
        <v>9</v>
      </c>
    </row>
    <row r="182" spans="1:42" x14ac:dyDescent="0.35">
      <c r="A182">
        <v>4833</v>
      </c>
      <c r="B182">
        <v>18503</v>
      </c>
      <c r="C182">
        <v>13855</v>
      </c>
      <c r="D182">
        <v>88944</v>
      </c>
      <c r="E182">
        <v>7212</v>
      </c>
      <c r="F182">
        <v>2817</v>
      </c>
      <c r="G182">
        <v>8672.7455975363991</v>
      </c>
      <c r="H182">
        <v>60429</v>
      </c>
      <c r="I182">
        <v>131701.64624419049</v>
      </c>
      <c r="J182">
        <v>164952</v>
      </c>
      <c r="K182">
        <v>139409</v>
      </c>
      <c r="L182">
        <v>5902</v>
      </c>
      <c r="M182">
        <v>14875</v>
      </c>
      <c r="N182">
        <v>0</v>
      </c>
      <c r="O182">
        <v>16831</v>
      </c>
      <c r="P182">
        <v>25539</v>
      </c>
      <c r="Q182">
        <v>0</v>
      </c>
      <c r="R182">
        <v>1903</v>
      </c>
      <c r="S182">
        <v>0</v>
      </c>
      <c r="T182">
        <v>12593</v>
      </c>
      <c r="U182">
        <v>9347</v>
      </c>
      <c r="V182">
        <v>0</v>
      </c>
      <c r="W182">
        <v>0</v>
      </c>
      <c r="X182">
        <v>1168</v>
      </c>
      <c r="Y182">
        <v>20454</v>
      </c>
      <c r="Z182">
        <v>9140.9446996524002</v>
      </c>
      <c r="AA182">
        <v>3912.8628676465005</v>
      </c>
      <c r="AB182">
        <v>2465.1783352943999</v>
      </c>
      <c r="AC182">
        <v>22411.464951281003</v>
      </c>
      <c r="AD182">
        <v>3052.3041815800998</v>
      </c>
      <c r="AE182">
        <v>19306.589769991999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9</v>
      </c>
      <c r="AP182">
        <v>12</v>
      </c>
    </row>
    <row r="183" spans="1:42" x14ac:dyDescent="0.35">
      <c r="A183">
        <v>4772</v>
      </c>
      <c r="B183">
        <v>18675</v>
      </c>
      <c r="C183">
        <v>14450</v>
      </c>
      <c r="D183">
        <v>86664</v>
      </c>
      <c r="E183">
        <v>7132</v>
      </c>
      <c r="F183">
        <v>2794</v>
      </c>
      <c r="G183">
        <v>8761.5241440695991</v>
      </c>
      <c r="H183">
        <v>59966</v>
      </c>
      <c r="I183">
        <v>130156.2122289515</v>
      </c>
      <c r="J183">
        <v>167538</v>
      </c>
      <c r="K183">
        <v>144563</v>
      </c>
      <c r="L183">
        <v>5748</v>
      </c>
      <c r="M183">
        <v>15685</v>
      </c>
      <c r="N183">
        <v>0</v>
      </c>
      <c r="O183">
        <v>17049</v>
      </c>
      <c r="P183">
        <v>25729</v>
      </c>
      <c r="Q183">
        <v>0</v>
      </c>
      <c r="R183">
        <v>2322</v>
      </c>
      <c r="S183">
        <v>0</v>
      </c>
      <c r="T183">
        <v>14075</v>
      </c>
      <c r="U183">
        <v>8336</v>
      </c>
      <c r="V183">
        <v>0</v>
      </c>
      <c r="W183">
        <v>0</v>
      </c>
      <c r="X183">
        <v>1282</v>
      </c>
      <c r="Y183">
        <v>21010</v>
      </c>
      <c r="Z183">
        <v>8981.617329532799</v>
      </c>
      <c r="AA183">
        <v>3783.2648618391004</v>
      </c>
      <c r="AB183">
        <v>2658.1594676027999</v>
      </c>
      <c r="AC183">
        <v>23253.271673649502</v>
      </c>
      <c r="AD183">
        <v>3468.3150118413996</v>
      </c>
      <c r="AE183">
        <v>19574.966231721999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9</v>
      </c>
      <c r="AP183">
        <v>12</v>
      </c>
    </row>
    <row r="184" spans="1:42" x14ac:dyDescent="0.35">
      <c r="A184">
        <v>4645</v>
      </c>
      <c r="B184">
        <v>19223</v>
      </c>
      <c r="C184">
        <v>13543</v>
      </c>
      <c r="D184">
        <v>86800</v>
      </c>
      <c r="E184">
        <v>7450</v>
      </c>
      <c r="F184">
        <v>3003</v>
      </c>
      <c r="G184">
        <v>8715.6042062075994</v>
      </c>
      <c r="H184">
        <v>60813</v>
      </c>
      <c r="I184">
        <v>129416.56871193051</v>
      </c>
      <c r="J184">
        <v>173910</v>
      </c>
      <c r="K184">
        <v>151490</v>
      </c>
      <c r="L184">
        <v>5997</v>
      </c>
      <c r="M184">
        <v>17428</v>
      </c>
      <c r="N184">
        <v>0</v>
      </c>
      <c r="O184">
        <v>18374</v>
      </c>
      <c r="P184">
        <v>28784</v>
      </c>
      <c r="Q184">
        <v>0</v>
      </c>
      <c r="R184">
        <v>1856</v>
      </c>
      <c r="S184">
        <v>0</v>
      </c>
      <c r="T184">
        <v>14063</v>
      </c>
      <c r="U184">
        <v>9043</v>
      </c>
      <c r="V184">
        <v>0</v>
      </c>
      <c r="W184">
        <v>0</v>
      </c>
      <c r="X184">
        <v>1183</v>
      </c>
      <c r="Y184">
        <v>21330</v>
      </c>
      <c r="Z184">
        <v>8674.0784523252005</v>
      </c>
      <c r="AA184">
        <v>3539.0224662790001</v>
      </c>
      <c r="AB184">
        <v>2748.4248359405997</v>
      </c>
      <c r="AC184">
        <v>25584.630477966002</v>
      </c>
      <c r="AD184">
        <v>3870.3030051275996</v>
      </c>
      <c r="AE184">
        <v>20353.257970739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9</v>
      </c>
      <c r="AP184">
        <v>12</v>
      </c>
    </row>
    <row r="185" spans="1:42" x14ac:dyDescent="0.35">
      <c r="A185">
        <v>4801</v>
      </c>
      <c r="B185">
        <v>19489</v>
      </c>
      <c r="C185">
        <v>15029</v>
      </c>
      <c r="D185">
        <v>100827</v>
      </c>
      <c r="E185">
        <v>10402</v>
      </c>
      <c r="F185">
        <v>2904</v>
      </c>
      <c r="G185">
        <v>9802.3760689415994</v>
      </c>
      <c r="H185">
        <v>64261</v>
      </c>
      <c r="I185">
        <v>120456.6594407005</v>
      </c>
      <c r="J185">
        <v>195185</v>
      </c>
      <c r="K185">
        <v>152411</v>
      </c>
      <c r="L185">
        <v>6280</v>
      </c>
      <c r="M185">
        <v>22529</v>
      </c>
      <c r="N185">
        <v>0</v>
      </c>
      <c r="O185">
        <v>17065</v>
      </c>
      <c r="P185">
        <v>28744</v>
      </c>
      <c r="Q185">
        <v>0</v>
      </c>
      <c r="R185">
        <v>1897</v>
      </c>
      <c r="S185">
        <v>0</v>
      </c>
      <c r="T185">
        <v>13289</v>
      </c>
      <c r="U185">
        <v>10728</v>
      </c>
      <c r="V185">
        <v>0</v>
      </c>
      <c r="W185">
        <v>0</v>
      </c>
      <c r="X185">
        <v>1282</v>
      </c>
      <c r="Y185">
        <v>22220</v>
      </c>
      <c r="Z185">
        <v>10126.5512217876</v>
      </c>
      <c r="AA185">
        <v>4127.1980310972003</v>
      </c>
      <c r="AB185">
        <v>2835.5776053701998</v>
      </c>
      <c r="AC185">
        <v>25293.538433782502</v>
      </c>
      <c r="AD185">
        <v>2944.7957647709995</v>
      </c>
      <c r="AE185">
        <v>25662.983044350996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9</v>
      </c>
      <c r="AP185">
        <v>15</v>
      </c>
    </row>
    <row r="186" spans="1:42" x14ac:dyDescent="0.35">
      <c r="A186">
        <v>4720</v>
      </c>
      <c r="B186">
        <v>19960</v>
      </c>
      <c r="C186">
        <v>14566</v>
      </c>
      <c r="D186">
        <v>102447</v>
      </c>
      <c r="E186">
        <v>9762</v>
      </c>
      <c r="F186">
        <v>2932</v>
      </c>
      <c r="G186">
        <v>11020.78508688</v>
      </c>
      <c r="H186">
        <v>63223</v>
      </c>
      <c r="I186">
        <v>124717.12636598</v>
      </c>
      <c r="J186">
        <v>195138</v>
      </c>
      <c r="K186">
        <v>158826</v>
      </c>
      <c r="L186">
        <v>6439</v>
      </c>
      <c r="M186">
        <v>23973</v>
      </c>
      <c r="N186">
        <v>0</v>
      </c>
      <c r="O186">
        <v>17824</v>
      </c>
      <c r="P186">
        <v>28971</v>
      </c>
      <c r="Q186">
        <v>0</v>
      </c>
      <c r="R186">
        <v>1773</v>
      </c>
      <c r="S186">
        <v>0</v>
      </c>
      <c r="T186">
        <v>13904</v>
      </c>
      <c r="U186">
        <v>9140</v>
      </c>
      <c r="V186">
        <v>0</v>
      </c>
      <c r="W186">
        <v>0</v>
      </c>
      <c r="X186">
        <v>1227</v>
      </c>
      <c r="Y186">
        <v>22804</v>
      </c>
      <c r="Z186">
        <v>10189.541112299999</v>
      </c>
      <c r="AA186">
        <v>4231.8733434801006</v>
      </c>
      <c r="AB186">
        <v>2717.2988468586</v>
      </c>
      <c r="AC186">
        <v>25781.314291603503</v>
      </c>
      <c r="AD186">
        <v>3239.2753412480997</v>
      </c>
      <c r="AE186">
        <v>24944.559900642998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9</v>
      </c>
      <c r="AP186">
        <v>15</v>
      </c>
    </row>
    <row r="187" spans="1:42" x14ac:dyDescent="0.35">
      <c r="A187">
        <v>5014</v>
      </c>
      <c r="B187">
        <v>22001</v>
      </c>
      <c r="C187">
        <v>16017</v>
      </c>
      <c r="D187">
        <v>103837</v>
      </c>
      <c r="E187">
        <v>9930</v>
      </c>
      <c r="F187">
        <v>2917</v>
      </c>
      <c r="G187">
        <v>9903.3999322380005</v>
      </c>
      <c r="H187">
        <v>64492</v>
      </c>
      <c r="I187">
        <v>119272.0271410815</v>
      </c>
      <c r="J187">
        <v>190257</v>
      </c>
      <c r="K187">
        <v>150661</v>
      </c>
      <c r="L187">
        <v>6305</v>
      </c>
      <c r="M187">
        <v>21817</v>
      </c>
      <c r="N187">
        <v>0</v>
      </c>
      <c r="O187">
        <v>14611</v>
      </c>
      <c r="P187">
        <v>25051</v>
      </c>
      <c r="Q187">
        <v>0</v>
      </c>
      <c r="R187">
        <v>1506</v>
      </c>
      <c r="S187">
        <v>0</v>
      </c>
      <c r="T187">
        <v>12580</v>
      </c>
      <c r="U187">
        <v>10370</v>
      </c>
      <c r="V187">
        <v>0</v>
      </c>
      <c r="W187">
        <v>0</v>
      </c>
      <c r="X187">
        <v>1372</v>
      </c>
      <c r="Y187">
        <v>22505</v>
      </c>
      <c r="Z187">
        <v>9830.1282076116004</v>
      </c>
      <c r="AA187">
        <v>4027.5072573992002</v>
      </c>
      <c r="AB187">
        <v>2580.3444948977999</v>
      </c>
      <c r="AC187">
        <v>23109.036876982002</v>
      </c>
      <c r="AD187">
        <v>2631.6190723270997</v>
      </c>
      <c r="AE187">
        <v>25109.714646322998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9</v>
      </c>
      <c r="AP187">
        <v>15</v>
      </c>
    </row>
    <row r="188" spans="1:42" x14ac:dyDescent="0.35">
      <c r="A188">
        <v>5000</v>
      </c>
      <c r="B188">
        <v>20679</v>
      </c>
      <c r="C188">
        <v>15244</v>
      </c>
      <c r="D188">
        <v>112601</v>
      </c>
      <c r="E188">
        <v>12664</v>
      </c>
      <c r="F188">
        <v>3736</v>
      </c>
      <c r="G188">
        <v>11029.9690744524</v>
      </c>
      <c r="H188">
        <v>66618</v>
      </c>
      <c r="I188">
        <v>84809.4499374445</v>
      </c>
      <c r="J188">
        <v>217355</v>
      </c>
      <c r="K188">
        <v>141768</v>
      </c>
      <c r="L188">
        <v>6704</v>
      </c>
      <c r="M188">
        <v>34819</v>
      </c>
      <c r="N188">
        <v>0</v>
      </c>
      <c r="O188">
        <v>15024</v>
      </c>
      <c r="P188">
        <v>32674</v>
      </c>
      <c r="Q188">
        <v>0</v>
      </c>
      <c r="R188">
        <v>1049</v>
      </c>
      <c r="S188">
        <v>0</v>
      </c>
      <c r="T188">
        <v>9176</v>
      </c>
      <c r="U188">
        <v>11603</v>
      </c>
      <c r="V188">
        <v>0</v>
      </c>
      <c r="W188">
        <v>0</v>
      </c>
      <c r="X188">
        <v>1275</v>
      </c>
      <c r="Y188">
        <v>24447</v>
      </c>
      <c r="Z188">
        <v>8722.2471921287997</v>
      </c>
      <c r="AA188">
        <v>3977.6618705502005</v>
      </c>
      <c r="AB188">
        <v>2577.2318959895997</v>
      </c>
      <c r="AC188">
        <v>23769.894490804003</v>
      </c>
      <c r="AD188">
        <v>2762.4988840946999</v>
      </c>
      <c r="AE188">
        <v>38728.787861959994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9</v>
      </c>
      <c r="AP188">
        <v>18</v>
      </c>
    </row>
    <row r="189" spans="1:42" x14ac:dyDescent="0.35">
      <c r="A189">
        <v>4450</v>
      </c>
      <c r="B189">
        <v>18334</v>
      </c>
      <c r="C189">
        <v>14074</v>
      </c>
      <c r="D189">
        <v>108633</v>
      </c>
      <c r="E189">
        <v>12309</v>
      </c>
      <c r="F189">
        <v>3548</v>
      </c>
      <c r="G189">
        <v>11519.781744980401</v>
      </c>
      <c r="H189">
        <v>63248</v>
      </c>
      <c r="I189">
        <v>87524.482847485007</v>
      </c>
      <c r="J189">
        <v>224141</v>
      </c>
      <c r="K189">
        <v>148927</v>
      </c>
      <c r="L189">
        <v>7255</v>
      </c>
      <c r="M189">
        <v>37487</v>
      </c>
      <c r="N189">
        <v>0</v>
      </c>
      <c r="O189">
        <v>17234</v>
      </c>
      <c r="P189">
        <v>36695</v>
      </c>
      <c r="Q189">
        <v>0</v>
      </c>
      <c r="R189">
        <v>1290</v>
      </c>
      <c r="S189">
        <v>0</v>
      </c>
      <c r="T189">
        <v>10125</v>
      </c>
      <c r="U189">
        <v>13357</v>
      </c>
      <c r="V189">
        <v>0</v>
      </c>
      <c r="W189">
        <v>0</v>
      </c>
      <c r="X189">
        <v>1231</v>
      </c>
      <c r="Y189">
        <v>23179</v>
      </c>
      <c r="Z189">
        <v>8514.7510822055992</v>
      </c>
      <c r="AA189">
        <v>3578.8987757582004</v>
      </c>
      <c r="AB189">
        <v>2549.2185058157997</v>
      </c>
      <c r="AC189">
        <v>24900.170806507504</v>
      </c>
      <c r="AD189">
        <v>3089.6984135137</v>
      </c>
      <c r="AE189">
        <v>36738.673176515993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9</v>
      </c>
      <c r="AP189">
        <v>18</v>
      </c>
    </row>
    <row r="190" spans="1:42" x14ac:dyDescent="0.35">
      <c r="A190">
        <v>4510</v>
      </c>
      <c r="B190">
        <v>20232</v>
      </c>
      <c r="C190">
        <v>15377</v>
      </c>
      <c r="D190">
        <v>112955</v>
      </c>
      <c r="E190">
        <v>12630</v>
      </c>
      <c r="F190">
        <v>3882</v>
      </c>
      <c r="G190">
        <v>10834.0440062412</v>
      </c>
      <c r="H190">
        <v>66730</v>
      </c>
      <c r="I190">
        <v>83630.830999752507</v>
      </c>
      <c r="J190">
        <v>208415</v>
      </c>
      <c r="K190">
        <v>131513</v>
      </c>
      <c r="L190">
        <v>6578</v>
      </c>
      <c r="M190">
        <v>34731</v>
      </c>
      <c r="N190">
        <v>0</v>
      </c>
      <c r="O190">
        <v>15095</v>
      </c>
      <c r="P190">
        <v>32613</v>
      </c>
      <c r="Q190">
        <v>0</v>
      </c>
      <c r="R190">
        <v>1066</v>
      </c>
      <c r="S190">
        <v>0</v>
      </c>
      <c r="T190">
        <v>8758</v>
      </c>
      <c r="U190">
        <v>12323</v>
      </c>
      <c r="V190">
        <v>0</v>
      </c>
      <c r="W190">
        <v>0</v>
      </c>
      <c r="X190">
        <v>1492</v>
      </c>
      <c r="Y190">
        <v>24746</v>
      </c>
      <c r="Z190">
        <v>8818.584671736</v>
      </c>
      <c r="AA190">
        <v>3877.9710968522004</v>
      </c>
      <c r="AB190">
        <v>2533.6555112747997</v>
      </c>
      <c r="AC190">
        <v>23586.322931409002</v>
      </c>
      <c r="AD190">
        <v>2683.0361412357997</v>
      </c>
      <c r="AE190">
        <v>38737.045599243997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9</v>
      </c>
      <c r="AP190">
        <v>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15583-5536-40E7-93C1-C67B8C37E433}">
  <dimension ref="A1:U26"/>
  <sheetViews>
    <sheetView tabSelected="1" workbookViewId="0">
      <selection sqref="A1:X1048576"/>
    </sheetView>
  </sheetViews>
  <sheetFormatPr defaultRowHeight="14.5" x14ac:dyDescent="0.35"/>
  <sheetData>
    <row r="1" spans="1:21" ht="15.5" x14ac:dyDescent="0.35">
      <c r="A1" s="93" t="s">
        <v>281</v>
      </c>
      <c r="B1" s="94" t="s">
        <v>282</v>
      </c>
      <c r="C1" s="94" t="s">
        <v>283</v>
      </c>
      <c r="D1" s="94" t="s">
        <v>284</v>
      </c>
      <c r="E1" s="94" t="s">
        <v>285</v>
      </c>
      <c r="I1" s="93" t="s">
        <v>281</v>
      </c>
      <c r="J1" s="94" t="s">
        <v>282</v>
      </c>
      <c r="K1" s="94" t="s">
        <v>283</v>
      </c>
      <c r="L1" s="94" t="s">
        <v>285</v>
      </c>
      <c r="Q1" s="93" t="s">
        <v>281</v>
      </c>
      <c r="R1" s="94" t="s">
        <v>282</v>
      </c>
      <c r="S1" s="94" t="s">
        <v>285</v>
      </c>
      <c r="T1" s="94"/>
    </row>
    <row r="2" spans="1:21" x14ac:dyDescent="0.35">
      <c r="A2" t="s">
        <v>286</v>
      </c>
      <c r="B2">
        <v>42.452897192156655</v>
      </c>
      <c r="C2">
        <v>4.8815744887630759</v>
      </c>
      <c r="D2">
        <v>4.5328750854818001</v>
      </c>
      <c r="E2">
        <v>38.695683593823844</v>
      </c>
      <c r="I2" t="s">
        <v>287</v>
      </c>
      <c r="J2">
        <v>167.60490537383447</v>
      </c>
      <c r="K2">
        <v>6.1303295638520447</v>
      </c>
      <c r="L2">
        <v>74.772801237269746</v>
      </c>
      <c r="Q2" t="s">
        <v>288</v>
      </c>
      <c r="R2">
        <v>5.1509438137377259</v>
      </c>
      <c r="S2">
        <v>3.5063940043933393</v>
      </c>
    </row>
    <row r="3" spans="1:21" x14ac:dyDescent="0.35">
      <c r="A3" t="s">
        <v>286</v>
      </c>
      <c r="B3">
        <v>43.132911207497372</v>
      </c>
      <c r="C3">
        <v>4.9168363165893476</v>
      </c>
      <c r="D3">
        <v>4.3533300847469372</v>
      </c>
      <c r="E3">
        <v>39.577313895280668</v>
      </c>
      <c r="I3" t="s">
        <v>287</v>
      </c>
      <c r="J3">
        <v>166.09088811607893</v>
      </c>
      <c r="K3">
        <v>5.7679838848096763</v>
      </c>
      <c r="L3">
        <v>74.844075391693323</v>
      </c>
      <c r="Q3" t="s">
        <v>288</v>
      </c>
      <c r="R3">
        <v>6.4028452461804397</v>
      </c>
      <c r="S3">
        <v>3.4955479374158385</v>
      </c>
    </row>
    <row r="4" spans="1:21" x14ac:dyDescent="0.35">
      <c r="A4" t="s">
        <v>286</v>
      </c>
      <c r="B4">
        <v>46.604760541375782</v>
      </c>
      <c r="C4">
        <v>4.9302114926613818</v>
      </c>
      <c r="D4">
        <v>4.6233544559308637</v>
      </c>
      <c r="E4">
        <v>41.551298085185749</v>
      </c>
      <c r="I4" t="s">
        <v>287</v>
      </c>
      <c r="J4">
        <v>165.68585157601618</v>
      </c>
      <c r="K4">
        <v>5.3497056512842578</v>
      </c>
      <c r="L4">
        <v>70.530439610927417</v>
      </c>
      <c r="Q4" t="s">
        <v>288</v>
      </c>
      <c r="R4">
        <v>5.4264555986444822</v>
      </c>
      <c r="S4">
        <v>2.9160580731893844</v>
      </c>
    </row>
    <row r="5" spans="1:21" x14ac:dyDescent="0.35">
      <c r="A5" t="s">
        <v>289</v>
      </c>
      <c r="B5">
        <v>17.731495612708002</v>
      </c>
      <c r="C5">
        <v>4.3397685355560505</v>
      </c>
      <c r="D5">
        <v>3.6153577195217554</v>
      </c>
      <c r="E5">
        <v>32.669918668752501</v>
      </c>
      <c r="I5" t="s">
        <v>290</v>
      </c>
      <c r="J5">
        <v>38.770019975819203</v>
      </c>
      <c r="K5">
        <v>0</v>
      </c>
      <c r="L5">
        <v>76.511270829949112</v>
      </c>
      <c r="Q5" t="s">
        <v>291</v>
      </c>
      <c r="R5">
        <v>3.4997046069845879</v>
      </c>
      <c r="S5">
        <v>2.4961603373461512</v>
      </c>
    </row>
    <row r="6" spans="1:21" x14ac:dyDescent="0.35">
      <c r="A6" t="s">
        <v>289</v>
      </c>
      <c r="B6">
        <v>17.382572210728632</v>
      </c>
      <c r="C6">
        <v>4.3886432867140037</v>
      </c>
      <c r="D6">
        <v>3.8825546103791493</v>
      </c>
      <c r="E6">
        <v>31.92928723800318</v>
      </c>
      <c r="I6" t="s">
        <v>290</v>
      </c>
      <c r="J6">
        <v>40.212956700177699</v>
      </c>
      <c r="K6">
        <v>0</v>
      </c>
      <c r="L6">
        <v>81.263397604233958</v>
      </c>
      <c r="Q6" t="s">
        <v>291</v>
      </c>
      <c r="R6">
        <v>3.5785576692501109</v>
      </c>
      <c r="S6">
        <v>2.1227457456922059</v>
      </c>
    </row>
    <row r="7" spans="1:21" x14ac:dyDescent="0.35">
      <c r="A7" t="s">
        <v>289</v>
      </c>
      <c r="B7">
        <v>16.734272315009225</v>
      </c>
      <c r="C7">
        <v>4.2154424798692123</v>
      </c>
      <c r="D7">
        <v>3.770869137481085</v>
      </c>
      <c r="E7">
        <v>34.171324226066496</v>
      </c>
      <c r="I7" t="s">
        <v>290</v>
      </c>
      <c r="J7">
        <v>40.737068195153093</v>
      </c>
      <c r="K7">
        <v>0</v>
      </c>
      <c r="L7">
        <v>81.559340288905773</v>
      </c>
      <c r="Q7" t="s">
        <v>291</v>
      </c>
      <c r="R7">
        <v>3.5820667471764196</v>
      </c>
      <c r="S7">
        <v>1.8515940712546934</v>
      </c>
    </row>
    <row r="11" spans="1:21" ht="15.5" x14ac:dyDescent="0.35">
      <c r="A11" s="93" t="s">
        <v>281</v>
      </c>
      <c r="B11" s="94" t="s">
        <v>282</v>
      </c>
      <c r="C11" s="94" t="s">
        <v>283</v>
      </c>
      <c r="D11" s="94" t="s">
        <v>284</v>
      </c>
      <c r="E11" s="94" t="s">
        <v>285</v>
      </c>
      <c r="I11" s="93" t="s">
        <v>281</v>
      </c>
      <c r="J11" s="94" t="s">
        <v>282</v>
      </c>
      <c r="K11" s="94" t="s">
        <v>283</v>
      </c>
      <c r="L11" s="94" t="s">
        <v>284</v>
      </c>
      <c r="M11" s="94" t="s">
        <v>285</v>
      </c>
      <c r="Q11" s="93" t="s">
        <v>281</v>
      </c>
      <c r="R11" s="94" t="s">
        <v>282</v>
      </c>
      <c r="S11" s="94" t="s">
        <v>283</v>
      </c>
      <c r="T11" s="94" t="s">
        <v>284</v>
      </c>
      <c r="U11" s="94" t="s">
        <v>285</v>
      </c>
    </row>
    <row r="12" spans="1:21" x14ac:dyDescent="0.35">
      <c r="A12" t="s">
        <v>292</v>
      </c>
      <c r="B12">
        <v>5.2172448771144895</v>
      </c>
      <c r="I12" t="s">
        <v>293</v>
      </c>
      <c r="J12">
        <v>177.97523377684902</v>
      </c>
      <c r="K12">
        <v>4.971553283063086</v>
      </c>
      <c r="L12">
        <v>0</v>
      </c>
      <c r="M12">
        <v>68.019056157382465</v>
      </c>
      <c r="Q12" t="s">
        <v>294</v>
      </c>
      <c r="R12">
        <v>11.205213657710278</v>
      </c>
      <c r="S12">
        <v>0</v>
      </c>
      <c r="T12">
        <v>0</v>
      </c>
      <c r="U12">
        <v>5.1308705675993789</v>
      </c>
    </row>
    <row r="13" spans="1:21" x14ac:dyDescent="0.35">
      <c r="A13" t="s">
        <v>292</v>
      </c>
      <c r="B13">
        <v>5.2009327523874678</v>
      </c>
      <c r="I13" t="s">
        <v>293</v>
      </c>
      <c r="J13">
        <v>176.4513150396559</v>
      </c>
      <c r="K13">
        <v>5.7679838848096763</v>
      </c>
      <c r="L13">
        <v>0</v>
      </c>
      <c r="M13">
        <v>66.74981055019866</v>
      </c>
      <c r="Q13" t="s">
        <v>294</v>
      </c>
      <c r="R13">
        <v>10.544367623701167</v>
      </c>
      <c r="S13">
        <v>0</v>
      </c>
      <c r="T13">
        <v>0</v>
      </c>
      <c r="U13">
        <v>4.7939770984366108</v>
      </c>
    </row>
    <row r="14" spans="1:21" x14ac:dyDescent="0.35">
      <c r="A14" t="s">
        <v>292</v>
      </c>
      <c r="B14">
        <v>5.3322299793703882</v>
      </c>
      <c r="I14" t="s">
        <v>293</v>
      </c>
      <c r="J14">
        <v>199.43515323417063</v>
      </c>
      <c r="K14">
        <v>5.7035398546444229</v>
      </c>
      <c r="L14">
        <v>0</v>
      </c>
      <c r="M14">
        <v>76.509721391809464</v>
      </c>
      <c r="Q14" t="s">
        <v>294</v>
      </c>
      <c r="R14">
        <v>10.925459039774442</v>
      </c>
      <c r="S14">
        <v>0</v>
      </c>
      <c r="T14">
        <v>0</v>
      </c>
      <c r="U14">
        <v>5.1271062984598412</v>
      </c>
    </row>
    <row r="15" spans="1:21" x14ac:dyDescent="0.35">
      <c r="A15" t="s">
        <v>295</v>
      </c>
      <c r="B15">
        <v>5.1175062098022233</v>
      </c>
      <c r="I15" t="s">
        <v>296</v>
      </c>
      <c r="J15">
        <v>22.981800647550109</v>
      </c>
      <c r="K15">
        <v>0</v>
      </c>
      <c r="L15">
        <v>0</v>
      </c>
      <c r="M15">
        <v>153.67645854645346</v>
      </c>
      <c r="Q15" t="s">
        <v>297</v>
      </c>
      <c r="R15">
        <v>3.5926353941488132</v>
      </c>
      <c r="S15">
        <v>0</v>
      </c>
      <c r="T15">
        <v>0</v>
      </c>
      <c r="U15">
        <v>0</v>
      </c>
    </row>
    <row r="16" spans="1:21" x14ac:dyDescent="0.35">
      <c r="A16" t="s">
        <v>295</v>
      </c>
      <c r="B16">
        <v>5.2368433426780152</v>
      </c>
      <c r="I16" t="s">
        <v>296</v>
      </c>
      <c r="J16">
        <v>22.814614449567287</v>
      </c>
      <c r="K16">
        <v>0</v>
      </c>
      <c r="L16">
        <v>0</v>
      </c>
      <c r="M16">
        <v>160.08176632972999</v>
      </c>
      <c r="Q16" t="s">
        <v>297</v>
      </c>
      <c r="R16">
        <v>3.5926353941488132</v>
      </c>
      <c r="S16">
        <v>0</v>
      </c>
      <c r="T16">
        <v>0</v>
      </c>
      <c r="U16">
        <v>0</v>
      </c>
    </row>
    <row r="17" spans="1:21" x14ac:dyDescent="0.35">
      <c r="A17" t="s">
        <v>295</v>
      </c>
      <c r="B17">
        <v>5.1894450562995091</v>
      </c>
      <c r="I17" t="s">
        <v>296</v>
      </c>
      <c r="J17">
        <v>22.72116091193762</v>
      </c>
      <c r="K17">
        <v>0</v>
      </c>
      <c r="L17">
        <v>0</v>
      </c>
      <c r="M17">
        <v>160.08176632972999</v>
      </c>
      <c r="Q17" t="s">
        <v>297</v>
      </c>
      <c r="R17">
        <v>3.5926353941488132</v>
      </c>
      <c r="S17">
        <v>0</v>
      </c>
      <c r="T17">
        <v>0</v>
      </c>
      <c r="U17">
        <v>0</v>
      </c>
    </row>
    <row r="20" spans="1:21" ht="15.5" x14ac:dyDescent="0.35">
      <c r="A20" s="93" t="s">
        <v>281</v>
      </c>
      <c r="B20" s="94" t="s">
        <v>282</v>
      </c>
      <c r="C20" s="94" t="s">
        <v>285</v>
      </c>
      <c r="D20" s="94"/>
      <c r="I20" s="93" t="s">
        <v>281</v>
      </c>
      <c r="J20" s="94" t="s">
        <v>282</v>
      </c>
      <c r="K20" s="94" t="s">
        <v>283</v>
      </c>
      <c r="L20" s="94" t="s">
        <v>284</v>
      </c>
      <c r="M20" s="94" t="s">
        <v>285</v>
      </c>
      <c r="Q20" s="93" t="s">
        <v>281</v>
      </c>
      <c r="R20" s="94" t="s">
        <v>282</v>
      </c>
      <c r="S20" s="94" t="s">
        <v>283</v>
      </c>
      <c r="T20" s="94" t="s">
        <v>284</v>
      </c>
      <c r="U20" s="94" t="s">
        <v>285</v>
      </c>
    </row>
    <row r="21" spans="1:21" x14ac:dyDescent="0.35">
      <c r="A21" t="s">
        <v>298</v>
      </c>
      <c r="B21">
        <v>6.5942973478341287</v>
      </c>
      <c r="C21">
        <v>1.1171603930639464</v>
      </c>
      <c r="I21" t="s">
        <v>299</v>
      </c>
      <c r="J21">
        <v>20.283439945310281</v>
      </c>
      <c r="K21">
        <v>0</v>
      </c>
      <c r="L21">
        <v>0</v>
      </c>
      <c r="M21">
        <v>0</v>
      </c>
      <c r="Q21" t="s">
        <v>300</v>
      </c>
      <c r="R21">
        <v>10.161663668297381</v>
      </c>
      <c r="S21">
        <v>0</v>
      </c>
      <c r="T21">
        <v>0</v>
      </c>
      <c r="U21">
        <v>5.9528001456484203</v>
      </c>
    </row>
    <row r="22" spans="1:21" x14ac:dyDescent="0.35">
      <c r="A22" t="s">
        <v>298</v>
      </c>
      <c r="B22">
        <v>6.8559658991927828</v>
      </c>
      <c r="C22">
        <v>0.96221657909965375</v>
      </c>
      <c r="I22" t="s">
        <v>299</v>
      </c>
      <c r="J22">
        <v>19.818401523429362</v>
      </c>
      <c r="K22">
        <v>0</v>
      </c>
      <c r="L22">
        <v>0</v>
      </c>
      <c r="M22">
        <v>0</v>
      </c>
      <c r="Q22" t="s">
        <v>300</v>
      </c>
      <c r="R22">
        <v>9.2899322259711585</v>
      </c>
      <c r="S22">
        <v>0</v>
      </c>
      <c r="T22">
        <v>0</v>
      </c>
      <c r="U22">
        <v>8.0121601144749697</v>
      </c>
    </row>
    <row r="23" spans="1:21" x14ac:dyDescent="0.35">
      <c r="A23" t="s">
        <v>298</v>
      </c>
      <c r="B23">
        <v>7.1501394543327805</v>
      </c>
      <c r="C23">
        <v>1.0644794963160868</v>
      </c>
      <c r="I23" t="s">
        <v>299</v>
      </c>
      <c r="J23">
        <v>21.573215522669116</v>
      </c>
      <c r="K23">
        <v>0</v>
      </c>
      <c r="L23">
        <v>0</v>
      </c>
      <c r="M23">
        <v>0</v>
      </c>
      <c r="Q23" t="s">
        <v>300</v>
      </c>
      <c r="R23">
        <v>9.7644228331126346</v>
      </c>
      <c r="S23">
        <v>0</v>
      </c>
      <c r="T23">
        <v>0</v>
      </c>
      <c r="U23">
        <v>6.6718961236838386</v>
      </c>
    </row>
    <row r="24" spans="1:21" x14ac:dyDescent="0.35">
      <c r="A24" t="s">
        <v>301</v>
      </c>
      <c r="B24">
        <v>7.18753749092701</v>
      </c>
      <c r="C24">
        <v>1.1481491558568049</v>
      </c>
      <c r="I24" t="s">
        <v>302</v>
      </c>
      <c r="J24">
        <v>11.801491064597382</v>
      </c>
      <c r="K24">
        <v>0</v>
      </c>
      <c r="L24">
        <v>0</v>
      </c>
      <c r="M24">
        <v>0</v>
      </c>
      <c r="Q24" t="s">
        <v>303</v>
      </c>
      <c r="R24">
        <v>6.2844372421276464</v>
      </c>
      <c r="S24">
        <v>0</v>
      </c>
      <c r="T24">
        <v>0</v>
      </c>
      <c r="U24">
        <v>8.3813886793880776</v>
      </c>
    </row>
    <row r="25" spans="1:21" x14ac:dyDescent="0.35">
      <c r="A25" t="s">
        <v>301</v>
      </c>
      <c r="B25">
        <v>7.0115696523280597</v>
      </c>
      <c r="C25">
        <v>1.1094132023657317</v>
      </c>
      <c r="I25" t="s">
        <v>302</v>
      </c>
      <c r="J25">
        <v>11.452492678740631</v>
      </c>
      <c r="K25">
        <v>0</v>
      </c>
      <c r="L25">
        <v>0</v>
      </c>
      <c r="M25">
        <v>0</v>
      </c>
      <c r="Q25" t="s">
        <v>303</v>
      </c>
      <c r="R25">
        <v>6.5870646559537152</v>
      </c>
      <c r="S25">
        <v>0</v>
      </c>
      <c r="T25">
        <v>0</v>
      </c>
      <c r="U25">
        <v>8.9092847973282243</v>
      </c>
    </row>
    <row r="26" spans="1:21" x14ac:dyDescent="0.35">
      <c r="A26" t="s">
        <v>301</v>
      </c>
      <c r="B26">
        <v>7.3555112622145797</v>
      </c>
      <c r="C26">
        <v>1.0923693828296597</v>
      </c>
      <c r="I26" t="s">
        <v>302</v>
      </c>
      <c r="J26">
        <v>9.7850265589203644</v>
      </c>
      <c r="K26">
        <v>0</v>
      </c>
      <c r="L26">
        <v>0</v>
      </c>
      <c r="M26">
        <v>0</v>
      </c>
      <c r="Q26" t="s">
        <v>303</v>
      </c>
      <c r="R26">
        <v>6.3037549195417393</v>
      </c>
      <c r="S26">
        <v>0</v>
      </c>
      <c r="T26">
        <v>0</v>
      </c>
      <c r="U26">
        <v>9.3834128680589597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Tocopherols</vt:lpstr>
      <vt:lpstr>TBARS</vt:lpstr>
      <vt:lpstr>Volatiles</vt:lpstr>
      <vt:lpstr>Cannabinoids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Matilde Tura</dc:creator>
  <cp:lastModifiedBy>Matilde Tura</cp:lastModifiedBy>
  <dcterms:created xsi:type="dcterms:W3CDTF">2025-01-22T15:45:46Z</dcterms:created>
  <dcterms:modified xsi:type="dcterms:W3CDTF">2025-01-22T16:07:44Z</dcterms:modified>
</cp:coreProperties>
</file>