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A投稿\钙钛矿LED\钙钛矿LED2024年写作\钙钛矿LED revise\钙钛矿LED revise3\形式审查提交版\"/>
    </mc:Choice>
  </mc:AlternateContent>
  <xr:revisionPtr revIDLastSave="0" documentId="13_ncr:1_{DB2E15E2-2A9F-49F0-A171-FD823F58DA95}" xr6:coauthVersionLast="47" xr6:coauthVersionMax="47" xr10:uidLastSave="{00000000-0000-0000-0000-000000000000}"/>
  <bookViews>
    <workbookView xWindow="-28920" yWindow="-120" windowWidth="29040" windowHeight="15840" activeTab="4" xr2:uid="{00000000-000D-0000-FFFF-FFFF00000000}"/>
  </bookViews>
  <sheets>
    <sheet name="Fig.2" sheetId="1" r:id="rId1"/>
    <sheet name="Fig.3" sheetId="2" r:id="rId2"/>
    <sheet name="Fig.4" sheetId="3" r:id="rId3"/>
    <sheet name="Fig.5" sheetId="4" r:id="rId4"/>
    <sheet name="TEA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8" i="2" l="1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27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6" i="2"/>
  <c r="W30" i="1" l="1"/>
  <c r="R70" i="5"/>
  <c r="S70" i="5" s="1"/>
  <c r="N70" i="5"/>
  <c r="O70" i="5" s="1"/>
  <c r="J70" i="5"/>
  <c r="K70" i="5" s="1"/>
  <c r="G70" i="5"/>
  <c r="F70" i="5"/>
  <c r="B70" i="5"/>
  <c r="C70" i="5" s="1"/>
  <c r="T69" i="5"/>
  <c r="P69" i="5"/>
  <c r="L69" i="5"/>
  <c r="H69" i="5"/>
  <c r="D69" i="5"/>
  <c r="T67" i="5"/>
  <c r="P67" i="5"/>
  <c r="L67" i="5"/>
  <c r="H67" i="5"/>
  <c r="D67" i="5"/>
  <c r="T65" i="5"/>
  <c r="P65" i="5"/>
  <c r="L65" i="5"/>
  <c r="H65" i="5"/>
  <c r="H70" i="5" s="1"/>
  <c r="I70" i="5" s="1"/>
  <c r="D65" i="5"/>
  <c r="T60" i="5"/>
  <c r="P60" i="5"/>
  <c r="L60" i="5"/>
  <c r="H60" i="5"/>
  <c r="D60" i="5"/>
  <c r="R59" i="5"/>
  <c r="T59" i="5" s="1"/>
  <c r="P59" i="5"/>
  <c r="L59" i="5"/>
  <c r="H59" i="5"/>
  <c r="D59" i="5"/>
  <c r="T57" i="5"/>
  <c r="P57" i="5"/>
  <c r="L57" i="5"/>
  <c r="H57" i="5"/>
  <c r="D57" i="5"/>
  <c r="D70" i="5" s="1"/>
  <c r="E70" i="5" s="1"/>
  <c r="T56" i="5"/>
  <c r="P56" i="5"/>
  <c r="P70" i="5" s="1"/>
  <c r="Q70" i="5" s="1"/>
  <c r="L56" i="5"/>
  <c r="L70" i="5" s="1"/>
  <c r="M70" i="5" s="1"/>
  <c r="H56" i="5"/>
  <c r="D56" i="5"/>
  <c r="AB52" i="5"/>
  <c r="AH52" i="5" s="1"/>
  <c r="AB50" i="5"/>
  <c r="AH50" i="5" s="1"/>
  <c r="AB48" i="5"/>
  <c r="AH48" i="5" s="1"/>
  <c r="S48" i="5" s="1"/>
  <c r="T48" i="5"/>
  <c r="AB47" i="5"/>
  <c r="AH47" i="5" s="1"/>
  <c r="S47" i="5" s="1"/>
  <c r="AB46" i="5"/>
  <c r="AH46" i="5" s="1"/>
  <c r="AB45" i="5"/>
  <c r="AH45" i="5" s="1"/>
  <c r="AB44" i="5"/>
  <c r="AB43" i="5"/>
  <c r="AH43" i="5" s="1"/>
  <c r="S43" i="5" s="1"/>
  <c r="U43" i="5" s="1"/>
  <c r="AH42" i="5"/>
  <c r="AF42" i="5"/>
  <c r="AB42" i="5"/>
  <c r="S42" i="5"/>
  <c r="U42" i="5" s="1"/>
  <c r="AB41" i="5"/>
  <c r="AH41" i="5" s="1"/>
  <c r="S41" i="5" s="1"/>
  <c r="U41" i="5" s="1"/>
  <c r="AH40" i="5"/>
  <c r="S40" i="5" s="1"/>
  <c r="AB40" i="5"/>
  <c r="AF39" i="5"/>
  <c r="AH39" i="5" s="1"/>
  <c r="O39" i="5" s="1"/>
  <c r="AB39" i="5"/>
  <c r="AB38" i="5"/>
  <c r="AH38" i="5" s="1"/>
  <c r="G38" i="5" s="1"/>
  <c r="AB37" i="5"/>
  <c r="AH37" i="5" s="1"/>
  <c r="AF35" i="5"/>
  <c r="AH35" i="5" s="1"/>
  <c r="AB35" i="5"/>
  <c r="AF34" i="5"/>
  <c r="AH34" i="5" s="1"/>
  <c r="AB34" i="5"/>
  <c r="AF33" i="5"/>
  <c r="AH33" i="5" s="1"/>
  <c r="AB33" i="5"/>
  <c r="AF32" i="5"/>
  <c r="AH32" i="5" s="1"/>
  <c r="AB32" i="5"/>
  <c r="AF31" i="5"/>
  <c r="AH31" i="5" s="1"/>
  <c r="AB31" i="5"/>
  <c r="AF30" i="5"/>
  <c r="AH30" i="5" s="1"/>
  <c r="AB30" i="5"/>
  <c r="AF29" i="5"/>
  <c r="AH29" i="5" s="1"/>
  <c r="AB29" i="5"/>
  <c r="AB28" i="5"/>
  <c r="AH28" i="5" s="1"/>
  <c r="AF27" i="5"/>
  <c r="AH27" i="5" s="1"/>
  <c r="AB27" i="5"/>
  <c r="AB26" i="5"/>
  <c r="AH26" i="5" s="1"/>
  <c r="AH25" i="5"/>
  <c r="I25" i="5" s="1"/>
  <c r="AF25" i="5"/>
  <c r="AB25" i="5"/>
  <c r="G25" i="5"/>
  <c r="AB24" i="5"/>
  <c r="AH24" i="5" s="1"/>
  <c r="AH23" i="5"/>
  <c r="AB23" i="5"/>
  <c r="M23" i="5"/>
  <c r="K23" i="5"/>
  <c r="I23" i="5"/>
  <c r="G23" i="5"/>
  <c r="AB22" i="5"/>
  <c r="AH22" i="5" s="1"/>
  <c r="AF21" i="5"/>
  <c r="AH21" i="5" s="1"/>
  <c r="AB21" i="5"/>
  <c r="AB20" i="5"/>
  <c r="AH20" i="5" s="1"/>
  <c r="AF19" i="5"/>
  <c r="AH19" i="5" s="1"/>
  <c r="AB19" i="5"/>
  <c r="AH18" i="5"/>
  <c r="I18" i="5" s="1"/>
  <c r="AF18" i="5"/>
  <c r="AB18" i="5"/>
  <c r="AF17" i="5"/>
  <c r="AH17" i="5" s="1"/>
  <c r="AB17" i="5"/>
  <c r="AH16" i="5"/>
  <c r="AB16" i="5"/>
  <c r="E16" i="5"/>
  <c r="C16" i="5"/>
  <c r="AB14" i="5"/>
  <c r="AH14" i="5" s="1"/>
  <c r="S14" i="5" s="1"/>
  <c r="U14" i="5" s="1"/>
  <c r="AH13" i="5"/>
  <c r="K13" i="5" s="1"/>
  <c r="M13" i="5" s="1"/>
  <c r="AB13" i="5"/>
  <c r="AB12" i="5"/>
  <c r="AH12" i="5" s="1"/>
  <c r="AH11" i="5"/>
  <c r="AB11" i="5"/>
  <c r="K11" i="5"/>
  <c r="M11" i="5" s="1"/>
  <c r="AB10" i="5"/>
  <c r="AH10" i="5" s="1"/>
  <c r="K10" i="5" s="1"/>
  <c r="M10" i="5" s="1"/>
  <c r="AF9" i="5"/>
  <c r="AB9" i="5"/>
  <c r="AH9" i="5" s="1"/>
  <c r="G9" i="5" s="1"/>
  <c r="I9" i="5" s="1"/>
  <c r="AB8" i="5"/>
  <c r="AH8" i="5" s="1"/>
  <c r="AF7" i="5"/>
  <c r="AH7" i="5" s="1"/>
  <c r="AB7" i="5"/>
  <c r="AB5" i="5"/>
  <c r="AH5" i="5" s="1"/>
  <c r="Q31" i="5" l="1"/>
  <c r="O31" i="5"/>
  <c r="I38" i="5"/>
  <c r="I36" i="5" s="1"/>
  <c r="G36" i="5"/>
  <c r="C17" i="5"/>
  <c r="E17" i="5"/>
  <c r="I26" i="5"/>
  <c r="G26" i="5"/>
  <c r="C26" i="5"/>
  <c r="E26" i="5"/>
  <c r="E15" i="5" s="1"/>
  <c r="K28" i="5"/>
  <c r="M28" i="5"/>
  <c r="U40" i="5"/>
  <c r="U36" i="5" s="1"/>
  <c r="S36" i="5"/>
  <c r="C19" i="5"/>
  <c r="I19" i="5"/>
  <c r="I15" i="5" s="1"/>
  <c r="G19" i="5"/>
  <c r="E19" i="5"/>
  <c r="U48" i="5"/>
  <c r="S12" i="5"/>
  <c r="K12" i="5"/>
  <c r="M12" i="5" s="1"/>
  <c r="O36" i="5"/>
  <c r="Q39" i="5"/>
  <c r="Q36" i="5" s="1"/>
  <c r="T70" i="5"/>
  <c r="U70" i="5" s="1"/>
  <c r="K8" i="5"/>
  <c r="M8" i="5" s="1"/>
  <c r="G8" i="5"/>
  <c r="I8" i="5" s="1"/>
  <c r="O8" i="5"/>
  <c r="Q8" i="5" s="1"/>
  <c r="C8" i="5"/>
  <c r="S5" i="5"/>
  <c r="K5" i="5"/>
  <c r="O5" i="5"/>
  <c r="C5" i="5"/>
  <c r="G5" i="5"/>
  <c r="Q32" i="5"/>
  <c r="O32" i="5"/>
  <c r="O45" i="5"/>
  <c r="G45" i="5"/>
  <c r="C45" i="5"/>
  <c r="K45" i="5"/>
  <c r="O7" i="5"/>
  <c r="C7" i="5"/>
  <c r="G7" i="5"/>
  <c r="K7" i="5"/>
  <c r="S27" i="5"/>
  <c r="M27" i="5"/>
  <c r="M15" i="5" s="1"/>
  <c r="K27" i="5"/>
  <c r="K15" i="5" s="1"/>
  <c r="U27" i="5"/>
  <c r="G46" i="5"/>
  <c r="I46" i="5" s="1"/>
  <c r="C46" i="5"/>
  <c r="E46" i="5" s="1"/>
  <c r="O46" i="5"/>
  <c r="Q46" i="5" s="1"/>
  <c r="K46" i="5"/>
  <c r="M46" i="5" s="1"/>
  <c r="Q33" i="5"/>
  <c r="O33" i="5"/>
  <c r="U47" i="5"/>
  <c r="S44" i="5"/>
  <c r="G20" i="5"/>
  <c r="I20" i="5"/>
  <c r="S24" i="5"/>
  <c r="U24" i="5"/>
  <c r="G24" i="5"/>
  <c r="I24" i="5"/>
  <c r="M29" i="5"/>
  <c r="K29" i="5"/>
  <c r="U34" i="5"/>
  <c r="S34" i="5"/>
  <c r="K50" i="5"/>
  <c r="M50" i="5" s="1"/>
  <c r="C50" i="5"/>
  <c r="E50" i="5" s="1"/>
  <c r="S50" i="5"/>
  <c r="U50" i="5" s="1"/>
  <c r="G50" i="5"/>
  <c r="I50" i="5" s="1"/>
  <c r="O50" i="5"/>
  <c r="Q50" i="5" s="1"/>
  <c r="K30" i="5"/>
  <c r="M30" i="5"/>
  <c r="U35" i="5"/>
  <c r="S35" i="5"/>
  <c r="G52" i="5"/>
  <c r="I52" i="5" s="1"/>
  <c r="S52" i="5"/>
  <c r="U52" i="5" s="1"/>
  <c r="C52" i="5"/>
  <c r="E52" i="5" s="1"/>
  <c r="K52" i="5"/>
  <c r="M52" i="5" s="1"/>
  <c r="O52" i="5"/>
  <c r="Q52" i="5" s="1"/>
  <c r="I22" i="5"/>
  <c r="Q22" i="5"/>
  <c r="G22" i="5"/>
  <c r="C22" i="5"/>
  <c r="E22" i="5"/>
  <c r="O22" i="5"/>
  <c r="O15" i="5" s="1"/>
  <c r="K37" i="5"/>
  <c r="C37" i="5"/>
  <c r="C18" i="5"/>
  <c r="E18" i="5"/>
  <c r="G18" i="5"/>
  <c r="U12" i="5" l="1"/>
  <c r="U6" i="5" s="1"/>
  <c r="S6" i="5"/>
  <c r="I45" i="5"/>
  <c r="I44" i="5" s="1"/>
  <c r="G44" i="5"/>
  <c r="E8" i="5"/>
  <c r="E37" i="5"/>
  <c r="E36" i="5" s="1"/>
  <c r="C36" i="5"/>
  <c r="E45" i="5"/>
  <c r="E44" i="5" s="1"/>
  <c r="C44" i="5"/>
  <c r="M7" i="5"/>
  <c r="M6" i="5" s="1"/>
  <c r="K6" i="5"/>
  <c r="K4" i="5"/>
  <c r="M5" i="5"/>
  <c r="M4" i="5" s="1"/>
  <c r="M37" i="5"/>
  <c r="M36" i="5" s="1"/>
  <c r="K36" i="5"/>
  <c r="Q45" i="5"/>
  <c r="Q44" i="5" s="1"/>
  <c r="O44" i="5"/>
  <c r="K44" i="5"/>
  <c r="M45" i="5"/>
  <c r="M44" i="5" s="1"/>
  <c r="S4" i="5"/>
  <c r="U5" i="5"/>
  <c r="U4" i="5" s="1"/>
  <c r="U44" i="5"/>
  <c r="C15" i="5"/>
  <c r="Q15" i="5"/>
  <c r="G15" i="5"/>
  <c r="I7" i="5"/>
  <c r="I6" i="5" s="1"/>
  <c r="G6" i="5"/>
  <c r="G4" i="5"/>
  <c r="G53" i="5" s="1"/>
  <c r="G71" i="5" s="1"/>
  <c r="I5" i="5"/>
  <c r="I4" i="5" s="1"/>
  <c r="U15" i="5"/>
  <c r="E7" i="5"/>
  <c r="C6" i="5"/>
  <c r="E5" i="5"/>
  <c r="E4" i="5" s="1"/>
  <c r="C4" i="5"/>
  <c r="D5" i="5"/>
  <c r="S15" i="5"/>
  <c r="O6" i="5"/>
  <c r="Q7" i="5"/>
  <c r="Q6" i="5" s="1"/>
  <c r="Q5" i="5"/>
  <c r="Q4" i="5" s="1"/>
  <c r="O4" i="5"/>
  <c r="I53" i="5" l="1"/>
  <c r="I71" i="5" s="1"/>
  <c r="M53" i="5"/>
  <c r="M71" i="5" s="1"/>
  <c r="I72" i="5"/>
  <c r="O53" i="5"/>
  <c r="O71" i="5" s="1"/>
  <c r="K53" i="5"/>
  <c r="K71" i="5" s="1"/>
  <c r="C53" i="5"/>
  <c r="C71" i="5" s="1"/>
  <c r="D9" i="5"/>
  <c r="Q53" i="5"/>
  <c r="Q71" i="5" s="1"/>
  <c r="E6" i="5"/>
  <c r="E53" i="5" s="1"/>
  <c r="E71" i="5" s="1"/>
  <c r="U53" i="5"/>
  <c r="U71" i="5" s="1"/>
  <c r="S53" i="5"/>
  <c r="S71" i="5" s="1"/>
  <c r="U72" i="5" s="1"/>
  <c r="E72" i="5" l="1"/>
  <c r="D10" i="5"/>
  <c r="D12" i="5"/>
  <c r="D13" i="5"/>
  <c r="M72" i="5"/>
  <c r="D11" i="5"/>
  <c r="Q72" i="5"/>
</calcChain>
</file>

<file path=xl/sharedStrings.xml><?xml version="1.0" encoding="utf-8"?>
<sst xmlns="http://schemas.openxmlformats.org/spreadsheetml/2006/main" count="668" uniqueCount="240">
  <si>
    <t xml:space="preserve">Fig. 2 | Life cycle impact profiles. </t>
  </si>
  <si>
    <t>To achieve numerical comparability, the environmental impacts of each category are normalised based on the latest global inventory of emissions and resources extracted in 2010.</t>
    <phoneticPr fontId="1" type="noConversion"/>
  </si>
  <si>
    <t>Raw materials</t>
  </si>
  <si>
    <t>Module assembly</t>
  </si>
  <si>
    <t>Landfill</t>
  </si>
  <si>
    <t>Transport</t>
    <phoneticPr fontId="1" type="noConversion"/>
  </si>
  <si>
    <t>Total</t>
    <phoneticPr fontId="1" type="noConversion"/>
  </si>
  <si>
    <t>Life cycle stages</t>
    <phoneticPr fontId="1" type="noConversion"/>
  </si>
  <si>
    <t>Environmental impact categories</t>
    <phoneticPr fontId="1" type="noConversion"/>
  </si>
  <si>
    <t>Technology routes</t>
    <phoneticPr fontId="1" type="noConversion"/>
  </si>
  <si>
    <t>Carcinogenic toxicity (HTPc)</t>
    <phoneticPr fontId="1" type="noConversion"/>
  </si>
  <si>
    <t>Freshwater ecotoxicity (FETP)</t>
    <phoneticPr fontId="1" type="noConversion"/>
  </si>
  <si>
    <t>Fossil resource scarcity (FFP)</t>
    <phoneticPr fontId="1" type="noConversion"/>
  </si>
  <si>
    <t>Marine ecotoxicity (METP)</t>
    <phoneticPr fontId="1" type="noConversion"/>
  </si>
  <si>
    <t>Freshwater eutrophication (FEP)</t>
    <phoneticPr fontId="1" type="noConversion"/>
  </si>
  <si>
    <t>Terrestrial ecotoxicity (TETP)</t>
    <phoneticPr fontId="1" type="noConversion"/>
  </si>
  <si>
    <t>b) Green  PeLEDs</t>
    <phoneticPr fontId="1" type="noConversion"/>
  </si>
  <si>
    <t>a) Blue PeLEDs</t>
    <phoneticPr fontId="1" type="noConversion"/>
  </si>
  <si>
    <t>Non-carcinogenic toxicity (HTPnc)</t>
    <phoneticPr fontId="1" type="noConversion"/>
  </si>
  <si>
    <t>Global warming potential (GWP)</t>
    <phoneticPr fontId="1" type="noConversion"/>
  </si>
  <si>
    <t>EA-doped</t>
    <phoneticPr fontId="1" type="noConversion"/>
  </si>
  <si>
    <r>
      <t>YCl</t>
    </r>
    <r>
      <rPr>
        <vertAlign val="subscript"/>
        <sz val="12"/>
        <color theme="1"/>
        <rFont val="Century Gothic"/>
        <family val="2"/>
      </rPr>
      <t>3</t>
    </r>
    <r>
      <rPr>
        <sz val="12"/>
        <color theme="1"/>
        <rFont val="Century Gothic"/>
        <family val="2"/>
      </rPr>
      <t>-doped</t>
    </r>
    <phoneticPr fontId="1" type="noConversion"/>
  </si>
  <si>
    <t>Quasi-2D</t>
    <phoneticPr fontId="1" type="noConversion"/>
  </si>
  <si>
    <t>Solid-QD</t>
    <phoneticPr fontId="1" type="noConversion"/>
  </si>
  <si>
    <t>Defect-suppressed</t>
    <phoneticPr fontId="1" type="noConversion"/>
  </si>
  <si>
    <t>Distribution-controlled</t>
    <phoneticPr fontId="1" type="noConversion"/>
  </si>
  <si>
    <t>Phase- engineered</t>
    <phoneticPr fontId="1" type="noConversion"/>
  </si>
  <si>
    <t>Ultra-bright</t>
    <phoneticPr fontId="1" type="noConversion"/>
  </si>
  <si>
    <t>Ligand-engineered</t>
  </si>
  <si>
    <t>PEA/NMA-doped</t>
  </si>
  <si>
    <t>Stabilized-QD</t>
  </si>
  <si>
    <t>Lead-free TEA-Sn</t>
  </si>
  <si>
    <t>Phase-engineered</t>
    <phoneticPr fontId="1" type="noConversion"/>
  </si>
  <si>
    <t>c) Red  PeLEDs</t>
    <phoneticPr fontId="1" type="noConversion"/>
  </si>
  <si>
    <t>Submicrometric</t>
  </si>
  <si>
    <t>Ultrastable</t>
  </si>
  <si>
    <t>Lead-free Sn NIR</t>
  </si>
  <si>
    <t>Molecular-passivated</t>
  </si>
  <si>
    <t>e) NIR  PeLEDs</t>
    <phoneticPr fontId="1" type="noConversion"/>
  </si>
  <si>
    <t>d) White PeLEDs</t>
    <phoneticPr fontId="1" type="noConversion"/>
  </si>
  <si>
    <t>Heterophase-QD</t>
    <phoneticPr fontId="1" type="noConversion"/>
  </si>
  <si>
    <t>Lead-free Cu</t>
    <phoneticPr fontId="1" type="noConversion"/>
  </si>
  <si>
    <t>Freshwater ecotoxicity (FETP)</t>
    <phoneticPr fontId="1" type="noConversion"/>
  </si>
  <si>
    <t>Fossil resource scarcity (FFP)</t>
    <phoneticPr fontId="1" type="noConversion"/>
  </si>
  <si>
    <t>Marine ecotoxicity (METP)</t>
    <phoneticPr fontId="1" type="noConversion"/>
  </si>
  <si>
    <t>Freshwater eutrophication (FEP)</t>
    <phoneticPr fontId="1" type="noConversion"/>
  </si>
  <si>
    <t>Terrestrial ecotoxicity (TETP)</t>
    <phoneticPr fontId="1" type="noConversion"/>
  </si>
  <si>
    <t>Global warming potential (GWP)</t>
    <phoneticPr fontId="1" type="noConversion"/>
  </si>
  <si>
    <t>Non-carcinogenic toxicity (HTPnc)</t>
    <phoneticPr fontId="1" type="noConversion"/>
  </si>
  <si>
    <t>Fig. 3 | Toxicity sources of PeLEDs.</t>
  </si>
  <si>
    <t>Blue: EA-doped</t>
  </si>
  <si>
    <t>Blue:quasi-2D</t>
  </si>
  <si>
    <t>Blue: solid-QD</t>
  </si>
  <si>
    <t>Green: ultra-bright</t>
  </si>
  <si>
    <t>NIR: submicrometric</t>
  </si>
  <si>
    <t>NIR: ultrastable</t>
  </si>
  <si>
    <t>Impacts from Pb emissions in production and end-of-life</t>
    <phoneticPr fontId="1" type="noConversion"/>
  </si>
  <si>
    <t>Impacts from Pb emissions in Supply chain</t>
    <phoneticPr fontId="1" type="noConversion"/>
  </si>
  <si>
    <t>Impact form other pollutants</t>
    <phoneticPr fontId="1" type="noConversion"/>
  </si>
  <si>
    <r>
      <t>Blue:YCl</t>
    </r>
    <r>
      <rPr>
        <vertAlign val="subscript"/>
        <sz val="12"/>
        <color theme="1"/>
        <rFont val="Century Gothic"/>
        <family val="2"/>
      </rPr>
      <t>3</t>
    </r>
    <r>
      <rPr>
        <sz val="12"/>
        <color theme="1"/>
        <rFont val="Century Gothic"/>
        <family val="2"/>
      </rPr>
      <t>-doped</t>
    </r>
    <phoneticPr fontId="1" type="noConversion"/>
  </si>
  <si>
    <t>Green: defect-suppressed</t>
    <phoneticPr fontId="1" type="noConversion"/>
  </si>
  <si>
    <t>Green: distribution-controlled</t>
    <phoneticPr fontId="1" type="noConversion"/>
  </si>
  <si>
    <t>Green: phase-engineered</t>
    <phoneticPr fontId="1" type="noConversion"/>
  </si>
  <si>
    <t>Red: ligand-engineered</t>
    <phoneticPr fontId="1" type="noConversion"/>
  </si>
  <si>
    <t>Red: PEA/NMA-doped</t>
    <phoneticPr fontId="1" type="noConversion"/>
  </si>
  <si>
    <t>Red: stabilized-QD</t>
    <phoneticPr fontId="1" type="noConversion"/>
  </si>
  <si>
    <t>Red: lead-free TEA-Sn</t>
    <phoneticPr fontId="1" type="noConversion"/>
  </si>
  <si>
    <t>White: Heterophase-QD</t>
    <phoneticPr fontId="1" type="noConversion"/>
  </si>
  <si>
    <t>White: Lead-free Cu</t>
    <phoneticPr fontId="1" type="noConversion"/>
  </si>
  <si>
    <t>NIR: molecular-passivated</t>
    <phoneticPr fontId="1" type="noConversion"/>
  </si>
  <si>
    <t>NIR: lead-free Sn</t>
    <phoneticPr fontId="1" type="noConversion"/>
  </si>
  <si>
    <t>Fig. 4 | Environmental benefits of industrial-scale PeLEDs.</t>
    <phoneticPr fontId="1" type="noConversion"/>
  </si>
  <si>
    <t>With all optimizations</t>
  </si>
  <si>
    <t>Cleaning solvent reusing</t>
  </si>
  <si>
    <t>Freshwater ecotoxicity</t>
  </si>
  <si>
    <t>Fossil resource scarcity</t>
  </si>
  <si>
    <t>Marine ecotoxicity</t>
  </si>
  <si>
    <t>Freshwater eutrophication</t>
  </si>
  <si>
    <t>Terrestrial ecotoxicity</t>
  </si>
  <si>
    <t>Global warming</t>
  </si>
  <si>
    <t>Carcinogenic toxicity</t>
  </si>
  <si>
    <t>Carcinogenic toxicity</t>
    <phoneticPr fontId="1" type="noConversion"/>
  </si>
  <si>
    <t>Non-carcinogenic toxicity</t>
  </si>
  <si>
    <t>Non-carcinogenic toxicity</t>
    <phoneticPr fontId="1" type="noConversion"/>
  </si>
  <si>
    <t>Waste management</t>
    <phoneticPr fontId="1" type="noConversion"/>
  </si>
  <si>
    <t>Vapour deposition</t>
    <phoneticPr fontId="1" type="noConversion"/>
  </si>
  <si>
    <t>Without optimization</t>
    <phoneticPr fontId="1" type="noConversion"/>
  </si>
  <si>
    <t>Mitigation of impacts</t>
    <phoneticPr fontId="1" type="noConversion"/>
  </si>
  <si>
    <t>Substrate recycling</t>
    <phoneticPr fontId="1" type="noConversion"/>
  </si>
  <si>
    <t>Electrode recycling</t>
    <phoneticPr fontId="1" type="noConversion"/>
  </si>
  <si>
    <t>Replacement of Au</t>
    <phoneticPr fontId="1" type="noConversion"/>
  </si>
  <si>
    <t>Lifetime</t>
    <phoneticPr fontId="1" type="noConversion"/>
  </si>
  <si>
    <t xml:space="preserve">Fig. 5 | Commercial potentials of PeLEDs. </t>
    <phoneticPr fontId="1" type="noConversion"/>
  </si>
  <si>
    <t>a) Terrestrial ecotoxicity contributed by Pb and non-Pb chains. Unit: species.yr.</t>
    <phoneticPr fontId="1" type="noConversion"/>
  </si>
  <si>
    <t>b) Human non-carcinogenic toxicity contributed by Pb and non-Pb chains. Unit: DALY.</t>
    <phoneticPr fontId="1" type="noConversion"/>
  </si>
  <si>
    <t xml:space="preserve">a) Environmental benefits of industrial techniques for RGB PeLEDs. </t>
    <phoneticPr fontId="1" type="noConversion"/>
  </si>
  <si>
    <t xml:space="preserve">b) Environmental benefits of industrial techniques for NIR PeLEDs. </t>
    <phoneticPr fontId="1" type="noConversion"/>
  </si>
  <si>
    <t>e) Calculated internal relation function i(t) of an industrial PeLED powered by the European electricity mix in 2020.</t>
    <phoneticPr fontId="1" type="noConversion"/>
  </si>
  <si>
    <t xml:space="preserve"> f) Calculated internal relation average factor e(t) of an industrial PeLED powered by the European electricity mix in 2020.</t>
    <phoneticPr fontId="1" type="noConversion"/>
  </si>
  <si>
    <t>a) The environmental performance of current lab-scale PeLEDs and future industrial-scale PeLEDs compared with other lighting products (CFLs and GaN LEDs).</t>
    <phoneticPr fontId="1" type="noConversion"/>
  </si>
  <si>
    <t>b) The environmental performance of current lab-scale PeLEDs and future industrial-scale PeLEDs compared with  other display products (LCDs, CdS QDLEDs, and OLEDs).</t>
    <phoneticPr fontId="1" type="noConversion"/>
  </si>
  <si>
    <t>LCD</t>
  </si>
  <si>
    <t>OLED</t>
  </si>
  <si>
    <t>kg oil eq</t>
  </si>
  <si>
    <t>kg P eq</t>
  </si>
  <si>
    <t>kg 1,4-DCB</t>
  </si>
  <si>
    <t>Unit</t>
    <phoneticPr fontId="1" type="noConversion"/>
  </si>
  <si>
    <r>
      <t>kg CO</t>
    </r>
    <r>
      <rPr>
        <vertAlign val="subscript"/>
        <sz val="12"/>
        <color theme="1"/>
        <rFont val="Century Gothic"/>
        <family val="2"/>
      </rPr>
      <t>2</t>
    </r>
    <r>
      <rPr>
        <sz val="12"/>
        <color theme="1"/>
        <rFont val="Century Gothic"/>
        <family val="2"/>
      </rPr>
      <t xml:space="preserve"> eq</t>
    </r>
    <phoneticPr fontId="1" type="noConversion"/>
  </si>
  <si>
    <t>Current  PeLED</t>
    <phoneticPr fontId="1" type="noConversion"/>
  </si>
  <si>
    <t>Future PeLED</t>
    <phoneticPr fontId="1" type="noConversion"/>
  </si>
  <si>
    <t>CdS QDLED</t>
    <phoneticPr fontId="1" type="noConversion"/>
  </si>
  <si>
    <t>CFL</t>
    <phoneticPr fontId="1" type="noConversion"/>
  </si>
  <si>
    <t>GaN LED</t>
    <phoneticPr fontId="1" type="noConversion"/>
  </si>
  <si>
    <t>c) The environmental impacts of future PeLEDs from the different electricity mix without considering the use stage.</t>
    <phoneticPr fontId="1" type="noConversion"/>
  </si>
  <si>
    <t>Current situation</t>
    <phoneticPr fontId="1" type="noConversion"/>
  </si>
  <si>
    <t>Electricity mix-US 2050</t>
    <phoneticPr fontId="1" type="noConversion"/>
  </si>
  <si>
    <t>Electricity mix-Europe 2050</t>
    <phoneticPr fontId="1" type="noConversion"/>
  </si>
  <si>
    <t>Electricity mix-World 2050</t>
    <phoneticPr fontId="1" type="noConversion"/>
  </si>
  <si>
    <t>d) The environmental impacts of future PeLEDs from the different electricity mixes considering the use stage.</t>
    <phoneticPr fontId="1" type="noConversion"/>
  </si>
  <si>
    <r>
      <t>e) The standardised device costs of various 1 m</t>
    </r>
    <r>
      <rPr>
        <b/>
        <vertAlign val="superscript"/>
        <sz val="12"/>
        <color theme="1"/>
        <rFont val="Century Gothic"/>
        <family val="2"/>
      </rPr>
      <t>2</t>
    </r>
    <r>
      <rPr>
        <b/>
        <sz val="12"/>
        <color theme="1"/>
        <rFont val="Century Gothic"/>
        <family val="2"/>
      </rPr>
      <t xml:space="preserve"> PeLEDs with a 50% active area.</t>
    </r>
    <phoneticPr fontId="1" type="noConversion"/>
  </si>
  <si>
    <t>cm2</t>
  </si>
  <si>
    <t>Blue PeLED:
Future</t>
    <phoneticPr fontId="1" type="noConversion"/>
  </si>
  <si>
    <t>Green PeLED:
Dist.-Cont.</t>
    <phoneticPr fontId="1" type="noConversion"/>
  </si>
  <si>
    <t>Green PeLED:
Future</t>
    <phoneticPr fontId="1" type="noConversion"/>
  </si>
  <si>
    <t>Red PeLED: 
Ligand-Eng.</t>
    <phoneticPr fontId="1" type="noConversion"/>
  </si>
  <si>
    <t>Red PeLED:
Future</t>
    <phoneticPr fontId="1" type="noConversion"/>
  </si>
  <si>
    <t>White PeLED: 
Lead-free Cu</t>
    <phoneticPr fontId="1" type="noConversion"/>
  </si>
  <si>
    <t>White PeLED:
Future</t>
    <phoneticPr fontId="1" type="noConversion"/>
  </si>
  <si>
    <t>NIR PeLED:
Submicometric</t>
    <phoneticPr fontId="1" type="noConversion"/>
  </si>
  <si>
    <t>NIR PeLED:
Future</t>
    <phoneticPr fontId="1" type="noConversion"/>
  </si>
  <si>
    <t>Raw material input</t>
  </si>
  <si>
    <t>Mass per device, g</t>
  </si>
  <si>
    <t>USD per device</t>
  </si>
  <si>
    <t>ITO glass substrate</t>
  </si>
  <si>
    <t>Density</t>
    <phoneticPr fontId="1" type="noConversion"/>
  </si>
  <si>
    <t>g</t>
  </si>
  <si>
    <t>USD</t>
  </si>
  <si>
    <t>Supplier</t>
    <phoneticPr fontId="1" type="noConversion"/>
  </si>
  <si>
    <t>ITO glass</t>
    <phoneticPr fontId="1" type="noConversion"/>
  </si>
  <si>
    <t>Cathode</t>
  </si>
  <si>
    <t>m2</t>
  </si>
  <si>
    <t>USD</t>
    <phoneticPr fontId="1" type="noConversion"/>
  </si>
  <si>
    <t>G-Crystal</t>
  </si>
  <si>
    <t>Hole transport layer</t>
  </si>
  <si>
    <t>PEDOT:PSS</t>
  </si>
  <si>
    <t>no pedot:pss</t>
  </si>
  <si>
    <t>CNY</t>
    <phoneticPr fontId="1" type="noConversion"/>
  </si>
  <si>
    <t>LeYan</t>
    <phoneticPr fontId="1" type="noConversion"/>
  </si>
  <si>
    <t>DI Water</t>
    <phoneticPr fontId="1" type="noConversion"/>
  </si>
  <si>
    <t>L</t>
  </si>
  <si>
    <t>g/L</t>
  </si>
  <si>
    <t>ChemWorld</t>
    <phoneticPr fontId="1" type="noConversion"/>
  </si>
  <si>
    <t>PFI (nafion perfluorinated ionomer)</t>
    <phoneticPr fontId="1" type="noConversion"/>
  </si>
  <si>
    <t>L</t>
    <phoneticPr fontId="1" type="noConversion"/>
  </si>
  <si>
    <t>Sigma-Aldrich</t>
    <phoneticPr fontId="1" type="noConversion"/>
  </si>
  <si>
    <t>SEK</t>
    <phoneticPr fontId="1" type="noConversion"/>
  </si>
  <si>
    <t>Chlorobenzene</t>
  </si>
  <si>
    <t>g/L</t>
    <phoneticPr fontId="1" type="noConversion"/>
  </si>
  <si>
    <t>EUR</t>
    <phoneticPr fontId="1" type="noConversion"/>
  </si>
  <si>
    <t>Carl Roth</t>
    <phoneticPr fontId="1" type="noConversion"/>
  </si>
  <si>
    <t>p-xylene</t>
  </si>
  <si>
    <t>Toluene</t>
  </si>
  <si>
    <t xml:space="preserve">Perovskite layer </t>
  </si>
  <si>
    <t>PEACl (Phenylethylammonium chloride)</t>
    <phoneticPr fontId="1" type="noConversion"/>
  </si>
  <si>
    <t>AUD</t>
    <phoneticPr fontId="1" type="noConversion"/>
  </si>
  <si>
    <t>GreatcellSolar</t>
    <phoneticPr fontId="1" type="noConversion"/>
  </si>
  <si>
    <t>YCl3</t>
  </si>
  <si>
    <t>CsBr</t>
  </si>
  <si>
    <t>PbBr2</t>
  </si>
  <si>
    <t>PEABr (phenylethylammonium bromide)</t>
    <phoneticPr fontId="1" type="noConversion"/>
  </si>
  <si>
    <t>EABr (ethylammomium bromide)</t>
    <phoneticPr fontId="1" type="noConversion"/>
  </si>
  <si>
    <t>Ossila</t>
    <phoneticPr fontId="1" type="noConversion"/>
  </si>
  <si>
    <t xml:space="preserve">DMSO </t>
    <phoneticPr fontId="1" type="noConversion"/>
  </si>
  <si>
    <t xml:space="preserve">EUR </t>
    <phoneticPr fontId="1" type="noConversion"/>
  </si>
  <si>
    <t>MABr (methylammonium bromide)</t>
    <phoneticPr fontId="1" type="noConversion"/>
  </si>
  <si>
    <t>DMF</t>
  </si>
  <si>
    <t>Carl Roth</t>
  </si>
  <si>
    <t>TFPPO (tris(4-fluorophenyl)phosphine oxide)</t>
    <phoneticPr fontId="1" type="noConversion"/>
  </si>
  <si>
    <t>Chloroform</t>
  </si>
  <si>
    <t>PbI2</t>
  </si>
  <si>
    <t>EDTA (ethylenediaminetetraacetic acid)</t>
    <phoneticPr fontId="1" type="noConversion"/>
  </si>
  <si>
    <t>L-glutathione</t>
  </si>
  <si>
    <t>CsI</t>
  </si>
  <si>
    <t>CuI</t>
  </si>
  <si>
    <t>polyethylene glycol sorbitan monooleate</t>
    <phoneticPr fontId="1" type="noConversion"/>
  </si>
  <si>
    <t>g</t>
    <phoneticPr fontId="1" type="noConversion"/>
  </si>
  <si>
    <t>TRC</t>
    <phoneticPr fontId="1" type="noConversion"/>
  </si>
  <si>
    <t>5AVA (5-aminovaleric acid)</t>
    <phoneticPr fontId="1" type="noConversion"/>
  </si>
  <si>
    <t>FAI (formamidinium iodide)</t>
    <phoneticPr fontId="1" type="noConversion"/>
  </si>
  <si>
    <t xml:space="preserve">Electron transport layer </t>
  </si>
  <si>
    <t>TPBi (1,3,5-Tris(1-phenyl-1H-benzimidazol-2-yl)benzene)</t>
    <phoneticPr fontId="1" type="noConversion"/>
  </si>
  <si>
    <t>TCI</t>
    <phoneticPr fontId="1" type="noConversion"/>
  </si>
  <si>
    <t>3TPYMB (tris[2,4,6-trimethyl-3-(pyridin-3-yl)phenyl]borane)</t>
    <phoneticPr fontId="1" type="noConversion"/>
  </si>
  <si>
    <t>TmPyPB (1,3,5-Tri(m-pyridin-3-ylphenyl) benzene)</t>
    <phoneticPr fontId="1" type="noConversion"/>
  </si>
  <si>
    <t>ZnO nanoparticles</t>
    <phoneticPr fontId="1" type="noConversion"/>
  </si>
  <si>
    <t>2-propanol</t>
  </si>
  <si>
    <t>PEIE (polyethylenimine ethoxylated)</t>
    <phoneticPr fontId="1" type="noConversion"/>
  </si>
  <si>
    <t>Metal electrode</t>
  </si>
  <si>
    <t>LiF</t>
  </si>
  <si>
    <t>Al</t>
  </si>
  <si>
    <t>LME</t>
    <phoneticPr fontId="1" type="noConversion"/>
  </si>
  <si>
    <t>MoOx</t>
  </si>
  <si>
    <t>Au</t>
  </si>
  <si>
    <t>Anode</t>
  </si>
  <si>
    <t>Encapsulation</t>
  </si>
  <si>
    <t>epoxy</t>
  </si>
  <si>
    <t>Nitrogen gas</t>
  </si>
  <si>
    <t xml:space="preserve">USD </t>
    <phoneticPr fontId="1" type="noConversion"/>
  </si>
  <si>
    <t>Wonder Gas</t>
    <phoneticPr fontId="1" type="noConversion"/>
  </si>
  <si>
    <t>Total raw material</t>
    <phoneticPr fontId="1" type="noConversion"/>
  </si>
  <si>
    <t>Manufacturing</t>
  </si>
  <si>
    <t>Electricity per device, kWh</t>
  </si>
  <si>
    <t>1 Anode deposition</t>
  </si>
  <si>
    <t>Ultrasonic cleaning</t>
  </si>
  <si>
    <t>UV Ozone plasma</t>
  </si>
  <si>
    <t>2 Hole transport layer deposition</t>
  </si>
  <si>
    <t xml:space="preserve">Spin coating </t>
  </si>
  <si>
    <t>Thermal annealing</t>
  </si>
  <si>
    <t>3 Perovskite layer deposition</t>
  </si>
  <si>
    <t>Spin coating</t>
  </si>
  <si>
    <t>4 ETL/cathode deposition</t>
  </si>
  <si>
    <t>Thermal evaporation</t>
  </si>
  <si>
    <t>5 Encapsulation</t>
  </si>
  <si>
    <t>UV radiation</t>
  </si>
  <si>
    <t>6 Other</t>
  </si>
  <si>
    <t>N2 gas glovebox atmosphere</t>
  </si>
  <si>
    <t>Total power consumption</t>
    <phoneticPr fontId="1" type="noConversion"/>
  </si>
  <si>
    <t>Total Costs</t>
  </si>
  <si>
    <t>% Cost reduction after improvement</t>
  </si>
  <si>
    <r>
      <t>Blue PeLED: 
YCl</t>
    </r>
    <r>
      <rPr>
        <b/>
        <vertAlign val="subscript"/>
        <sz val="11"/>
        <color theme="1"/>
        <rFont val="Century Gothic"/>
        <family val="1"/>
      </rPr>
      <t>3</t>
    </r>
    <r>
      <rPr>
        <b/>
        <sz val="11"/>
        <color theme="1"/>
        <rFont val="Century Gothic"/>
        <family val="1"/>
      </rPr>
      <t>-doped</t>
    </r>
    <phoneticPr fontId="1" type="noConversion"/>
  </si>
  <si>
    <r>
      <t>USD per g or cm</t>
    </r>
    <r>
      <rPr>
        <b/>
        <vertAlign val="superscript"/>
        <sz val="11"/>
        <color theme="1"/>
        <rFont val="Century Gothic"/>
        <family val="1"/>
      </rPr>
      <t>2</t>
    </r>
    <phoneticPr fontId="1" type="noConversion"/>
  </si>
  <si>
    <r>
      <t>Poly-TPD (poly(N,N</t>
    </r>
    <r>
      <rPr>
        <sz val="11"/>
        <color theme="1"/>
        <rFont val="等线"/>
        <family val="2"/>
      </rPr>
      <t>′</t>
    </r>
    <r>
      <rPr>
        <sz val="11"/>
        <color theme="1"/>
        <rFont val="Century Gothic"/>
        <family val="1"/>
      </rPr>
      <t>–bis(4-butylphenyl)-N,N</t>
    </r>
    <r>
      <rPr>
        <sz val="11"/>
        <color theme="1"/>
        <rFont val="等线"/>
        <family val="2"/>
      </rPr>
      <t>′</t>
    </r>
    <r>
      <rPr>
        <sz val="11"/>
        <color theme="1"/>
        <rFont val="Century Gothic"/>
        <family val="1"/>
      </rPr>
      <t>-bisphenylbenzidine))</t>
    </r>
    <phoneticPr fontId="1" type="noConversion"/>
  </si>
  <si>
    <r>
      <t>TFB (poly((9,9-dioctylfluorenyl-2,7-diyl)-co-(4,4</t>
    </r>
    <r>
      <rPr>
        <sz val="11"/>
        <color theme="1"/>
        <rFont val="等线"/>
        <family val="2"/>
      </rPr>
      <t>′</t>
    </r>
    <r>
      <rPr>
        <sz val="11"/>
        <color theme="1"/>
        <rFont val="Century Gothic"/>
        <family val="1"/>
      </rPr>
      <t>-(N-(4-s-butylphenyl)diphenylamine)))</t>
    </r>
    <phoneticPr fontId="1" type="noConversion"/>
  </si>
  <si>
    <t>See in next sheet "TEA"</t>
    <phoneticPr fontId="1" type="noConversion"/>
  </si>
  <si>
    <t>Notes: The values of NIR devices are given in a logarithmic ordinate in the main text.</t>
    <phoneticPr fontId="1" type="noConversion"/>
  </si>
  <si>
    <t>Total impact</t>
    <phoneticPr fontId="1" type="noConversion"/>
  </si>
  <si>
    <t>Notes: The values of display products are given in a logarithmic ordinate in the main text.</t>
    <phoneticPr fontId="1" type="noConversion"/>
  </si>
  <si>
    <t>Human carcinogenic toxicity</t>
  </si>
  <si>
    <t>Human non-carcinogenic toxicity</t>
  </si>
  <si>
    <r>
      <t>kg CO</t>
    </r>
    <r>
      <rPr>
        <vertAlign val="subscript"/>
        <sz val="12"/>
        <color theme="1"/>
        <rFont val="Century Gothic"/>
        <family val="2"/>
      </rPr>
      <t>2</t>
    </r>
    <r>
      <rPr>
        <sz val="12"/>
        <color theme="1"/>
        <rFont val="Century Gothic"/>
        <family val="2"/>
      </rPr>
      <t xml:space="preserve"> eq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</si>
</sst>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 "/>
    <numFmt numFmtId="177" formatCode="0.00_ "/>
    <numFmt numFmtId="178" formatCode="0_ "/>
    <numFmt numFmtId="179" formatCode="0.0000"/>
  </numFmts>
  <fonts count="1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vertAlign val="subscript"/>
      <sz val="12"/>
      <color theme="1"/>
      <name val="Century Gothic"/>
      <family val="2"/>
    </font>
    <font>
      <b/>
      <sz val="12"/>
      <color rgb="FFC00000"/>
      <name val="Century Gothic"/>
      <family val="2"/>
    </font>
    <font>
      <sz val="12"/>
      <color rgb="FFC00000"/>
      <name val="Century Gothic"/>
      <family val="2"/>
    </font>
    <font>
      <b/>
      <vertAlign val="superscript"/>
      <sz val="12"/>
      <color theme="1"/>
      <name val="Century Gothic"/>
      <family val="2"/>
    </font>
    <font>
      <sz val="11"/>
      <color theme="1"/>
      <name val="等线"/>
      <family val="2"/>
      <scheme val="minor"/>
    </font>
    <font>
      <u/>
      <sz val="11"/>
      <color theme="10"/>
      <name val="等线"/>
      <family val="2"/>
      <scheme val="minor"/>
    </font>
    <font>
      <sz val="11"/>
      <color theme="1"/>
      <name val="Century Gothic"/>
      <family val="1"/>
    </font>
    <font>
      <b/>
      <sz val="11"/>
      <color theme="1"/>
      <name val="Century Gothic"/>
      <family val="1"/>
    </font>
    <font>
      <b/>
      <vertAlign val="subscript"/>
      <sz val="11"/>
      <color theme="1"/>
      <name val="Century Gothic"/>
      <family val="1"/>
    </font>
    <font>
      <b/>
      <vertAlign val="superscript"/>
      <sz val="11"/>
      <color theme="1"/>
      <name val="Century Gothic"/>
      <family val="1"/>
    </font>
    <font>
      <sz val="11"/>
      <color theme="1"/>
      <name val="等线"/>
      <family val="2"/>
    </font>
    <font>
      <sz val="11"/>
      <color rgb="FF000000"/>
      <name val="Century Gothic"/>
      <family val="1"/>
    </font>
    <font>
      <sz val="10"/>
      <color theme="1"/>
      <name val="Century Gothic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</cellStyleXfs>
  <cellXfs count="80">
    <xf numFmtId="0" fontId="0" fillId="0" borderId="0" xfId="0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11" fontId="2" fillId="0" borderId="0" xfId="0" applyNumberFormat="1" applyFont="1" applyAlignment="1">
      <alignment horizontal="left"/>
    </xf>
    <xf numFmtId="11" fontId="2" fillId="0" borderId="4" xfId="0" applyNumberFormat="1" applyFont="1" applyBorder="1" applyAlignment="1">
      <alignment horizontal="left"/>
    </xf>
    <xf numFmtId="11" fontId="2" fillId="0" borderId="7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11" fontId="2" fillId="0" borderId="1" xfId="0" applyNumberFormat="1" applyFont="1" applyBorder="1" applyAlignment="1">
      <alignment horizontal="left"/>
    </xf>
    <xf numFmtId="11" fontId="2" fillId="0" borderId="5" xfId="0" applyNumberFormat="1" applyFont="1" applyBorder="1" applyAlignment="1">
      <alignment horizontal="left"/>
    </xf>
    <xf numFmtId="11" fontId="2" fillId="0" borderId="8" xfId="0" applyNumberFormat="1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2" fillId="0" borderId="2" xfId="0" applyFont="1" applyBorder="1"/>
    <xf numFmtId="0" fontId="2" fillId="0" borderId="0" xfId="0" applyFont="1"/>
    <xf numFmtId="0" fontId="3" fillId="0" borderId="2" xfId="0" applyFont="1" applyBorder="1"/>
    <xf numFmtId="11" fontId="2" fillId="0" borderId="0" xfId="0" applyNumberFormat="1" applyFont="1"/>
    <xf numFmtId="0" fontId="3" fillId="0" borderId="0" xfId="0" applyFont="1"/>
    <xf numFmtId="0" fontId="2" fillId="0" borderId="10" xfId="0" applyFont="1" applyBorder="1"/>
    <xf numFmtId="0" fontId="2" fillId="0" borderId="1" xfId="0" applyFont="1" applyBorder="1"/>
    <xf numFmtId="11" fontId="2" fillId="0" borderId="1" xfId="0" applyNumberFormat="1" applyFont="1" applyBorder="1"/>
    <xf numFmtId="0" fontId="2" fillId="0" borderId="2" xfId="0" applyFont="1" applyBorder="1" applyAlignment="1">
      <alignment horizontal="left" vertical="center" wrapText="1"/>
    </xf>
    <xf numFmtId="0" fontId="6" fillId="0" borderId="1" xfId="0" applyFont="1" applyBorder="1"/>
    <xf numFmtId="177" fontId="2" fillId="0" borderId="0" xfId="0" applyNumberFormat="1" applyFont="1"/>
    <xf numFmtId="177" fontId="3" fillId="0" borderId="2" xfId="0" applyNumberFormat="1" applyFont="1" applyBorder="1"/>
    <xf numFmtId="178" fontId="3" fillId="0" borderId="2" xfId="0" applyNumberFormat="1" applyFont="1" applyBorder="1"/>
    <xf numFmtId="177" fontId="2" fillId="0" borderId="10" xfId="0" applyNumberFormat="1" applyFont="1" applyBorder="1"/>
    <xf numFmtId="177" fontId="2" fillId="0" borderId="1" xfId="0" applyNumberFormat="1" applyFont="1" applyBorder="1"/>
    <xf numFmtId="176" fontId="3" fillId="0" borderId="2" xfId="0" applyNumberFormat="1" applyFont="1" applyBorder="1"/>
    <xf numFmtId="177" fontId="2" fillId="0" borderId="0" xfId="0" applyNumberFormat="1" applyFont="1" applyAlignment="1">
      <alignment horizontal="left"/>
    </xf>
    <xf numFmtId="177" fontId="2" fillId="0" borderId="1" xfId="0" applyNumberFormat="1" applyFont="1" applyBorder="1" applyAlignment="1">
      <alignment horizontal="left"/>
    </xf>
    <xf numFmtId="0" fontId="10" fillId="0" borderId="0" xfId="0" applyFont="1"/>
    <xf numFmtId="49" fontId="10" fillId="0" borderId="0" xfId="0" applyNumberFormat="1" applyFont="1" applyAlignment="1">
      <alignment wrapText="1"/>
    </xf>
    <xf numFmtId="49" fontId="11" fillId="2" borderId="0" xfId="0" applyNumberFormat="1" applyFont="1" applyFill="1" applyAlignment="1">
      <alignment wrapText="1"/>
    </xf>
    <xf numFmtId="49" fontId="10" fillId="2" borderId="0" xfId="0" applyNumberFormat="1" applyFont="1" applyFill="1" applyAlignment="1">
      <alignment wrapText="1"/>
    </xf>
    <xf numFmtId="49" fontId="11" fillId="3" borderId="0" xfId="0" applyNumberFormat="1" applyFont="1" applyFill="1" applyAlignment="1">
      <alignment wrapText="1"/>
    </xf>
    <xf numFmtId="49" fontId="10" fillId="3" borderId="0" xfId="0" applyNumberFormat="1" applyFont="1" applyFill="1" applyAlignment="1">
      <alignment wrapText="1"/>
    </xf>
    <xf numFmtId="49" fontId="11" fillId="4" borderId="0" xfId="0" applyNumberFormat="1" applyFont="1" applyFill="1" applyAlignment="1">
      <alignment wrapText="1"/>
    </xf>
    <xf numFmtId="49" fontId="10" fillId="4" borderId="0" xfId="0" applyNumberFormat="1" applyFont="1" applyFill="1" applyAlignment="1">
      <alignment wrapText="1"/>
    </xf>
    <xf numFmtId="49" fontId="11" fillId="5" borderId="0" xfId="0" applyNumberFormat="1" applyFont="1" applyFill="1" applyAlignment="1">
      <alignment wrapText="1"/>
    </xf>
    <xf numFmtId="49" fontId="10" fillId="5" borderId="0" xfId="0" applyNumberFormat="1" applyFont="1" applyFill="1" applyAlignment="1">
      <alignment wrapText="1"/>
    </xf>
    <xf numFmtId="49" fontId="11" fillId="6" borderId="0" xfId="0" applyNumberFormat="1" applyFont="1" applyFill="1" applyAlignment="1">
      <alignment wrapText="1"/>
    </xf>
    <xf numFmtId="49" fontId="10" fillId="6" borderId="0" xfId="0" applyNumberFormat="1" applyFont="1" applyFill="1" applyAlignment="1">
      <alignment wrapText="1"/>
    </xf>
    <xf numFmtId="49" fontId="11" fillId="0" borderId="0" xfId="0" applyNumberFormat="1" applyFont="1" applyAlignment="1">
      <alignment wrapText="1"/>
    </xf>
    <xf numFmtId="0" fontId="11" fillId="0" borderId="0" xfId="0" applyFont="1"/>
    <xf numFmtId="0" fontId="11" fillId="7" borderId="0" xfId="0" applyFont="1" applyFill="1"/>
    <xf numFmtId="0" fontId="10" fillId="0" borderId="0" xfId="0" applyFont="1" applyAlignment="1">
      <alignment horizontal="right"/>
    </xf>
    <xf numFmtId="9" fontId="10" fillId="0" borderId="0" xfId="1" applyFont="1" applyFill="1" applyAlignment="1"/>
    <xf numFmtId="179" fontId="10" fillId="0" borderId="0" xfId="0" applyNumberFormat="1" applyFont="1"/>
    <xf numFmtId="0" fontId="10" fillId="7" borderId="0" xfId="0" applyFont="1" applyFill="1"/>
    <xf numFmtId="179" fontId="10" fillId="7" borderId="0" xfId="0" applyNumberFormat="1" applyFont="1" applyFill="1"/>
    <xf numFmtId="9" fontId="10" fillId="0" borderId="0" xfId="1" applyFont="1" applyAlignment="1"/>
    <xf numFmtId="0" fontId="10" fillId="0" borderId="0" xfId="2" applyFont="1" applyAlignment="1"/>
    <xf numFmtId="0" fontId="15" fillId="0" borderId="0" xfId="0" applyFont="1"/>
    <xf numFmtId="0" fontId="16" fillId="0" borderId="0" xfId="0" applyFont="1"/>
    <xf numFmtId="0" fontId="11" fillId="8" borderId="0" xfId="0" applyFont="1" applyFill="1"/>
    <xf numFmtId="0" fontId="10" fillId="8" borderId="0" xfId="0" applyFont="1" applyFill="1"/>
    <xf numFmtId="0" fontId="11" fillId="0" borderId="0" xfId="0" applyFont="1" applyAlignment="1">
      <alignment horizontal="left"/>
    </xf>
    <xf numFmtId="0" fontId="10" fillId="7" borderId="0" xfId="0" applyFont="1" applyFill="1" applyAlignment="1">
      <alignment horizontal="left"/>
    </xf>
    <xf numFmtId="0" fontId="10" fillId="0" borderId="0" xfId="0" quotePrefix="1" applyFont="1"/>
    <xf numFmtId="0" fontId="10" fillId="9" borderId="0" xfId="0" applyFont="1" applyFill="1"/>
    <xf numFmtId="0" fontId="11" fillId="9" borderId="0" xfId="0" applyFont="1" applyFill="1"/>
    <xf numFmtId="9" fontId="11" fillId="9" borderId="0" xfId="1" applyFont="1" applyFill="1" applyAlignment="1"/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6" xfId="0" applyFont="1" applyBorder="1"/>
    <xf numFmtId="0" fontId="2" fillId="0" borderId="3" xfId="0" applyFont="1" applyBorder="1"/>
    <xf numFmtId="0" fontId="2" fillId="0" borderId="2" xfId="0" applyFont="1" applyBorder="1"/>
    <xf numFmtId="0" fontId="3" fillId="0" borderId="1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Border="1"/>
    <xf numFmtId="11" fontId="2" fillId="0" borderId="0" xfId="0" applyNumberFormat="1" applyFont="1" applyBorder="1" applyAlignment="1">
      <alignment horizontal="left"/>
    </xf>
    <xf numFmtId="177" fontId="2" fillId="0" borderId="0" xfId="0" applyNumberFormat="1" applyFont="1" applyBorder="1" applyAlignment="1">
      <alignment horizontal="left"/>
    </xf>
    <xf numFmtId="11" fontId="2" fillId="0" borderId="0" xfId="0" applyNumberFormat="1" applyFont="1" applyFill="1" applyAlignment="1">
      <alignment horizontal="left"/>
    </xf>
  </cellXfs>
  <cellStyles count="3">
    <cellStyle name="百分比" xfId="1" builtinId="5"/>
    <cellStyle name="常规" xfId="0" builtinId="0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9"/>
  <sheetViews>
    <sheetView topLeftCell="A34" workbookViewId="0">
      <selection activeCell="A49" sqref="A49"/>
    </sheetView>
  </sheetViews>
  <sheetFormatPr defaultColWidth="9" defaultRowHeight="15.4" x14ac:dyDescent="0.4"/>
  <cols>
    <col min="1" max="1" width="39.796875" style="1" customWidth="1"/>
    <col min="2" max="2" width="20" style="1" customWidth="1"/>
    <col min="3" max="3" width="25.33203125" style="1" customWidth="1"/>
    <col min="4" max="4" width="24.33203125" style="1" customWidth="1"/>
    <col min="5" max="5" width="20.33203125" style="1" customWidth="1"/>
    <col min="6" max="6" width="19.6640625" style="1" customWidth="1"/>
    <col min="7" max="7" width="25.1328125" style="1" customWidth="1"/>
    <col min="8" max="8" width="26" style="1" customWidth="1"/>
    <col min="9" max="9" width="20" style="1" customWidth="1"/>
    <col min="10" max="10" width="20.1328125" style="1" customWidth="1"/>
    <col min="11" max="11" width="25.1328125" style="1" customWidth="1"/>
    <col min="12" max="12" width="24.6640625" style="1" customWidth="1"/>
    <col min="13" max="13" width="20.6640625" style="1" customWidth="1"/>
    <col min="14" max="14" width="19" style="1" customWidth="1"/>
    <col min="15" max="15" width="25.1328125" style="1" customWidth="1"/>
    <col min="16" max="16" width="25.33203125" style="1" customWidth="1"/>
    <col min="17" max="17" width="22.1328125" style="1" customWidth="1"/>
    <col min="18" max="18" width="20.33203125" style="1" customWidth="1"/>
    <col min="19" max="19" width="26.1328125" style="1" customWidth="1"/>
    <col min="20" max="20" width="27" style="1" customWidth="1"/>
    <col min="21" max="21" width="19.1328125" style="1" customWidth="1"/>
    <col min="22" max="22" width="19.46484375" style="1" customWidth="1"/>
    <col min="23" max="23" width="24.33203125" style="1" customWidth="1"/>
    <col min="24" max="24" width="23.33203125" style="1" customWidth="1"/>
    <col min="25" max="25" width="21.6640625" style="1" customWidth="1"/>
    <col min="26" max="26" width="20.6640625" style="1" customWidth="1"/>
    <col min="27" max="28" width="25" style="1" customWidth="1"/>
    <col min="29" max="29" width="21.46484375" style="1" customWidth="1"/>
    <col min="30" max="30" width="20.46484375" style="1" customWidth="1"/>
    <col min="31" max="31" width="26.6640625" style="1" customWidth="1"/>
    <col min="32" max="32" width="26" style="1" customWidth="1"/>
    <col min="33" max="33" width="22.33203125" style="1" customWidth="1"/>
    <col min="34" max="34" width="19.33203125" style="1" customWidth="1"/>
    <col min="35" max="35" width="10.1328125" style="1" bestFit="1" customWidth="1"/>
    <col min="36" max="36" width="9" style="1"/>
    <col min="37" max="40" width="10.1328125" style="1" bestFit="1" customWidth="1"/>
    <col min="41" max="16384" width="9" style="1"/>
  </cols>
  <sheetData>
    <row r="1" spans="1:34" x14ac:dyDescent="0.4">
      <c r="A1" s="1" t="s">
        <v>0</v>
      </c>
    </row>
    <row r="3" spans="1:34" x14ac:dyDescent="0.4">
      <c r="A3" s="1" t="s">
        <v>1</v>
      </c>
    </row>
    <row r="5" spans="1:34" x14ac:dyDescent="0.4">
      <c r="A5" s="15" t="s">
        <v>17</v>
      </c>
    </row>
    <row r="6" spans="1:34" x14ac:dyDescent="0.4">
      <c r="A6" s="2" t="s">
        <v>8</v>
      </c>
      <c r="B6" s="3"/>
      <c r="C6" s="66" t="s">
        <v>10</v>
      </c>
      <c r="D6" s="66"/>
      <c r="E6" s="66"/>
      <c r="F6" s="67"/>
      <c r="G6" s="68" t="s">
        <v>11</v>
      </c>
      <c r="H6" s="66"/>
      <c r="I6" s="66"/>
      <c r="J6" s="67"/>
      <c r="K6" s="68" t="s">
        <v>12</v>
      </c>
      <c r="L6" s="66"/>
      <c r="M6" s="66"/>
      <c r="N6" s="67"/>
      <c r="O6" s="68" t="s">
        <v>13</v>
      </c>
      <c r="P6" s="66"/>
      <c r="Q6" s="66"/>
      <c r="R6" s="67"/>
      <c r="S6" s="68" t="s">
        <v>14</v>
      </c>
      <c r="T6" s="66"/>
      <c r="U6" s="66"/>
      <c r="V6" s="67"/>
      <c r="W6" s="68" t="s">
        <v>15</v>
      </c>
      <c r="X6" s="66"/>
      <c r="Y6" s="66"/>
      <c r="Z6" s="67"/>
      <c r="AA6" s="68" t="s">
        <v>19</v>
      </c>
      <c r="AB6" s="66"/>
      <c r="AC6" s="66"/>
      <c r="AD6" s="67"/>
      <c r="AE6" s="68" t="s">
        <v>18</v>
      </c>
      <c r="AF6" s="66"/>
      <c r="AG6" s="66"/>
      <c r="AH6" s="67"/>
    </row>
    <row r="7" spans="1:34" ht="17.649999999999999" x14ac:dyDescent="0.55000000000000004">
      <c r="A7" s="4" t="s">
        <v>9</v>
      </c>
      <c r="C7" s="1" t="s">
        <v>20</v>
      </c>
      <c r="D7" s="1" t="s">
        <v>21</v>
      </c>
      <c r="E7" s="1" t="s">
        <v>22</v>
      </c>
      <c r="F7" s="5" t="s">
        <v>23</v>
      </c>
      <c r="G7" s="1" t="s">
        <v>20</v>
      </c>
      <c r="H7" s="1" t="s">
        <v>21</v>
      </c>
      <c r="I7" s="1" t="s">
        <v>22</v>
      </c>
      <c r="J7" s="5" t="s">
        <v>23</v>
      </c>
      <c r="K7" s="1" t="s">
        <v>20</v>
      </c>
      <c r="L7" s="1" t="s">
        <v>21</v>
      </c>
      <c r="M7" s="1" t="s">
        <v>22</v>
      </c>
      <c r="N7" s="5" t="s">
        <v>23</v>
      </c>
      <c r="O7" s="1" t="s">
        <v>20</v>
      </c>
      <c r="P7" s="1" t="s">
        <v>21</v>
      </c>
      <c r="Q7" s="1" t="s">
        <v>22</v>
      </c>
      <c r="R7" s="5" t="s">
        <v>23</v>
      </c>
      <c r="S7" s="1" t="s">
        <v>20</v>
      </c>
      <c r="T7" s="1" t="s">
        <v>21</v>
      </c>
      <c r="U7" s="1" t="s">
        <v>22</v>
      </c>
      <c r="V7" s="5" t="s">
        <v>23</v>
      </c>
      <c r="W7" s="1" t="s">
        <v>20</v>
      </c>
      <c r="X7" s="1" t="s">
        <v>21</v>
      </c>
      <c r="Y7" s="1" t="s">
        <v>22</v>
      </c>
      <c r="Z7" s="5" t="s">
        <v>23</v>
      </c>
      <c r="AA7" s="1" t="s">
        <v>20</v>
      </c>
      <c r="AB7" s="1" t="s">
        <v>21</v>
      </c>
      <c r="AC7" s="1" t="s">
        <v>22</v>
      </c>
      <c r="AD7" s="5" t="s">
        <v>23</v>
      </c>
      <c r="AE7" s="1" t="s">
        <v>20</v>
      </c>
      <c r="AF7" s="1" t="s">
        <v>21</v>
      </c>
      <c r="AG7" s="1" t="s">
        <v>22</v>
      </c>
      <c r="AH7" s="5" t="s">
        <v>23</v>
      </c>
    </row>
    <row r="8" spans="1:34" x14ac:dyDescent="0.4">
      <c r="A8" s="4" t="s">
        <v>7</v>
      </c>
      <c r="B8" s="1" t="s">
        <v>2</v>
      </c>
      <c r="C8" s="7">
        <v>0.12518061599050001</v>
      </c>
      <c r="D8" s="7">
        <v>0.12690447813156999</v>
      </c>
      <c r="E8" s="7">
        <v>0.12527979137901293</v>
      </c>
      <c r="F8" s="8">
        <v>0.12398478252626598</v>
      </c>
      <c r="G8" s="9">
        <v>2.2417959554868E-2</v>
      </c>
      <c r="H8" s="7">
        <v>2.2320567273947996E-2</v>
      </c>
      <c r="I8" s="7">
        <v>2.2436771893528995E-2</v>
      </c>
      <c r="J8" s="8">
        <v>2.3917707839512997E-2</v>
      </c>
      <c r="K8" s="9">
        <v>4.9623413124277108E-2</v>
      </c>
      <c r="L8" s="7">
        <v>4.9708855731008104E-2</v>
      </c>
      <c r="M8" s="7">
        <v>4.9629600380878117E-2</v>
      </c>
      <c r="N8" s="8">
        <v>4.9979149410201006E-2</v>
      </c>
      <c r="O8" s="9">
        <v>1.8233735166917994E-2</v>
      </c>
      <c r="P8" s="7">
        <v>1.8116295479977999E-2</v>
      </c>
      <c r="Q8" s="7">
        <v>1.8242706049595003E-2</v>
      </c>
      <c r="R8" s="8">
        <v>1.8896919959459E-2</v>
      </c>
      <c r="S8" s="9">
        <v>2.7425106592568402E-2</v>
      </c>
      <c r="T8" s="7">
        <v>2.7307545420738398E-2</v>
      </c>
      <c r="U8" s="7">
        <v>2.7479365660035393E-2</v>
      </c>
      <c r="V8" s="8">
        <v>2.8842734216470503E-2</v>
      </c>
      <c r="W8" s="9">
        <v>6.6760679020412992E-3</v>
      </c>
      <c r="X8" s="7">
        <v>6.6972704180531988E-3</v>
      </c>
      <c r="Y8" s="7">
        <v>6.6811583359091993E-3</v>
      </c>
      <c r="Z8" s="8">
        <v>5.517445112316199E-3</v>
      </c>
      <c r="AA8" s="9">
        <v>9.9805923262444411E-3</v>
      </c>
      <c r="AB8" s="7">
        <v>1.002278335423239E-2</v>
      </c>
      <c r="AC8" s="7">
        <v>9.9833376840976103E-3</v>
      </c>
      <c r="AD8" s="8">
        <v>1.0031619465168303E-2</v>
      </c>
      <c r="AE8" s="9">
        <v>5.1689806646370998E-4</v>
      </c>
      <c r="AF8" s="7">
        <v>5.2362738554931007E-4</v>
      </c>
      <c r="AG8" s="7">
        <v>5.1774904456344003E-4</v>
      </c>
      <c r="AH8" s="8">
        <v>5.0359553090881021E-4</v>
      </c>
    </row>
    <row r="9" spans="1:34" x14ac:dyDescent="0.4">
      <c r="B9" s="1" t="s">
        <v>3</v>
      </c>
      <c r="C9" s="7">
        <v>5.1144096655756005E-2</v>
      </c>
      <c r="D9" s="7">
        <v>4.9491259718236001E-2</v>
      </c>
      <c r="E9" s="7">
        <v>4.6470324119216005E-2</v>
      </c>
      <c r="F9" s="8">
        <v>6.1754147516475996E-2</v>
      </c>
      <c r="G9" s="9">
        <v>4.3729041074457999E-2</v>
      </c>
      <c r="H9" s="7">
        <v>4.2391295642625997E-2</v>
      </c>
      <c r="I9" s="7">
        <v>3.993730873361799E-2</v>
      </c>
      <c r="J9" s="8">
        <v>5.2337840759602003E-2</v>
      </c>
      <c r="K9" s="9">
        <v>3.6083072554416004E-3</v>
      </c>
      <c r="L9" s="7">
        <v>3.4976629878612003E-3</v>
      </c>
      <c r="M9" s="7">
        <v>3.2947273838601007E-3</v>
      </c>
      <c r="N9" s="8">
        <v>4.3198383182577989E-3</v>
      </c>
      <c r="O9" s="9">
        <v>3.1890538008504998E-2</v>
      </c>
      <c r="P9" s="7">
        <v>3.0915100840224998E-2</v>
      </c>
      <c r="Q9" s="7">
        <v>2.9125716611219005E-2</v>
      </c>
      <c r="R9" s="8">
        <v>3.8167419002948996E-2</v>
      </c>
      <c r="S9" s="9">
        <v>1.50692895104798E-2</v>
      </c>
      <c r="T9" s="7">
        <v>1.46553026931427E-2</v>
      </c>
      <c r="U9" s="7">
        <v>1.3890002173132601E-2</v>
      </c>
      <c r="V9" s="8">
        <v>1.7744175817023297E-2</v>
      </c>
      <c r="W9" s="9">
        <v>2.6984833162595999E-3</v>
      </c>
      <c r="X9" s="7">
        <v>2.6163016205519004E-3</v>
      </c>
      <c r="Y9" s="7">
        <v>2.4654979015507001E-3</v>
      </c>
      <c r="Z9" s="8">
        <v>3.2278511900250004E-3</v>
      </c>
      <c r="AA9" s="9">
        <v>1.3778211701994804E-3</v>
      </c>
      <c r="AB9" s="7">
        <v>1.3358662075828402E-3</v>
      </c>
      <c r="AC9" s="7">
        <v>1.25887892758273E-3</v>
      </c>
      <c r="AD9" s="8">
        <v>1.6479017719543401E-3</v>
      </c>
      <c r="AE9" s="9">
        <v>4.3817622414885998E-4</v>
      </c>
      <c r="AF9" s="7">
        <v>4.2479797752587999E-4</v>
      </c>
      <c r="AG9" s="7">
        <v>4.0025285912588E-4</v>
      </c>
      <c r="AH9" s="8">
        <v>5.2408927473270007E-4</v>
      </c>
    </row>
    <row r="10" spans="1:34" x14ac:dyDescent="0.4">
      <c r="B10" s="1" t="s">
        <v>4</v>
      </c>
      <c r="C10" s="7">
        <v>9.2811284000000004E-4</v>
      </c>
      <c r="D10" s="7">
        <v>9.2823664000000008E-4</v>
      </c>
      <c r="E10" s="7">
        <v>9.2815216000000002E-4</v>
      </c>
      <c r="F10" s="8">
        <v>9.2815216000000002E-4</v>
      </c>
      <c r="G10" s="9">
        <v>4.2543604000000001E-4</v>
      </c>
      <c r="H10" s="7">
        <v>4.2549284999999999E-4</v>
      </c>
      <c r="I10" s="7">
        <v>4.2545411999999998E-4</v>
      </c>
      <c r="J10" s="8">
        <v>4.3467015999999997E-4</v>
      </c>
      <c r="K10" s="9">
        <v>7.4540107000000007E-5</v>
      </c>
      <c r="L10" s="7">
        <v>7.4550080000000002E-5</v>
      </c>
      <c r="M10" s="7">
        <v>7.4543295000000008E-5</v>
      </c>
      <c r="N10" s="8">
        <v>7.6394407999999997E-5</v>
      </c>
      <c r="O10" s="9">
        <v>3.6503990000000004E-4</v>
      </c>
      <c r="P10" s="7">
        <v>3.6508864E-4</v>
      </c>
      <c r="Q10" s="7">
        <v>3.6505540000000001E-4</v>
      </c>
      <c r="R10" s="8">
        <v>3.7296210000000005E-4</v>
      </c>
      <c r="S10" s="9">
        <v>1.8323935100000001E-4</v>
      </c>
      <c r="T10" s="7">
        <v>1.8326379699999998E-4</v>
      </c>
      <c r="U10" s="7">
        <v>1.8324711499999999E-4</v>
      </c>
      <c r="V10" s="8">
        <v>1.87011733E-4</v>
      </c>
      <c r="W10" s="9">
        <v>2.8936509800000002E-4</v>
      </c>
      <c r="X10" s="7">
        <v>2.8940371599999999E-4</v>
      </c>
      <c r="Y10" s="7">
        <v>2.8937737099999999E-4</v>
      </c>
      <c r="Z10" s="8">
        <v>2.9550292200000001E-4</v>
      </c>
      <c r="AA10" s="9">
        <v>3.0580131E-5</v>
      </c>
      <c r="AB10" s="7">
        <v>3.0584219999999999E-5</v>
      </c>
      <c r="AC10" s="7">
        <v>3.0581437E-5</v>
      </c>
      <c r="AD10" s="8">
        <v>3.1312127999999998E-5</v>
      </c>
      <c r="AE10" s="9">
        <v>1.1490091300000001E-5</v>
      </c>
      <c r="AF10" s="7">
        <v>1.14916252E-5</v>
      </c>
      <c r="AG10" s="7">
        <v>1.1490579200000001E-5</v>
      </c>
      <c r="AH10" s="8">
        <v>1.1737137800000001E-5</v>
      </c>
    </row>
    <row r="11" spans="1:34" x14ac:dyDescent="0.4">
      <c r="B11" s="1" t="s">
        <v>5</v>
      </c>
      <c r="C11" s="7">
        <v>3.460238E-3</v>
      </c>
      <c r="D11" s="7">
        <v>3.4649423E-3</v>
      </c>
      <c r="E11" s="7">
        <v>3.4603059000000002E-3</v>
      </c>
      <c r="F11" s="8">
        <v>3.4729087E-3</v>
      </c>
      <c r="G11" s="9">
        <v>2.2079346000000001E-3</v>
      </c>
      <c r="H11" s="7">
        <v>2.2109363999999999E-3</v>
      </c>
      <c r="I11" s="7">
        <v>2.2079779000000002E-3</v>
      </c>
      <c r="J11" s="8">
        <v>2.2160195999999998E-3</v>
      </c>
      <c r="K11" s="9">
        <v>7.7151035E-4</v>
      </c>
      <c r="L11" s="7">
        <v>7.7255925E-4</v>
      </c>
      <c r="M11" s="7">
        <v>7.7152548000000004E-4</v>
      </c>
      <c r="N11" s="8">
        <v>7.7433546000000002E-4</v>
      </c>
      <c r="O11" s="9">
        <v>2.0330233999999998E-3</v>
      </c>
      <c r="P11" s="7">
        <v>2.0357874E-3</v>
      </c>
      <c r="Q11" s="7">
        <v>2.0330633E-3</v>
      </c>
      <c r="R11" s="8">
        <v>2.0404679000000001E-3</v>
      </c>
      <c r="S11" s="9">
        <v>8.3187718E-4</v>
      </c>
      <c r="T11" s="7">
        <v>8.3300815000000004E-4</v>
      </c>
      <c r="U11" s="7">
        <v>8.3189349999999995E-4</v>
      </c>
      <c r="V11" s="8">
        <v>8.3492334000000005E-4</v>
      </c>
      <c r="W11" s="9">
        <v>2.1103014999999999E-3</v>
      </c>
      <c r="X11" s="7">
        <v>2.1131705999999999E-3</v>
      </c>
      <c r="Y11" s="7">
        <v>2.1103429000000002E-3</v>
      </c>
      <c r="Z11" s="8">
        <v>2.118029E-3</v>
      </c>
      <c r="AA11" s="9">
        <v>2.7711431999999999E-4</v>
      </c>
      <c r="AB11" s="7">
        <v>2.7749106999999998E-4</v>
      </c>
      <c r="AC11" s="7">
        <v>2.7711975000000003E-4</v>
      </c>
      <c r="AD11" s="8">
        <v>2.7812905000000002E-4</v>
      </c>
      <c r="AE11" s="9">
        <v>6.0268652000000003E-5</v>
      </c>
      <c r="AF11" s="7">
        <v>6.0350589000000001E-5</v>
      </c>
      <c r="AG11" s="7">
        <v>6.0269834000000003E-5</v>
      </c>
      <c r="AH11" s="8">
        <v>6.0489343000000001E-5</v>
      </c>
    </row>
    <row r="12" spans="1:34" x14ac:dyDescent="0.4">
      <c r="A12" s="10"/>
      <c r="B12" s="10" t="s">
        <v>6</v>
      </c>
      <c r="C12" s="11">
        <v>0.18071306348625601</v>
      </c>
      <c r="D12" s="11">
        <v>0.18078891678980599</v>
      </c>
      <c r="E12" s="11">
        <v>0.17613857355822893</v>
      </c>
      <c r="F12" s="12">
        <v>0.19013999090274197</v>
      </c>
      <c r="G12" s="13">
        <v>6.8780371269325999E-2</v>
      </c>
      <c r="H12" s="11">
        <v>6.7348292166573995E-2</v>
      </c>
      <c r="I12" s="11">
        <v>6.5007512647146992E-2</v>
      </c>
      <c r="J12" s="12">
        <v>7.8906238359114991E-2</v>
      </c>
      <c r="K12" s="13">
        <v>5.4077770836718705E-2</v>
      </c>
      <c r="L12" s="11">
        <v>5.4053628048869304E-2</v>
      </c>
      <c r="M12" s="11">
        <v>5.3770396539738217E-2</v>
      </c>
      <c r="N12" s="12">
        <v>5.5149717596458807E-2</v>
      </c>
      <c r="O12" s="13">
        <v>5.2522336475422995E-2</v>
      </c>
      <c r="P12" s="11">
        <v>5.1432272360202994E-2</v>
      </c>
      <c r="Q12" s="11">
        <v>4.9766541360814008E-2</v>
      </c>
      <c r="R12" s="12">
        <v>5.9477768962407994E-2</v>
      </c>
      <c r="S12" s="13">
        <v>4.3509512634048203E-2</v>
      </c>
      <c r="T12" s="11">
        <v>4.2979120060881094E-2</v>
      </c>
      <c r="U12" s="11">
        <v>4.2384508448167997E-2</v>
      </c>
      <c r="V12" s="12">
        <v>4.7608845106493804E-2</v>
      </c>
      <c r="W12" s="13">
        <v>1.17742178163009E-2</v>
      </c>
      <c r="X12" s="11">
        <v>1.1716146354605099E-2</v>
      </c>
      <c r="Y12" s="11">
        <v>1.15463765084599E-2</v>
      </c>
      <c r="Z12" s="12">
        <v>1.1158828224341201E-2</v>
      </c>
      <c r="AA12" s="13">
        <v>1.1666107947443922E-2</v>
      </c>
      <c r="AB12" s="11">
        <v>1.1666724851815229E-2</v>
      </c>
      <c r="AC12" s="11">
        <v>1.1549917798680342E-2</v>
      </c>
      <c r="AD12" s="12">
        <v>1.1988962415122643E-2</v>
      </c>
      <c r="AE12" s="13">
        <v>1.02683303391257E-3</v>
      </c>
      <c r="AF12" s="11">
        <v>1.0202675772751902E-3</v>
      </c>
      <c r="AG12" s="11">
        <v>9.8976231688932006E-4</v>
      </c>
      <c r="AH12" s="12">
        <v>1.0999112864415103E-3</v>
      </c>
    </row>
    <row r="14" spans="1:34" x14ac:dyDescent="0.4">
      <c r="A14" s="15" t="s">
        <v>16</v>
      </c>
    </row>
    <row r="15" spans="1:34" x14ac:dyDescent="0.4">
      <c r="A15" s="2" t="s">
        <v>8</v>
      </c>
      <c r="B15" s="3"/>
      <c r="C15" s="66" t="s">
        <v>10</v>
      </c>
      <c r="D15" s="66"/>
      <c r="E15" s="66"/>
      <c r="F15" s="67"/>
      <c r="G15" s="68" t="s">
        <v>11</v>
      </c>
      <c r="H15" s="66"/>
      <c r="I15" s="66"/>
      <c r="J15" s="67"/>
      <c r="K15" s="68" t="s">
        <v>12</v>
      </c>
      <c r="L15" s="66"/>
      <c r="M15" s="66"/>
      <c r="N15" s="67"/>
      <c r="O15" s="68" t="s">
        <v>13</v>
      </c>
      <c r="P15" s="66"/>
      <c r="Q15" s="66"/>
      <c r="R15" s="67"/>
      <c r="S15" s="66" t="s">
        <v>14</v>
      </c>
      <c r="T15" s="66"/>
      <c r="U15" s="66"/>
      <c r="V15" s="67"/>
      <c r="W15" s="68" t="s">
        <v>15</v>
      </c>
      <c r="X15" s="66"/>
      <c r="Y15" s="66"/>
      <c r="Z15" s="67"/>
      <c r="AA15" s="68" t="s">
        <v>19</v>
      </c>
      <c r="AB15" s="66"/>
      <c r="AC15" s="66"/>
      <c r="AD15" s="67"/>
      <c r="AE15" s="68" t="s">
        <v>18</v>
      </c>
      <c r="AF15" s="66"/>
      <c r="AG15" s="66"/>
      <c r="AH15" s="67"/>
    </row>
    <row r="16" spans="1:34" x14ac:dyDescent="0.4">
      <c r="A16" s="4" t="s">
        <v>9</v>
      </c>
      <c r="C16" s="1" t="s">
        <v>24</v>
      </c>
      <c r="D16" s="1" t="s">
        <v>25</v>
      </c>
      <c r="E16" s="1" t="s">
        <v>32</v>
      </c>
      <c r="F16" s="14" t="s">
        <v>27</v>
      </c>
      <c r="G16" s="1" t="s">
        <v>24</v>
      </c>
      <c r="H16" s="1" t="s">
        <v>25</v>
      </c>
      <c r="I16" s="1" t="s">
        <v>26</v>
      </c>
      <c r="J16" s="14" t="s">
        <v>27</v>
      </c>
      <c r="K16" s="1" t="s">
        <v>24</v>
      </c>
      <c r="L16" s="1" t="s">
        <v>25</v>
      </c>
      <c r="M16" s="1" t="s">
        <v>26</v>
      </c>
      <c r="N16" s="14" t="s">
        <v>27</v>
      </c>
      <c r="O16" s="1" t="s">
        <v>24</v>
      </c>
      <c r="P16" s="1" t="s">
        <v>25</v>
      </c>
      <c r="Q16" s="1" t="s">
        <v>26</v>
      </c>
      <c r="R16" s="14" t="s">
        <v>27</v>
      </c>
      <c r="S16" s="1" t="s">
        <v>24</v>
      </c>
      <c r="T16" s="1" t="s">
        <v>25</v>
      </c>
      <c r="U16" s="1" t="s">
        <v>26</v>
      </c>
      <c r="V16" s="14" t="s">
        <v>27</v>
      </c>
      <c r="W16" s="1" t="s">
        <v>24</v>
      </c>
      <c r="X16" s="1" t="s">
        <v>25</v>
      </c>
      <c r="Y16" s="1" t="s">
        <v>26</v>
      </c>
      <c r="Z16" s="14" t="s">
        <v>27</v>
      </c>
      <c r="AA16" s="1" t="s">
        <v>24</v>
      </c>
      <c r="AB16" s="1" t="s">
        <v>25</v>
      </c>
      <c r="AC16" s="1" t="s">
        <v>26</v>
      </c>
      <c r="AD16" s="14" t="s">
        <v>27</v>
      </c>
      <c r="AE16" s="1" t="s">
        <v>24</v>
      </c>
      <c r="AF16" s="1" t="s">
        <v>25</v>
      </c>
      <c r="AG16" s="1" t="s">
        <v>26</v>
      </c>
      <c r="AH16" s="14" t="s">
        <v>27</v>
      </c>
    </row>
    <row r="17" spans="1:34" x14ac:dyDescent="0.4">
      <c r="A17" s="4" t="s">
        <v>7</v>
      </c>
      <c r="B17" s="1" t="s">
        <v>2</v>
      </c>
      <c r="C17" s="7">
        <v>0.13919016563692002</v>
      </c>
      <c r="D17" s="7">
        <v>0.12758968639898996</v>
      </c>
      <c r="E17" s="7">
        <v>0.14583357007634001</v>
      </c>
      <c r="F17" s="8">
        <v>0.16127960227473007</v>
      </c>
      <c r="G17" s="9">
        <v>3.2792022436488988E-2</v>
      </c>
      <c r="H17" s="7">
        <v>2.2785301239899997E-2</v>
      </c>
      <c r="I17" s="7">
        <v>3.6347226558108001E-2</v>
      </c>
      <c r="J17" s="8">
        <v>4.9621927010638001E-2</v>
      </c>
      <c r="K17" s="9">
        <v>5.0611112336948108E-2</v>
      </c>
      <c r="L17" s="7">
        <v>4.9764648384897102E-2</v>
      </c>
      <c r="M17" s="7">
        <v>5.1410240911298206E-2</v>
      </c>
      <c r="N17" s="8">
        <v>5.2094236884421191E-2</v>
      </c>
      <c r="O17" s="9">
        <v>2.5705541121765998E-2</v>
      </c>
      <c r="P17" s="7">
        <v>1.8499396481921001E-2</v>
      </c>
      <c r="Q17" s="7">
        <v>2.7076535324519001E-2</v>
      </c>
      <c r="R17" s="8">
        <v>3.7934188240698996E-2</v>
      </c>
      <c r="S17" s="7">
        <v>3.0775919776932399E-2</v>
      </c>
      <c r="T17" s="7">
        <v>2.7445647235877994E-2</v>
      </c>
      <c r="U17" s="7">
        <v>3.9379792682638408E-2</v>
      </c>
      <c r="V17" s="7">
        <v>3.6530300863247399E-2</v>
      </c>
      <c r="W17" s="9">
        <v>7.3561277731232994E-3</v>
      </c>
      <c r="X17" s="7">
        <v>6.7308172520612001E-3</v>
      </c>
      <c r="Y17" s="7">
        <v>7.6583638905591981E-3</v>
      </c>
      <c r="Z17" s="8">
        <v>8.4195979008913988E-3</v>
      </c>
      <c r="AA17" s="9">
        <v>1.0343934635241421E-2</v>
      </c>
      <c r="AB17" s="7">
        <v>1.0041422906751411E-2</v>
      </c>
      <c r="AC17" s="7">
        <v>1.050404753940843E-2</v>
      </c>
      <c r="AD17" s="8">
        <v>1.091018650293381E-2</v>
      </c>
      <c r="AE17" s="9">
        <v>6.2765733181601E-4</v>
      </c>
      <c r="AF17" s="7">
        <v>5.2680375586509995E-4</v>
      </c>
      <c r="AG17" s="7">
        <v>6.4190133391780991E-4</v>
      </c>
      <c r="AH17" s="8">
        <v>7.9514155708091002E-4</v>
      </c>
    </row>
    <row r="18" spans="1:34" x14ac:dyDescent="0.4">
      <c r="B18" s="1" t="s">
        <v>3</v>
      </c>
      <c r="C18" s="7">
        <v>5.2736850873344995E-2</v>
      </c>
      <c r="D18" s="7">
        <v>4.8831864928787001E-2</v>
      </c>
      <c r="E18" s="7">
        <v>5.6729483124071001E-2</v>
      </c>
      <c r="F18" s="8">
        <v>5.4221147658476992E-2</v>
      </c>
      <c r="G18" s="9">
        <v>4.5023004007818002E-2</v>
      </c>
      <c r="H18" s="7">
        <v>4.1855987738427011E-2</v>
      </c>
      <c r="I18" s="7">
        <v>4.8282675363095995E-2</v>
      </c>
      <c r="J18" s="8">
        <v>4.6227384029558005E-2</v>
      </c>
      <c r="K18" s="9">
        <v>3.7153160034033004E-3</v>
      </c>
      <c r="L18" s="7">
        <v>3.4533942011143004E-3</v>
      </c>
      <c r="M18" s="7">
        <v>3.9848195606811002E-3</v>
      </c>
      <c r="N18" s="8">
        <v>3.8148763653574002E-3</v>
      </c>
      <c r="O18" s="9">
        <v>3.283406748301599E-2</v>
      </c>
      <c r="P18" s="7">
        <v>3.0524772916604999E-2</v>
      </c>
      <c r="Q18" s="7">
        <v>3.5210964402076994E-2</v>
      </c>
      <c r="R18" s="8">
        <v>3.3712226161396991E-2</v>
      </c>
      <c r="S18" s="7">
        <v>1.5472921813454603E-2</v>
      </c>
      <c r="T18" s="7">
        <v>1.4488549186604197E-2</v>
      </c>
      <c r="U18" s="7">
        <v>1.6500233443519401E-2</v>
      </c>
      <c r="V18" s="7">
        <v>1.5847303375593199E-2</v>
      </c>
      <c r="W18" s="9">
        <v>2.7779991364573001E-3</v>
      </c>
      <c r="X18" s="7">
        <v>2.5834095166136998E-3</v>
      </c>
      <c r="Y18" s="7">
        <v>2.9783956193905801E-3</v>
      </c>
      <c r="Z18" s="8">
        <v>2.8520432163380003E-3</v>
      </c>
      <c r="AA18" s="9">
        <v>1.41841578036543E-3</v>
      </c>
      <c r="AB18" s="7">
        <v>1.3190727252324001E-3</v>
      </c>
      <c r="AC18" s="7">
        <v>1.5207239826189203E-3</v>
      </c>
      <c r="AD18" s="8">
        <v>1.4561993055870301E-3</v>
      </c>
      <c r="AE18" s="9">
        <v>4.5112044538089997E-4</v>
      </c>
      <c r="AF18" s="7">
        <v>4.1944510239831005E-4</v>
      </c>
      <c r="AG18" s="7">
        <v>4.8372942781224994E-4</v>
      </c>
      <c r="AH18" s="8">
        <v>4.8372942781224994E-4</v>
      </c>
    </row>
    <row r="19" spans="1:34" x14ac:dyDescent="0.4">
      <c r="B19" s="1" t="s">
        <v>4</v>
      </c>
      <c r="C19" s="7">
        <v>9.2806328999999995E-4</v>
      </c>
      <c r="D19" s="7">
        <v>9.2824745000000004E-4</v>
      </c>
      <c r="E19" s="7">
        <v>9.2807642999999992E-4</v>
      </c>
      <c r="F19" s="8">
        <v>9.4363558000000003E-4</v>
      </c>
      <c r="G19" s="9">
        <v>4.2542438999999994E-4</v>
      </c>
      <c r="H19" s="7">
        <v>4.2549776000000005E-4</v>
      </c>
      <c r="I19" s="7">
        <v>4.2543231999999997E-4</v>
      </c>
      <c r="J19" s="8">
        <v>4.3256027000000002E-4</v>
      </c>
      <c r="K19" s="9">
        <v>7.4542909000000006E-5</v>
      </c>
      <c r="L19" s="7">
        <v>7.4550924000000004E-5</v>
      </c>
      <c r="M19" s="7">
        <v>7.4545128999999998E-5</v>
      </c>
      <c r="N19" s="8">
        <v>7.5792178000000002E-5</v>
      </c>
      <c r="O19" s="9">
        <v>3.6502989000000003E-4</v>
      </c>
      <c r="P19" s="7">
        <v>3.6509284999999999E-4</v>
      </c>
      <c r="Q19" s="7">
        <v>3.6503668E-4</v>
      </c>
      <c r="R19" s="8">
        <v>3.7115274E-4</v>
      </c>
      <c r="S19" s="7">
        <v>1.8323014E-4</v>
      </c>
      <c r="T19" s="7">
        <v>1.8326592799999998E-4</v>
      </c>
      <c r="U19" s="7">
        <v>1.8323283200000001E-4</v>
      </c>
      <c r="V19" s="7">
        <v>1.8630449500000001E-4</v>
      </c>
      <c r="W19" s="9">
        <v>2.8935425099999999E-4</v>
      </c>
      <c r="X19" s="7">
        <v>2.8940707400000002E-4</v>
      </c>
      <c r="Y19" s="7">
        <v>2.8935913899999998E-4</v>
      </c>
      <c r="Z19" s="8">
        <v>2.9420839300000001E-4</v>
      </c>
      <c r="AA19" s="9">
        <v>3.0580692000000002E-5</v>
      </c>
      <c r="AB19" s="7">
        <v>3.0584567999999998E-5</v>
      </c>
      <c r="AC19" s="7">
        <v>3.0581501000000001E-5</v>
      </c>
      <c r="AD19" s="8">
        <v>3.1093327000000003E-5</v>
      </c>
      <c r="AE19" s="9">
        <v>1.1489728599999999E-5</v>
      </c>
      <c r="AF19" s="7">
        <v>1.1491758100000001E-5</v>
      </c>
      <c r="AG19" s="7">
        <v>1.1489934399999999E-5</v>
      </c>
      <c r="AH19" s="8">
        <v>1.1489934399999999E-5</v>
      </c>
    </row>
    <row r="20" spans="1:34" x14ac:dyDescent="0.4">
      <c r="B20" s="1" t="s">
        <v>5</v>
      </c>
      <c r="C20" s="7">
        <v>3.4628059000000001E-3</v>
      </c>
      <c r="D20" s="7">
        <v>3.46437E-3</v>
      </c>
      <c r="E20" s="7">
        <v>3.4930568999999999E-3</v>
      </c>
      <c r="F20" s="8">
        <v>3.4635958000000001E-3</v>
      </c>
      <c r="G20" s="9">
        <v>2.2095730999999999E-3</v>
      </c>
      <c r="H20" s="7">
        <v>2.2105711000000002E-3</v>
      </c>
      <c r="I20" s="7">
        <v>2.2288758999999998E-3</v>
      </c>
      <c r="J20" s="8">
        <v>2.2100771E-3</v>
      </c>
      <c r="K20" s="9">
        <v>7.7208289999999998E-4</v>
      </c>
      <c r="L20" s="7">
        <v>7.7243161999999998E-4</v>
      </c>
      <c r="M20" s="7">
        <v>7.7882777999999998E-4</v>
      </c>
      <c r="N20" s="8">
        <v>7.7225901000000003E-4</v>
      </c>
      <c r="O20" s="9">
        <v>2.0345322E-3</v>
      </c>
      <c r="P20" s="7">
        <v>2.0354510999999998E-3</v>
      </c>
      <c r="Q20" s="7">
        <v>2.0523058000000002E-3</v>
      </c>
      <c r="R20" s="8">
        <v>2.0349961999999999E-3</v>
      </c>
      <c r="S20" s="7">
        <v>8.3249452999999997E-4</v>
      </c>
      <c r="T20" s="7">
        <v>8.3287054E-4</v>
      </c>
      <c r="U20" s="7">
        <v>8.3976717000000002E-4</v>
      </c>
      <c r="V20" s="7">
        <v>8.3268442000000004E-4</v>
      </c>
      <c r="W20" s="9">
        <v>2.1118676000000001E-3</v>
      </c>
      <c r="X20" s="7">
        <v>2.1128215000000001E-3</v>
      </c>
      <c r="Y20" s="7">
        <v>2.1303168E-3</v>
      </c>
      <c r="Z20" s="8">
        <v>2.1123493E-3</v>
      </c>
      <c r="AA20" s="9">
        <v>2.7731997000000002E-4</v>
      </c>
      <c r="AB20" s="7">
        <v>2.7744523000000003E-4</v>
      </c>
      <c r="AC20" s="7">
        <v>2.7974263000000001E-4</v>
      </c>
      <c r="AD20" s="8">
        <v>2.7738323000000003E-4</v>
      </c>
      <c r="AE20" s="9">
        <v>6.0313377999999997E-5</v>
      </c>
      <c r="AF20" s="7">
        <v>6.0340619999999998E-5</v>
      </c>
      <c r="AG20" s="7">
        <v>6.0840274000000003E-5</v>
      </c>
      <c r="AH20" s="8">
        <v>6.0840274000000003E-5</v>
      </c>
    </row>
    <row r="21" spans="1:34" x14ac:dyDescent="0.4">
      <c r="A21" s="10"/>
      <c r="B21" s="10" t="s">
        <v>6</v>
      </c>
      <c r="C21" s="11">
        <v>0.19631788570026501</v>
      </c>
      <c r="D21" s="11">
        <v>0.18081416877777695</v>
      </c>
      <c r="E21" s="11">
        <v>0.20698418653041104</v>
      </c>
      <c r="F21" s="12">
        <v>0.21990798131320705</v>
      </c>
      <c r="G21" s="13">
        <v>8.0450023934306988E-2</v>
      </c>
      <c r="H21" s="11">
        <v>6.7277357838327015E-2</v>
      </c>
      <c r="I21" s="11">
        <v>8.7284210141203994E-2</v>
      </c>
      <c r="J21" s="12">
        <v>9.8491948410195998E-2</v>
      </c>
      <c r="K21" s="13">
        <v>5.5173054149351405E-2</v>
      </c>
      <c r="L21" s="11">
        <v>5.40650251300114E-2</v>
      </c>
      <c r="M21" s="11">
        <v>5.6248433380979304E-2</v>
      </c>
      <c r="N21" s="12">
        <v>5.675716443777859E-2</v>
      </c>
      <c r="O21" s="13">
        <v>6.093917069478199E-2</v>
      </c>
      <c r="P21" s="11">
        <v>5.1424713348525997E-2</v>
      </c>
      <c r="Q21" s="11">
        <v>6.4704842206596003E-2</v>
      </c>
      <c r="R21" s="12">
        <v>7.4052563342095992E-2</v>
      </c>
      <c r="S21" s="13">
        <v>4.7264566260386998E-2</v>
      </c>
      <c r="T21" s="11">
        <v>4.2950332890482196E-2</v>
      </c>
      <c r="U21" s="11">
        <v>5.6903026128157806E-2</v>
      </c>
      <c r="V21" s="12">
        <v>5.3396593153840592E-2</v>
      </c>
      <c r="W21" s="13">
        <v>1.25353487605806E-2</v>
      </c>
      <c r="X21" s="11">
        <v>1.1716455342674901E-2</v>
      </c>
      <c r="Y21" s="11">
        <v>1.3056435448949778E-2</v>
      </c>
      <c r="Z21" s="12">
        <v>1.3678198810229398E-2</v>
      </c>
      <c r="AA21" s="13">
        <v>1.207025107760685E-2</v>
      </c>
      <c r="AB21" s="11">
        <v>1.166852542998381E-2</v>
      </c>
      <c r="AC21" s="11">
        <v>1.233509565302735E-2</v>
      </c>
      <c r="AD21" s="12">
        <v>1.267486236552084E-2</v>
      </c>
      <c r="AE21" s="13">
        <v>1.15058088379691E-3</v>
      </c>
      <c r="AF21" s="11">
        <v>1.0180812363634099E-3</v>
      </c>
      <c r="AG21" s="11">
        <v>1.1979609701300599E-3</v>
      </c>
      <c r="AH21" s="12">
        <v>1.3512011932931599E-3</v>
      </c>
    </row>
    <row r="23" spans="1:34" x14ac:dyDescent="0.4">
      <c r="A23" s="15" t="s">
        <v>33</v>
      </c>
    </row>
    <row r="24" spans="1:34" x14ac:dyDescent="0.4">
      <c r="A24" s="2" t="s">
        <v>8</v>
      </c>
      <c r="B24" s="3"/>
      <c r="C24" s="66" t="s">
        <v>10</v>
      </c>
      <c r="D24" s="66"/>
      <c r="E24" s="66"/>
      <c r="F24" s="67"/>
      <c r="G24" s="68" t="s">
        <v>11</v>
      </c>
      <c r="H24" s="66"/>
      <c r="I24" s="66"/>
      <c r="J24" s="67"/>
      <c r="K24" s="68" t="s">
        <v>12</v>
      </c>
      <c r="L24" s="66"/>
      <c r="M24" s="66"/>
      <c r="N24" s="67"/>
      <c r="O24" s="68" t="s">
        <v>13</v>
      </c>
      <c r="P24" s="66"/>
      <c r="Q24" s="66"/>
      <c r="R24" s="67"/>
      <c r="S24" s="66" t="s">
        <v>14</v>
      </c>
      <c r="T24" s="66"/>
      <c r="U24" s="66"/>
      <c r="V24" s="67"/>
      <c r="W24" s="68" t="s">
        <v>15</v>
      </c>
      <c r="X24" s="66"/>
      <c r="Y24" s="66"/>
      <c r="Z24" s="67"/>
      <c r="AA24" s="68" t="s">
        <v>19</v>
      </c>
      <c r="AB24" s="66"/>
      <c r="AC24" s="66"/>
      <c r="AD24" s="67"/>
      <c r="AE24" s="68" t="s">
        <v>18</v>
      </c>
      <c r="AF24" s="66"/>
      <c r="AG24" s="66"/>
      <c r="AH24" s="67"/>
    </row>
    <row r="25" spans="1:34" x14ac:dyDescent="0.4">
      <c r="A25" s="4" t="s">
        <v>9</v>
      </c>
      <c r="C25" s="1" t="s">
        <v>28</v>
      </c>
      <c r="D25" s="1" t="s">
        <v>29</v>
      </c>
      <c r="E25" s="1" t="s">
        <v>30</v>
      </c>
      <c r="F25" s="14" t="s">
        <v>31</v>
      </c>
      <c r="G25" s="1" t="s">
        <v>28</v>
      </c>
      <c r="H25" s="1" t="s">
        <v>29</v>
      </c>
      <c r="I25" s="1" t="s">
        <v>30</v>
      </c>
      <c r="J25" s="14" t="s">
        <v>31</v>
      </c>
      <c r="K25" s="6" t="s">
        <v>28</v>
      </c>
      <c r="L25" s="1" t="s">
        <v>29</v>
      </c>
      <c r="M25" s="1" t="s">
        <v>30</v>
      </c>
      <c r="N25" s="14" t="s">
        <v>31</v>
      </c>
      <c r="O25" s="6" t="s">
        <v>28</v>
      </c>
      <c r="P25" s="1" t="s">
        <v>29</v>
      </c>
      <c r="Q25" s="1" t="s">
        <v>30</v>
      </c>
      <c r="R25" s="5" t="s">
        <v>31</v>
      </c>
      <c r="S25" s="1" t="s">
        <v>28</v>
      </c>
      <c r="T25" s="1" t="s">
        <v>29</v>
      </c>
      <c r="U25" s="1" t="s">
        <v>30</v>
      </c>
      <c r="V25" s="14" t="s">
        <v>31</v>
      </c>
      <c r="W25" s="1" t="s">
        <v>28</v>
      </c>
      <c r="X25" s="1" t="s">
        <v>29</v>
      </c>
      <c r="Y25" s="1" t="s">
        <v>30</v>
      </c>
      <c r="Z25" s="14" t="s">
        <v>31</v>
      </c>
      <c r="AA25" s="1" t="s">
        <v>28</v>
      </c>
      <c r="AB25" s="1" t="s">
        <v>29</v>
      </c>
      <c r="AC25" s="1" t="s">
        <v>30</v>
      </c>
      <c r="AD25" s="14" t="s">
        <v>31</v>
      </c>
      <c r="AE25" s="1" t="s">
        <v>28</v>
      </c>
      <c r="AF25" s="1" t="s">
        <v>29</v>
      </c>
      <c r="AG25" s="1" t="s">
        <v>30</v>
      </c>
      <c r="AH25" s="14" t="s">
        <v>31</v>
      </c>
    </row>
    <row r="26" spans="1:34" x14ac:dyDescent="0.4">
      <c r="A26" s="4" t="s">
        <v>7</v>
      </c>
      <c r="B26" s="1" t="s">
        <v>2</v>
      </c>
      <c r="C26" s="7">
        <v>0.12603581144907003</v>
      </c>
      <c r="D26" s="7">
        <v>0.12841984700033998</v>
      </c>
      <c r="E26" s="7">
        <v>0.12627880310894002</v>
      </c>
      <c r="F26" s="8">
        <v>0.12589232961744004</v>
      </c>
      <c r="G26" s="9">
        <v>2.2625930340657997E-2</v>
      </c>
      <c r="H26" s="7">
        <v>3.5560676931108003E-2</v>
      </c>
      <c r="I26" s="7">
        <v>2.2495272949980993E-2</v>
      </c>
      <c r="J26" s="8">
        <v>2.2615196267600897E-2</v>
      </c>
      <c r="K26" s="9">
        <v>4.9751146610517202E-2</v>
      </c>
      <c r="L26" s="7">
        <v>4.9724343594241105E-2</v>
      </c>
      <c r="M26" s="7">
        <v>4.983543994919911E-2</v>
      </c>
      <c r="N26" s="8">
        <v>4.9791818645335197E-2</v>
      </c>
      <c r="O26" s="9">
        <v>1.8341428375226999E-2</v>
      </c>
      <c r="P26" s="7">
        <v>2.8145717955256999E-2</v>
      </c>
      <c r="Q26" s="7">
        <v>1.8246408147047002E-2</v>
      </c>
      <c r="R26" s="8">
        <v>1.8418110479132201E-2</v>
      </c>
      <c r="S26" s="7">
        <v>2.7868594341528396E-2</v>
      </c>
      <c r="T26" s="7">
        <v>2.9828108364618498E-2</v>
      </c>
      <c r="U26" s="7">
        <v>2.8173842343063492E-2</v>
      </c>
      <c r="V26" s="7">
        <v>2.7573875412434796E-2</v>
      </c>
      <c r="W26" s="9">
        <v>6.6972968198522002E-3</v>
      </c>
      <c r="X26" s="7">
        <v>6.704587140719199E-3</v>
      </c>
      <c r="Y26" s="7">
        <v>6.8278265990375986E-3</v>
      </c>
      <c r="Z26" s="8">
        <v>6.7280051232057004E-3</v>
      </c>
      <c r="AA26" s="9">
        <v>1.0004666892372428E-2</v>
      </c>
      <c r="AB26" s="7">
        <v>1.0067884529422399E-2</v>
      </c>
      <c r="AC26" s="7">
        <v>1.0036128505732898E-2</v>
      </c>
      <c r="AD26" s="8">
        <v>1.0022738297331822E-2</v>
      </c>
      <c r="AE26" s="9">
        <v>5.1782167129481001E-4</v>
      </c>
      <c r="AF26" s="7">
        <v>7.3108358107400987E-4</v>
      </c>
      <c r="AG26" s="7">
        <v>5.2557941321363917E-4</v>
      </c>
      <c r="AH26" s="8">
        <v>5.1874828494417012E-4</v>
      </c>
    </row>
    <row r="27" spans="1:34" x14ac:dyDescent="0.4">
      <c r="B27" s="1" t="s">
        <v>3</v>
      </c>
      <c r="C27" s="7">
        <v>5.6420349060267994E-2</v>
      </c>
      <c r="D27" s="7">
        <v>5.6420789302107997E-2</v>
      </c>
      <c r="E27" s="7">
        <v>5.3048578702669991E-2</v>
      </c>
      <c r="F27" s="8">
        <v>4.9440066040451001E-2</v>
      </c>
      <c r="G27" s="9">
        <v>4.8011825517487998E-2</v>
      </c>
      <c r="H27" s="7">
        <v>4.8011755293579997E-2</v>
      </c>
      <c r="I27" s="7">
        <v>4.5277540296061E-2</v>
      </c>
      <c r="J27" s="8">
        <v>4.2345737980209998E-2</v>
      </c>
      <c r="K27" s="9">
        <v>3.9624875860253999E-3</v>
      </c>
      <c r="L27" s="7">
        <v>3.9624822628312002E-3</v>
      </c>
      <c r="M27" s="7">
        <v>3.7363625576814006E-3</v>
      </c>
      <c r="N27" s="8">
        <v>3.4937811271637999E-3</v>
      </c>
      <c r="O27" s="9">
        <v>3.5013423395512999E-2</v>
      </c>
      <c r="P27" s="7">
        <v>3.5013370281991002E-2</v>
      </c>
      <c r="Q27" s="7">
        <v>3.3019672922764004E-2</v>
      </c>
      <c r="R27" s="8">
        <v>3.0881743815362999E-2</v>
      </c>
      <c r="S27" s="7">
        <v>1.6402780651803898E-2</v>
      </c>
      <c r="T27" s="7">
        <v>1.6402469872315899E-2</v>
      </c>
      <c r="U27" s="7">
        <v>1.55531776167319E-2</v>
      </c>
      <c r="V27" s="7">
        <v>1.46375153410631E-2</v>
      </c>
      <c r="W27" s="9">
        <v>2.9616550605722101E-3</v>
      </c>
      <c r="X27" s="7">
        <v>2.9616495184114104E-3</v>
      </c>
      <c r="Y27" s="7">
        <v>2.7936456887423002E-3</v>
      </c>
      <c r="Z27" s="8">
        <v>2.6135980149428403E-3</v>
      </c>
      <c r="AA27" s="9">
        <v>1.5121734634888E-3</v>
      </c>
      <c r="AB27" s="7">
        <v>1.5121701732526999E-3</v>
      </c>
      <c r="AC27" s="7">
        <v>1.4264045379538399E-3</v>
      </c>
      <c r="AD27" s="8">
        <v>1.3344356715653701E-3</v>
      </c>
      <c r="AE27" s="9">
        <v>4.8101091853980002E-4</v>
      </c>
      <c r="AF27" s="7">
        <v>4.8100956886557998E-4</v>
      </c>
      <c r="AG27" s="7">
        <v>4.5366781933995991E-4</v>
      </c>
      <c r="AH27" s="8">
        <v>4.2428196004320009E-4</v>
      </c>
    </row>
    <row r="28" spans="1:34" x14ac:dyDescent="0.4">
      <c r="B28" s="1" t="s">
        <v>4</v>
      </c>
      <c r="C28" s="7">
        <v>9.2833916000000004E-4</v>
      </c>
      <c r="D28" s="7">
        <v>9.2803316999999995E-4</v>
      </c>
      <c r="E28" s="7">
        <v>9.2800304E-4</v>
      </c>
      <c r="F28" s="8">
        <v>9.4374030999999994E-4</v>
      </c>
      <c r="G28" s="9">
        <v>4.2553984000000001E-4</v>
      </c>
      <c r="H28" s="7">
        <v>4.2540623999999999E-4</v>
      </c>
      <c r="I28" s="7">
        <v>4.2538805999999999E-4</v>
      </c>
      <c r="J28" s="8">
        <v>4.3259956000000002E-4</v>
      </c>
      <c r="K28" s="9">
        <v>7.4558315999999998E-5</v>
      </c>
      <c r="L28" s="7">
        <v>7.4537819000000002E-5</v>
      </c>
      <c r="M28" s="7">
        <v>7.4532728000000002E-5</v>
      </c>
      <c r="N28" s="8">
        <v>7.5795245999999995E-5</v>
      </c>
      <c r="O28" s="9">
        <v>3.6512894999999999E-4</v>
      </c>
      <c r="P28" s="7">
        <v>3.6501430999999999E-4</v>
      </c>
      <c r="Q28" s="7">
        <v>3.6499872E-4</v>
      </c>
      <c r="R28" s="8">
        <v>3.7118646000000003E-4</v>
      </c>
      <c r="S28" s="7">
        <v>1.8328403900000001E-4</v>
      </c>
      <c r="T28" s="7">
        <v>1.8322396899999999E-4</v>
      </c>
      <c r="U28" s="7">
        <v>1.8321779900000001E-4</v>
      </c>
      <c r="V28" s="7">
        <v>1.8632472400000001E-4</v>
      </c>
      <c r="W28" s="9">
        <v>2.8943567300000002E-4</v>
      </c>
      <c r="X28" s="7">
        <v>2.8934304899999998E-4</v>
      </c>
      <c r="Y28" s="7">
        <v>2.8933184700000002E-4</v>
      </c>
      <c r="Z28" s="8">
        <v>2.9423742099999998E-4</v>
      </c>
      <c r="AA28" s="9">
        <v>3.0587598E-5</v>
      </c>
      <c r="AB28" s="7">
        <v>3.0578835999999998E-5</v>
      </c>
      <c r="AC28" s="7">
        <v>3.0576979000000005E-5</v>
      </c>
      <c r="AD28" s="8">
        <v>3.1095049E-5</v>
      </c>
      <c r="AE28" s="9">
        <v>1.1492894300000001E-5</v>
      </c>
      <c r="AF28" s="7">
        <v>1.1489257099999999E-5</v>
      </c>
      <c r="AG28" s="7">
        <v>1.14887854E-5</v>
      </c>
      <c r="AH28" s="8">
        <v>1.1683561800000001E-5</v>
      </c>
    </row>
    <row r="29" spans="1:34" x14ac:dyDescent="0.4">
      <c r="B29" s="1" t="s">
        <v>5</v>
      </c>
      <c r="C29" s="7">
        <v>3.4635958000000001E-3</v>
      </c>
      <c r="D29" s="7">
        <v>3.4629554999999999E-3</v>
      </c>
      <c r="E29" s="7">
        <v>3.4650799000000001E-3</v>
      </c>
      <c r="F29" s="8">
        <v>3.4643369E-3</v>
      </c>
      <c r="G29" s="9">
        <v>2.2100771E-3</v>
      </c>
      <c r="H29" s="7">
        <v>2.2096685999999999E-3</v>
      </c>
      <c r="I29" s="7">
        <v>2.2110240999999998E-3</v>
      </c>
      <c r="J29" s="8">
        <v>2.2105501E-3</v>
      </c>
      <c r="K29" s="9">
        <v>7.7225899999999997E-4</v>
      </c>
      <c r="L29" s="7">
        <v>7.7211624999999997E-4</v>
      </c>
      <c r="M29" s="7">
        <v>7.7258988999999998E-4</v>
      </c>
      <c r="N29" s="8">
        <v>7.7242426000000001E-4</v>
      </c>
      <c r="O29" s="9">
        <v>2.0349961999999999E-3</v>
      </c>
      <c r="P29" s="7">
        <v>2.0346201E-3</v>
      </c>
      <c r="Q29" s="7">
        <v>2.0358681000000002E-3</v>
      </c>
      <c r="R29" s="8">
        <v>2.0354317000000001E-3</v>
      </c>
      <c r="S29" s="7">
        <v>8.3268442000000004E-4</v>
      </c>
      <c r="T29" s="7">
        <v>8.3253050000000001E-4</v>
      </c>
      <c r="U29" s="7">
        <v>8.3304118999999997E-4</v>
      </c>
      <c r="V29" s="7">
        <v>8.3286259999999996E-4</v>
      </c>
      <c r="W29" s="9">
        <v>2.1123493E-3</v>
      </c>
      <c r="X29" s="7">
        <v>2.1119589E-3</v>
      </c>
      <c r="Y29" s="7">
        <v>2.1132543999999999E-3</v>
      </c>
      <c r="Z29" s="8">
        <v>2.1128013000000002E-3</v>
      </c>
      <c r="AA29" s="9">
        <v>2.7738323000000003E-4</v>
      </c>
      <c r="AB29" s="7">
        <v>2.7733195000000002E-4</v>
      </c>
      <c r="AC29" s="7">
        <v>2.7750206999999999E-4</v>
      </c>
      <c r="AD29" s="8">
        <v>2.7744257999999999E-4</v>
      </c>
      <c r="AE29" s="9">
        <v>6.0327135000000003E-5</v>
      </c>
      <c r="AF29" s="7">
        <v>6.0315983999999999E-5</v>
      </c>
      <c r="AG29" s="7">
        <v>6.0352983000000003E-5</v>
      </c>
      <c r="AH29" s="8">
        <v>6.0340044000000002E-5</v>
      </c>
    </row>
    <row r="30" spans="1:34" x14ac:dyDescent="0.4">
      <c r="A30" s="10"/>
      <c r="B30" s="10" t="s">
        <v>6</v>
      </c>
      <c r="C30" s="11">
        <v>0.18684809546933803</v>
      </c>
      <c r="D30" s="11">
        <v>0.189231624972448</v>
      </c>
      <c r="E30" s="11">
        <v>0.18372046475161002</v>
      </c>
      <c r="F30" s="12">
        <v>0.17974047286789105</v>
      </c>
      <c r="G30" s="13">
        <v>7.3273372798145997E-2</v>
      </c>
      <c r="H30" s="11">
        <v>8.6207507064687994E-2</v>
      </c>
      <c r="I30" s="11">
        <v>7.0409225406041998E-2</v>
      </c>
      <c r="J30" s="12">
        <v>6.7604083907810891E-2</v>
      </c>
      <c r="K30" s="13">
        <v>5.4560451512542602E-2</v>
      </c>
      <c r="L30" s="11">
        <v>5.4533479926072305E-2</v>
      </c>
      <c r="M30" s="11">
        <v>5.4418925124880516E-2</v>
      </c>
      <c r="N30" s="12">
        <v>5.4133819278499001E-2</v>
      </c>
      <c r="O30" s="13">
        <v>5.5754976920739996E-2</v>
      </c>
      <c r="P30" s="11">
        <v>6.5558722647247991E-2</v>
      </c>
      <c r="Q30" s="11">
        <v>5.3666947889811009E-2</v>
      </c>
      <c r="R30" s="12">
        <v>5.1706472454495195E-2</v>
      </c>
      <c r="S30" s="13">
        <v>4.5287343452332297E-2</v>
      </c>
      <c r="T30" s="11">
        <v>4.7246332705934396E-2</v>
      </c>
      <c r="U30" s="11">
        <v>4.4743278948795387E-2</v>
      </c>
      <c r="V30" s="12">
        <v>4.3230578077497896E-2</v>
      </c>
      <c r="W30" s="13">
        <f>SUM(W26:W29)</f>
        <v>1.206073685342441E-2</v>
      </c>
      <c r="X30" s="11">
        <v>1.2067538608130609E-2</v>
      </c>
      <c r="Y30" s="11">
        <v>1.20240585347799E-2</v>
      </c>
      <c r="Z30" s="12">
        <v>1.1748641859148541E-2</v>
      </c>
      <c r="AA30" s="13">
        <v>1.1824811183861229E-2</v>
      </c>
      <c r="AB30" s="11">
        <v>1.1887965488675099E-2</v>
      </c>
      <c r="AC30" s="11">
        <v>1.1770612092686738E-2</v>
      </c>
      <c r="AD30" s="12">
        <v>1.1665711597897192E-2</v>
      </c>
      <c r="AE30" s="13">
        <v>1.0706526191346102E-3</v>
      </c>
      <c r="AF30" s="11">
        <v>1.2838983910395899E-3</v>
      </c>
      <c r="AG30" s="11">
        <v>1.0510890009535992E-3</v>
      </c>
      <c r="AH30" s="12">
        <v>1.0150538507873702E-3</v>
      </c>
    </row>
    <row r="31" spans="1:34" x14ac:dyDescent="0.4"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</row>
    <row r="32" spans="1:34" x14ac:dyDescent="0.4">
      <c r="A32" s="15" t="s">
        <v>39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</row>
    <row r="33" spans="1:34" s="17" customFormat="1" x14ac:dyDescent="0.4">
      <c r="A33" s="18" t="s">
        <v>8</v>
      </c>
      <c r="B33" s="16"/>
      <c r="C33" s="71" t="s">
        <v>10</v>
      </c>
      <c r="D33" s="70"/>
      <c r="E33" s="69" t="s">
        <v>42</v>
      </c>
      <c r="F33" s="70"/>
      <c r="G33" s="69" t="s">
        <v>43</v>
      </c>
      <c r="H33" s="70"/>
      <c r="I33" s="69" t="s">
        <v>44</v>
      </c>
      <c r="J33" s="70"/>
      <c r="K33" s="69" t="s">
        <v>45</v>
      </c>
      <c r="L33" s="70"/>
      <c r="M33" s="69" t="s">
        <v>46</v>
      </c>
      <c r="N33" s="70"/>
      <c r="O33" s="69" t="s">
        <v>47</v>
      </c>
      <c r="P33" s="70"/>
      <c r="Q33" s="69" t="s">
        <v>48</v>
      </c>
      <c r="R33" s="70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</row>
    <row r="34" spans="1:34" x14ac:dyDescent="0.4">
      <c r="A34" s="4" t="s">
        <v>9</v>
      </c>
      <c r="C34" s="1" t="s">
        <v>40</v>
      </c>
      <c r="D34" s="5" t="s">
        <v>41</v>
      </c>
      <c r="E34" s="1" t="s">
        <v>40</v>
      </c>
      <c r="F34" s="5" t="s">
        <v>41</v>
      </c>
      <c r="G34" s="1" t="s">
        <v>40</v>
      </c>
      <c r="H34" s="5" t="s">
        <v>41</v>
      </c>
      <c r="I34" s="1" t="s">
        <v>40</v>
      </c>
      <c r="J34" s="5" t="s">
        <v>41</v>
      </c>
      <c r="K34" s="1" t="s">
        <v>40</v>
      </c>
      <c r="L34" s="5" t="s">
        <v>41</v>
      </c>
      <c r="M34" s="1" t="s">
        <v>40</v>
      </c>
      <c r="N34" s="5" t="s">
        <v>41</v>
      </c>
      <c r="O34" s="1" t="s">
        <v>40</v>
      </c>
      <c r="P34" s="5" t="s">
        <v>41</v>
      </c>
      <c r="Q34" s="1" t="s">
        <v>40</v>
      </c>
      <c r="R34" s="5" t="s">
        <v>41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</row>
    <row r="35" spans="1:34" x14ac:dyDescent="0.4">
      <c r="A35" s="4" t="s">
        <v>7</v>
      </c>
      <c r="B35" s="1" t="s">
        <v>2</v>
      </c>
      <c r="C35" s="7">
        <v>0.125824284573199</v>
      </c>
      <c r="D35" s="8">
        <v>0.14384220753748</v>
      </c>
      <c r="E35" s="7">
        <v>2.2655088454320994E-2</v>
      </c>
      <c r="F35" s="8">
        <v>0.109533184911855</v>
      </c>
      <c r="G35" s="7">
        <v>4.9720045252077204E-2</v>
      </c>
      <c r="H35" s="8">
        <v>4.9536481821117098E-2</v>
      </c>
      <c r="I35" s="7">
        <v>1.8339961383727999E-2</v>
      </c>
      <c r="J35" s="8">
        <v>8.4345398981041986E-2</v>
      </c>
      <c r="K35" s="7">
        <v>2.7988860203983397E-2</v>
      </c>
      <c r="L35" s="8">
        <v>4.0239962212850013E-2</v>
      </c>
      <c r="M35" s="7">
        <v>6.7084273525603979E-3</v>
      </c>
      <c r="N35" s="8">
        <v>6.6519643299401011E-3</v>
      </c>
      <c r="O35" s="7">
        <v>1.0003170789372838E-2</v>
      </c>
      <c r="P35" s="8">
        <v>1.0407426190404401E-2</v>
      </c>
      <c r="Q35" s="7">
        <v>5.1955243498923891E-4</v>
      </c>
      <c r="R35" s="8">
        <v>1.9548854738181999E-3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</row>
    <row r="36" spans="1:34" x14ac:dyDescent="0.4">
      <c r="B36" s="1" t="s">
        <v>3</v>
      </c>
      <c r="C36" s="7">
        <v>5.8399981501669994E-2</v>
      </c>
      <c r="D36" s="8">
        <v>4.6580125171775989E-2</v>
      </c>
      <c r="E36" s="7">
        <v>4.9617778235059001E-2</v>
      </c>
      <c r="F36" s="8">
        <v>4.0026558299530002E-2</v>
      </c>
      <c r="G36" s="7">
        <v>4.0953088375803009E-3</v>
      </c>
      <c r="H36" s="8">
        <v>3.3021100963905006E-3</v>
      </c>
      <c r="I36" s="7">
        <v>3.6184448301762998E-2</v>
      </c>
      <c r="J36" s="8">
        <v>2.9190797389312E-2</v>
      </c>
      <c r="K36" s="7">
        <v>1.69022302967318E-2</v>
      </c>
      <c r="L36" s="8">
        <v>1.39178895872116E-2</v>
      </c>
      <c r="M36" s="7">
        <v>3.0603290877421999E-3</v>
      </c>
      <c r="N36" s="8">
        <v>2.4709806927948001E-3</v>
      </c>
      <c r="O36" s="7">
        <v>1.5625492439538401E-3</v>
      </c>
      <c r="P36" s="8">
        <v>1.2616788709707302E-3</v>
      </c>
      <c r="Q36" s="7">
        <v>4.9707696262996006E-4</v>
      </c>
      <c r="R36" s="8">
        <v>4.0114659621789001E-4</v>
      </c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</row>
    <row r="37" spans="1:34" x14ac:dyDescent="0.4">
      <c r="B37" s="1" t="s">
        <v>4</v>
      </c>
      <c r="C37" s="7">
        <v>9.2808792999999994E-4</v>
      </c>
      <c r="D37" s="8">
        <v>9.2819767999999996E-4</v>
      </c>
      <c r="E37" s="7">
        <v>4.2543925999999999E-4</v>
      </c>
      <c r="F37" s="8">
        <v>4.2547578E-4</v>
      </c>
      <c r="G37" s="7">
        <v>7.4547073000000009E-5</v>
      </c>
      <c r="H37" s="8">
        <v>7.4547442999999995E-5</v>
      </c>
      <c r="I37" s="7">
        <v>3.6504262999999997E-4</v>
      </c>
      <c r="J37" s="8">
        <v>3.6507400000000001E-4</v>
      </c>
      <c r="K37" s="7">
        <v>1.8323518899999999E-4</v>
      </c>
      <c r="L37" s="8">
        <v>1.8325615099999999E-4</v>
      </c>
      <c r="M37" s="7">
        <v>2.8936341600000002E-4</v>
      </c>
      <c r="N37" s="8">
        <v>2.8939190200000004E-4</v>
      </c>
      <c r="O37" s="7">
        <v>3.0582210999999997E-5</v>
      </c>
      <c r="P37" s="8">
        <v>3.0583095000000002E-5</v>
      </c>
      <c r="Q37" s="7">
        <v>1.14901145E-5</v>
      </c>
      <c r="R37" s="8">
        <v>1.1491160999999999E-5</v>
      </c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</row>
    <row r="38" spans="1:34" x14ac:dyDescent="0.4">
      <c r="B38" s="1" t="s">
        <v>5</v>
      </c>
      <c r="C38" s="7">
        <v>3.4632687000000001E-3</v>
      </c>
      <c r="D38" s="8">
        <v>3.4605164E-3</v>
      </c>
      <c r="E38" s="7">
        <v>2.2098684E-3</v>
      </c>
      <c r="F38" s="8">
        <v>2.2081122E-3</v>
      </c>
      <c r="G38" s="7">
        <v>7.7218608000000002E-4</v>
      </c>
      <c r="H38" s="8">
        <v>7.7157240999999998E-4</v>
      </c>
      <c r="I38" s="7">
        <v>2.0348040999999999E-3</v>
      </c>
      <c r="J38" s="8">
        <v>2.0331870000000001E-3</v>
      </c>
      <c r="K38" s="7">
        <v>8.3260579000000003E-4</v>
      </c>
      <c r="L38" s="8">
        <v>8.3194409999999997E-4</v>
      </c>
      <c r="M38" s="7">
        <v>2.1121498000000001E-3</v>
      </c>
      <c r="N38" s="8">
        <v>2.1104713000000002E-3</v>
      </c>
      <c r="O38" s="7">
        <v>2.7735702999999998E-4</v>
      </c>
      <c r="P38" s="8">
        <v>2.7713660999999999E-4</v>
      </c>
      <c r="Q38" s="7">
        <v>6.0321437999999999E-5</v>
      </c>
      <c r="R38" s="8">
        <v>6.0273499999999998E-5</v>
      </c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</row>
    <row r="39" spans="1:34" x14ac:dyDescent="0.4">
      <c r="A39" s="10"/>
      <c r="B39" s="10" t="s">
        <v>6</v>
      </c>
      <c r="C39" s="11">
        <v>0.18861562270486898</v>
      </c>
      <c r="D39" s="12">
        <v>0.19481104678925598</v>
      </c>
      <c r="E39" s="11">
        <v>7.4908174349379977E-2</v>
      </c>
      <c r="F39" s="12">
        <v>0.15219333119138498</v>
      </c>
      <c r="G39" s="11">
        <v>5.466208724265751E-2</v>
      </c>
      <c r="H39" s="12">
        <v>5.3684711770507598E-2</v>
      </c>
      <c r="I39" s="11">
        <v>5.6924256415490995E-2</v>
      </c>
      <c r="J39" s="12">
        <v>0.115934457370354</v>
      </c>
      <c r="K39" s="11">
        <v>4.5906931479715203E-2</v>
      </c>
      <c r="L39" s="12">
        <v>5.5173052051061613E-2</v>
      </c>
      <c r="M39" s="11">
        <v>1.21702696563026E-2</v>
      </c>
      <c r="N39" s="12">
        <v>1.1522808224734902E-2</v>
      </c>
      <c r="O39" s="11">
        <v>1.1873659274326678E-2</v>
      </c>
      <c r="P39" s="12">
        <v>1.1976824766375131E-2</v>
      </c>
      <c r="Q39" s="11">
        <v>1.0884409501191992E-3</v>
      </c>
      <c r="R39" s="12">
        <v>2.42779673103609E-3</v>
      </c>
    </row>
    <row r="40" spans="1:34" x14ac:dyDescent="0.4">
      <c r="C40" s="7"/>
      <c r="D40" s="7"/>
      <c r="E40" s="7"/>
      <c r="F40" s="7"/>
    </row>
    <row r="41" spans="1:34" x14ac:dyDescent="0.4">
      <c r="A41" s="15" t="s">
        <v>38</v>
      </c>
    </row>
    <row r="42" spans="1:34" x14ac:dyDescent="0.4">
      <c r="A42" s="2" t="s">
        <v>8</v>
      </c>
      <c r="B42" s="3"/>
      <c r="C42" s="66" t="s">
        <v>10</v>
      </c>
      <c r="D42" s="66"/>
      <c r="E42" s="66"/>
      <c r="F42" s="67"/>
      <c r="G42" s="68" t="s">
        <v>11</v>
      </c>
      <c r="H42" s="66"/>
      <c r="I42" s="66"/>
      <c r="J42" s="67"/>
      <c r="K42" s="68" t="s">
        <v>12</v>
      </c>
      <c r="L42" s="66"/>
      <c r="M42" s="66"/>
      <c r="N42" s="67"/>
      <c r="O42" s="68" t="s">
        <v>13</v>
      </c>
      <c r="P42" s="66"/>
      <c r="Q42" s="66"/>
      <c r="R42" s="67"/>
      <c r="S42" s="66" t="s">
        <v>14</v>
      </c>
      <c r="T42" s="66"/>
      <c r="U42" s="66"/>
      <c r="V42" s="67"/>
      <c r="W42" s="68" t="s">
        <v>15</v>
      </c>
      <c r="X42" s="66"/>
      <c r="Y42" s="66"/>
      <c r="Z42" s="67"/>
      <c r="AA42" s="68" t="s">
        <v>19</v>
      </c>
      <c r="AB42" s="66"/>
      <c r="AC42" s="66"/>
      <c r="AD42" s="67"/>
      <c r="AE42" s="68" t="s">
        <v>18</v>
      </c>
      <c r="AF42" s="66"/>
      <c r="AG42" s="66"/>
      <c r="AH42" s="67"/>
    </row>
    <row r="43" spans="1:34" x14ac:dyDescent="0.4">
      <c r="A43" s="4" t="s">
        <v>9</v>
      </c>
      <c r="C43" s="1" t="s">
        <v>37</v>
      </c>
      <c r="D43" s="1" t="s">
        <v>34</v>
      </c>
      <c r="E43" s="1" t="s">
        <v>35</v>
      </c>
      <c r="F43" s="14" t="s">
        <v>36</v>
      </c>
      <c r="G43" s="1" t="s">
        <v>37</v>
      </c>
      <c r="H43" s="1" t="s">
        <v>34</v>
      </c>
      <c r="I43" s="1" t="s">
        <v>35</v>
      </c>
      <c r="J43" s="14" t="s">
        <v>36</v>
      </c>
      <c r="K43" s="6" t="s">
        <v>37</v>
      </c>
      <c r="L43" s="1" t="s">
        <v>34</v>
      </c>
      <c r="M43" s="1" t="s">
        <v>35</v>
      </c>
      <c r="N43" s="14" t="s">
        <v>36</v>
      </c>
      <c r="O43" s="6" t="s">
        <v>37</v>
      </c>
      <c r="P43" s="1" t="s">
        <v>34</v>
      </c>
      <c r="Q43" s="1" t="s">
        <v>35</v>
      </c>
      <c r="R43" s="5" t="s">
        <v>36</v>
      </c>
      <c r="S43" s="1" t="s">
        <v>37</v>
      </c>
      <c r="T43" s="1" t="s">
        <v>34</v>
      </c>
      <c r="U43" s="1" t="s">
        <v>35</v>
      </c>
      <c r="V43" s="14" t="s">
        <v>36</v>
      </c>
      <c r="W43" s="1" t="s">
        <v>37</v>
      </c>
      <c r="X43" s="1" t="s">
        <v>34</v>
      </c>
      <c r="Y43" s="1" t="s">
        <v>35</v>
      </c>
      <c r="Z43" s="14" t="s">
        <v>36</v>
      </c>
      <c r="AA43" s="1" t="s">
        <v>37</v>
      </c>
      <c r="AB43" s="1" t="s">
        <v>34</v>
      </c>
      <c r="AC43" s="1" t="s">
        <v>35</v>
      </c>
      <c r="AD43" s="14" t="s">
        <v>36</v>
      </c>
      <c r="AE43" s="1" t="s">
        <v>37</v>
      </c>
      <c r="AF43" s="1" t="s">
        <v>34</v>
      </c>
      <c r="AG43" s="1" t="s">
        <v>35</v>
      </c>
      <c r="AH43" s="14" t="s">
        <v>36</v>
      </c>
    </row>
    <row r="44" spans="1:34" x14ac:dyDescent="0.4">
      <c r="A44" s="4" t="s">
        <v>7</v>
      </c>
      <c r="B44" s="1" t="s">
        <v>2</v>
      </c>
      <c r="C44" s="7">
        <v>2.8135379891678003</v>
      </c>
      <c r="D44" s="7">
        <v>2.8131784219627001</v>
      </c>
      <c r="E44" s="7">
        <v>2.8135372353387003</v>
      </c>
      <c r="F44" s="8">
        <v>0.12863051210403001</v>
      </c>
      <c r="G44" s="9">
        <v>31.622444850025161</v>
      </c>
      <c r="H44" s="7">
        <v>31.622183766747948</v>
      </c>
      <c r="I44" s="7">
        <v>31.622444574351988</v>
      </c>
      <c r="J44" s="8">
        <v>2.8756860917890897E-2</v>
      </c>
      <c r="K44" s="9">
        <v>6.2398885106118213E-2</v>
      </c>
      <c r="L44" s="7">
        <v>6.2373082405368208E-2</v>
      </c>
      <c r="M44" s="7">
        <v>6.2398574184088215E-2</v>
      </c>
      <c r="N44" s="8">
        <v>4.9897433066096314E-2</v>
      </c>
      <c r="O44" s="9">
        <v>23.159391331007992</v>
      </c>
      <c r="P44" s="7">
        <v>23.159222084441854</v>
      </c>
      <c r="Q44" s="7">
        <v>23.159391115082911</v>
      </c>
      <c r="R44" s="8">
        <v>2.3043324579822201E-2</v>
      </c>
      <c r="S44" s="7">
        <v>1.9557681907779501</v>
      </c>
      <c r="T44" s="7">
        <v>1.9556888420180301</v>
      </c>
      <c r="U44" s="7">
        <v>1.9557680678887501</v>
      </c>
      <c r="V44" s="7">
        <v>2.8626299554834794E-2</v>
      </c>
      <c r="W44" s="9">
        <v>6.1728280210188308E-2</v>
      </c>
      <c r="X44" s="7">
        <v>6.1707385492568302E-2</v>
      </c>
      <c r="Y44" s="7">
        <v>6.1728204619108308E-2</v>
      </c>
      <c r="Z44" s="8">
        <v>6.801754094015601E-3</v>
      </c>
      <c r="AA44" s="9">
        <v>1.5075462890307771E-2</v>
      </c>
      <c r="AB44" s="7">
        <v>1.5065779591017769E-2</v>
      </c>
      <c r="AC44" s="7">
        <v>1.507540488846377E-2</v>
      </c>
      <c r="AD44" s="8">
        <v>1.008605750406083E-2</v>
      </c>
      <c r="AE44" s="9">
        <v>0.37219633010938397</v>
      </c>
      <c r="AF44" s="7">
        <v>0.37219255749280394</v>
      </c>
      <c r="AG44" s="7">
        <v>0.37219632483072423</v>
      </c>
      <c r="AH44" s="8">
        <v>6.1299900978317007E-4</v>
      </c>
    </row>
    <row r="45" spans="1:34" x14ac:dyDescent="0.4">
      <c r="B45" s="1" t="s">
        <v>3</v>
      </c>
      <c r="C45" s="7">
        <v>4.7889256148878998E-2</v>
      </c>
      <c r="D45" s="7">
        <v>4.8141691888878999E-2</v>
      </c>
      <c r="E45" s="7">
        <v>4.8144000598878994E-2</v>
      </c>
      <c r="F45" s="8">
        <v>4.7664271148532993E-2</v>
      </c>
      <c r="G45" s="9">
        <v>4.1591477013313997E-2</v>
      </c>
      <c r="H45" s="7">
        <v>4.1744202083314003E-2</v>
      </c>
      <c r="I45" s="7">
        <v>4.1745108073313997E-2</v>
      </c>
      <c r="J45" s="8">
        <v>4.0957163424042993E-2</v>
      </c>
      <c r="K45" s="9">
        <v>3.2632691158627999E-3</v>
      </c>
      <c r="L45" s="7">
        <v>3.3060443628628003E-3</v>
      </c>
      <c r="M45" s="7">
        <v>3.3063199778628001E-3</v>
      </c>
      <c r="N45" s="8">
        <v>3.3621726382456001E-3</v>
      </c>
      <c r="O45" s="9">
        <v>3.0230027190430001E-2</v>
      </c>
      <c r="P45" s="7">
        <v>3.0360991320429999E-2</v>
      </c>
      <c r="Q45" s="7">
        <v>3.0361779680430002E-2</v>
      </c>
      <c r="R45" s="8">
        <v>2.9859135267514006E-2</v>
      </c>
      <c r="S45" s="7">
        <v>1.3864622949647999E-2</v>
      </c>
      <c r="T45" s="7">
        <v>1.3916905124647999E-2</v>
      </c>
      <c r="U45" s="7">
        <v>1.3916808426647999E-2</v>
      </c>
      <c r="V45" s="7">
        <v>1.4153545803880698E-2</v>
      </c>
      <c r="W45" s="9">
        <v>3.8834432498542999E-3</v>
      </c>
      <c r="X45" s="7">
        <v>3.9775780298543003E-3</v>
      </c>
      <c r="Y45" s="7">
        <v>3.9781883568543001E-3</v>
      </c>
      <c r="Z45" s="8">
        <v>2.6604098787295994E-3</v>
      </c>
      <c r="AA45" s="9">
        <v>1.24879140428199E-3</v>
      </c>
      <c r="AB45" s="7">
        <v>1.26439437028199E-3</v>
      </c>
      <c r="AC45" s="7">
        <v>1.2644922612819898E-3</v>
      </c>
      <c r="AD45" s="8">
        <v>1.2846452603421899E-3</v>
      </c>
      <c r="AE45" s="9">
        <v>4.4973658169119999E-4</v>
      </c>
      <c r="AF45" s="7">
        <v>4.5370082429119999E-4</v>
      </c>
      <c r="AG45" s="7">
        <v>4.5372569649119998E-4</v>
      </c>
      <c r="AH45" s="8">
        <v>4.1376615255009998E-4</v>
      </c>
    </row>
    <row r="46" spans="1:34" x14ac:dyDescent="0.4">
      <c r="B46" s="1" t="s">
        <v>4</v>
      </c>
      <c r="C46" s="7">
        <v>9.3579630999999998E-4</v>
      </c>
      <c r="D46" s="7">
        <v>9.2967390000000009E-4</v>
      </c>
      <c r="E46" s="7">
        <v>9.3579350000000004E-4</v>
      </c>
      <c r="F46" s="8">
        <v>9.4378085000000004E-4</v>
      </c>
      <c r="G46" s="9">
        <v>4.2895812000000002E-4</v>
      </c>
      <c r="H46" s="7">
        <v>4.2615162000000001E-4</v>
      </c>
      <c r="I46" s="7">
        <v>4.2895677000000004E-4</v>
      </c>
      <c r="J46" s="8">
        <v>4.3261812000000002E-4</v>
      </c>
      <c r="K46" s="9">
        <v>7.5157230999999997E-5</v>
      </c>
      <c r="L46" s="7">
        <v>7.4665479999999997E-5</v>
      </c>
      <c r="M46" s="7">
        <v>7.515696499999999E-5</v>
      </c>
      <c r="N46" s="8">
        <v>7.5798492000000008E-5</v>
      </c>
      <c r="O46" s="9">
        <v>3.6806196999999996E-4</v>
      </c>
      <c r="P46" s="7">
        <v>3.6565388999999998E-4</v>
      </c>
      <c r="Q46" s="7">
        <v>3.6806079999999997E-4</v>
      </c>
      <c r="R46" s="8">
        <v>3.7120239000000001E-4</v>
      </c>
      <c r="S46" s="7">
        <v>1.8475632100000002E-4</v>
      </c>
      <c r="T46" s="7">
        <v>1.83547555E-4</v>
      </c>
      <c r="U46" s="7">
        <v>1.8475576700000001E-4</v>
      </c>
      <c r="V46" s="7">
        <v>1.8633272699999999E-4</v>
      </c>
      <c r="W46" s="9">
        <v>2.9176066200000002E-4</v>
      </c>
      <c r="X46" s="7">
        <v>2.8985179899999999E-4</v>
      </c>
      <c r="Y46" s="7">
        <v>2.9175975500000002E-4</v>
      </c>
      <c r="Z46" s="8">
        <v>2.9425005400000002E-4</v>
      </c>
      <c r="AA46" s="9">
        <v>3.0833303000000003E-5</v>
      </c>
      <c r="AB46" s="7">
        <v>3.0631564999999997E-5</v>
      </c>
      <c r="AC46" s="7">
        <v>3.0833198000000003E-5</v>
      </c>
      <c r="AD46" s="8">
        <v>3.1096382E-5</v>
      </c>
      <c r="AE46" s="9">
        <v>1.1585214499999998E-5</v>
      </c>
      <c r="AF46" s="7">
        <v>1.15094173E-5</v>
      </c>
      <c r="AG46" s="7">
        <v>1.15851783E-5</v>
      </c>
      <c r="AH46" s="8">
        <v>1.1684063299999999E-5</v>
      </c>
    </row>
    <row r="47" spans="1:34" x14ac:dyDescent="0.4">
      <c r="B47" s="1" t="s">
        <v>5</v>
      </c>
      <c r="C47" s="7">
        <v>3.4675711000000001E-3</v>
      </c>
      <c r="D47" s="7">
        <v>3.4674127999999999E-3</v>
      </c>
      <c r="E47" s="7">
        <v>3.4675572000000001E-3</v>
      </c>
      <c r="F47" s="8">
        <v>3.4644709000000002E-3</v>
      </c>
      <c r="G47" s="9">
        <v>2.2126137999999998E-3</v>
      </c>
      <c r="H47" s="7">
        <v>2.2125127000000001E-3</v>
      </c>
      <c r="I47" s="7">
        <v>2.2126048999999998E-3</v>
      </c>
      <c r="J47" s="8">
        <v>2.2106355E-3</v>
      </c>
      <c r="K47" s="9">
        <v>7.7314536999999997E-4</v>
      </c>
      <c r="L47" s="7">
        <v>7.7311006999999997E-4</v>
      </c>
      <c r="M47" s="7">
        <v>7.7314227E-4</v>
      </c>
      <c r="N47" s="8">
        <v>7.7245411999999996E-4</v>
      </c>
      <c r="O47" s="9">
        <v>2.0373319000000002E-3</v>
      </c>
      <c r="P47" s="7">
        <v>2.0372389000000001E-3</v>
      </c>
      <c r="Q47" s="7">
        <v>2.0373237E-3</v>
      </c>
      <c r="R47" s="8">
        <v>2.0355104000000001E-3</v>
      </c>
      <c r="S47" s="7">
        <v>8.3364013999999995E-4</v>
      </c>
      <c r="T47" s="7">
        <v>8.3360208000000002E-4</v>
      </c>
      <c r="U47" s="7">
        <v>8.3363679999999996E-4</v>
      </c>
      <c r="V47" s="7">
        <v>8.3289479999999999E-4</v>
      </c>
      <c r="W47" s="9">
        <v>2.1147738000000002E-3</v>
      </c>
      <c r="X47" s="7">
        <v>2.1146772000000002E-3</v>
      </c>
      <c r="Y47" s="7">
        <v>2.1147652999999999E-3</v>
      </c>
      <c r="Z47" s="8">
        <v>2.1128829999999999E-3</v>
      </c>
      <c r="AA47" s="9">
        <v>2.7770159000000002E-4</v>
      </c>
      <c r="AB47" s="7">
        <v>2.7768891E-4</v>
      </c>
      <c r="AC47" s="7">
        <v>2.7770048000000001E-4</v>
      </c>
      <c r="AD47" s="8">
        <v>2.7745331E-4</v>
      </c>
      <c r="AE47" s="9">
        <v>6.0396375999999998E-5</v>
      </c>
      <c r="AF47" s="7">
        <v>6.0393618E-5</v>
      </c>
      <c r="AG47" s="7">
        <v>6.0396134000000002E-5</v>
      </c>
      <c r="AH47" s="8">
        <v>6.0342376999999997E-5</v>
      </c>
    </row>
    <row r="48" spans="1:34" x14ac:dyDescent="0.4">
      <c r="A48" s="10"/>
      <c r="B48" s="10" t="s">
        <v>6</v>
      </c>
      <c r="C48" s="11">
        <v>2.865830612726679</v>
      </c>
      <c r="D48" s="11">
        <v>2.865717200551579</v>
      </c>
      <c r="E48" s="11">
        <v>2.8660845866375793</v>
      </c>
      <c r="F48" s="12">
        <v>0.18070303500256299</v>
      </c>
      <c r="G48" s="13">
        <v>31.666677898958476</v>
      </c>
      <c r="H48" s="11">
        <v>31.666566633151266</v>
      </c>
      <c r="I48" s="11">
        <v>31.666831244095302</v>
      </c>
      <c r="J48" s="12">
        <v>7.2357277961933891E-2</v>
      </c>
      <c r="K48" s="13">
        <v>6.6510456822981026E-2</v>
      </c>
      <c r="L48" s="11">
        <v>6.652690231823101E-2</v>
      </c>
      <c r="M48" s="11">
        <v>6.6553193396951024E-2</v>
      </c>
      <c r="N48" s="12">
        <v>5.4107858316341913E-2</v>
      </c>
      <c r="O48" s="13">
        <v>23.192026752068422</v>
      </c>
      <c r="P48" s="11">
        <v>23.191985968552284</v>
      </c>
      <c r="Q48" s="11">
        <v>23.192158279263342</v>
      </c>
      <c r="R48" s="12">
        <v>5.5309172637336208E-2</v>
      </c>
      <c r="S48" s="13">
        <v>1.970651210188598</v>
      </c>
      <c r="T48" s="11">
        <v>1.970622896777678</v>
      </c>
      <c r="U48" s="11">
        <v>1.9707032688823982</v>
      </c>
      <c r="V48" s="12">
        <v>4.3799072885715488E-2</v>
      </c>
      <c r="W48" s="13">
        <v>6.8018257922042608E-2</v>
      </c>
      <c r="X48" s="11">
        <v>6.8089492521422601E-2</v>
      </c>
      <c r="Y48" s="11">
        <v>6.8112918030962602E-2</v>
      </c>
      <c r="Z48" s="12">
        <v>1.1869297026745199E-2</v>
      </c>
      <c r="AA48" s="13">
        <v>1.6632789187589762E-2</v>
      </c>
      <c r="AB48" s="11">
        <v>1.663849443629976E-2</v>
      </c>
      <c r="AC48" s="11">
        <v>1.664843082774576E-2</v>
      </c>
      <c r="AD48" s="12">
        <v>1.1679252456403021E-2</v>
      </c>
      <c r="AE48" s="13">
        <v>0.37271804828157518</v>
      </c>
      <c r="AF48" s="11">
        <v>0.37271816135239511</v>
      </c>
      <c r="AG48" s="11">
        <v>0.37272203183951547</v>
      </c>
      <c r="AH48" s="12">
        <v>1.0987916026332701E-3</v>
      </c>
    </row>
    <row r="49" spans="1:1" x14ac:dyDescent="0.4">
      <c r="A49" s="1" t="s">
        <v>234</v>
      </c>
    </row>
  </sheetData>
  <mergeCells count="40">
    <mergeCell ref="C6:F6"/>
    <mergeCell ref="G6:J6"/>
    <mergeCell ref="K6:N6"/>
    <mergeCell ref="O6:R6"/>
    <mergeCell ref="S6:V6"/>
    <mergeCell ref="C15:F15"/>
    <mergeCell ref="G15:J15"/>
    <mergeCell ref="K15:N15"/>
    <mergeCell ref="O15:R15"/>
    <mergeCell ref="S15:V15"/>
    <mergeCell ref="O24:R24"/>
    <mergeCell ref="S24:V24"/>
    <mergeCell ref="AA6:AD6"/>
    <mergeCell ref="AE6:AH6"/>
    <mergeCell ref="AA15:AD15"/>
    <mergeCell ref="AE15:AH15"/>
    <mergeCell ref="W15:Z15"/>
    <mergeCell ref="W6:Z6"/>
    <mergeCell ref="W24:Z24"/>
    <mergeCell ref="AA24:AD24"/>
    <mergeCell ref="AE24:AH24"/>
    <mergeCell ref="W42:Z42"/>
    <mergeCell ref="AA42:AD42"/>
    <mergeCell ref="AE42:AH42"/>
    <mergeCell ref="C33:D33"/>
    <mergeCell ref="E33:F33"/>
    <mergeCell ref="G33:H33"/>
    <mergeCell ref="O33:P33"/>
    <mergeCell ref="Q33:R33"/>
    <mergeCell ref="C42:F42"/>
    <mergeCell ref="G42:J42"/>
    <mergeCell ref="K42:N42"/>
    <mergeCell ref="O42:R42"/>
    <mergeCell ref="S42:V42"/>
    <mergeCell ref="C24:F24"/>
    <mergeCell ref="G24:J24"/>
    <mergeCell ref="I33:J33"/>
    <mergeCell ref="K33:L33"/>
    <mergeCell ref="M33:N33"/>
    <mergeCell ref="K24:N2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0A85D-22F7-4CBF-8552-A6DA29761262}">
  <dimension ref="G1:K44"/>
  <sheetViews>
    <sheetView topLeftCell="G16" workbookViewId="0">
      <selection activeCell="P38" sqref="P38"/>
    </sheetView>
  </sheetViews>
  <sheetFormatPr defaultColWidth="8.796875" defaultRowHeight="15.4" x14ac:dyDescent="0.4"/>
  <cols>
    <col min="7" max="7" width="33.33203125" customWidth="1"/>
    <col min="8" max="8" width="26.796875" customWidth="1"/>
    <col min="9" max="9" width="21.33203125" customWidth="1"/>
    <col min="10" max="10" width="19.1328125" customWidth="1"/>
    <col min="11" max="11" width="10.19921875" style="17" bestFit="1" customWidth="1"/>
  </cols>
  <sheetData>
    <row r="1" spans="7:11" x14ac:dyDescent="0.4">
      <c r="G1" s="20" t="s">
        <v>49</v>
      </c>
    </row>
    <row r="3" spans="7:11" x14ac:dyDescent="0.4">
      <c r="G3" s="17" t="s">
        <v>93</v>
      </c>
    </row>
    <row r="5" spans="7:11" ht="54" customHeight="1" x14ac:dyDescent="0.4">
      <c r="G5" s="3"/>
      <c r="H5" s="24" t="s">
        <v>56</v>
      </c>
      <c r="I5" s="24" t="s">
        <v>57</v>
      </c>
      <c r="J5" s="24" t="s">
        <v>58</v>
      </c>
      <c r="K5" s="75" t="s">
        <v>235</v>
      </c>
    </row>
    <row r="6" spans="7:11" x14ac:dyDescent="0.4">
      <c r="G6" s="1" t="s">
        <v>50</v>
      </c>
      <c r="H6" s="7">
        <v>1.4490025000000001E-33</v>
      </c>
      <c r="I6" s="7">
        <v>3.7295710000000002E-11</v>
      </c>
      <c r="J6" s="7">
        <v>2.0129006899999999E-9</v>
      </c>
      <c r="K6" s="19">
        <f>SUM(H6:J6)</f>
        <v>2.0501963999999999E-9</v>
      </c>
    </row>
    <row r="7" spans="7:11" ht="17.649999999999999" x14ac:dyDescent="0.55000000000000004">
      <c r="G7" s="1" t="s">
        <v>59</v>
      </c>
      <c r="H7" s="7">
        <v>3.624474E-33</v>
      </c>
      <c r="I7" s="7">
        <v>3.7360784000000001E-11</v>
      </c>
      <c r="J7" s="7">
        <v>2.0031494160000002E-9</v>
      </c>
      <c r="K7" s="19">
        <f t="shared" ref="K7:K23" si="0">SUM(H7:J7)</f>
        <v>2.0405102000000001E-9</v>
      </c>
    </row>
    <row r="8" spans="7:11" x14ac:dyDescent="0.4">
      <c r="G8" s="1" t="s">
        <v>51</v>
      </c>
      <c r="H8" s="7">
        <v>1.5969185E-33</v>
      </c>
      <c r="I8" s="7">
        <v>3.6427642E-11</v>
      </c>
      <c r="J8" s="7">
        <v>1.9742443579999997E-9</v>
      </c>
      <c r="K8" s="19">
        <f t="shared" si="0"/>
        <v>2.0106719999999999E-9</v>
      </c>
    </row>
    <row r="9" spans="7:11" x14ac:dyDescent="0.4">
      <c r="G9" s="1" t="s">
        <v>52</v>
      </c>
      <c r="H9" s="7">
        <v>2.8822103000000002E-34</v>
      </c>
      <c r="I9" s="7">
        <v>3.5454352000000003E-11</v>
      </c>
      <c r="J9" s="7">
        <v>1.8998588480000003E-9</v>
      </c>
      <c r="K9" s="19">
        <f t="shared" si="0"/>
        <v>1.9353132000000002E-9</v>
      </c>
    </row>
    <row r="10" spans="7:11" x14ac:dyDescent="0.4">
      <c r="G10" s="1" t="s">
        <v>60</v>
      </c>
      <c r="H10" s="7">
        <v>5.7959992999999999E-33</v>
      </c>
      <c r="I10" s="7">
        <v>4.0900361999999998E-11</v>
      </c>
      <c r="J10" s="7">
        <v>2.142061938E-9</v>
      </c>
      <c r="K10" s="19">
        <f t="shared" si="0"/>
        <v>2.1829623E-9</v>
      </c>
    </row>
    <row r="11" spans="7:11" x14ac:dyDescent="0.4">
      <c r="G11" s="1" t="s">
        <v>61</v>
      </c>
      <c r="H11" s="7">
        <v>1.737221E-33</v>
      </c>
      <c r="I11" s="7">
        <v>3.7082986000000001E-11</v>
      </c>
      <c r="J11" s="7">
        <v>2.004079914E-9</v>
      </c>
      <c r="K11" s="19">
        <f t="shared" si="0"/>
        <v>2.0411629000000001E-9</v>
      </c>
    </row>
    <row r="12" spans="7:11" x14ac:dyDescent="0.4">
      <c r="G12" s="1" t="s">
        <v>62</v>
      </c>
      <c r="H12" s="7">
        <v>8.6939993000000001E-33</v>
      </c>
      <c r="I12" s="7">
        <v>4.3151668000000001E-11</v>
      </c>
      <c r="J12" s="7">
        <v>2.2526731319999998E-9</v>
      </c>
      <c r="K12" s="19">
        <f t="shared" si="0"/>
        <v>2.2958247999999999E-9</v>
      </c>
    </row>
    <row r="13" spans="7:11" x14ac:dyDescent="0.4">
      <c r="G13" s="1" t="s">
        <v>53</v>
      </c>
      <c r="H13" s="7">
        <v>5.7959992999999999E-33</v>
      </c>
      <c r="I13" s="7">
        <v>4.5408971000000002E-11</v>
      </c>
      <c r="J13" s="7">
        <v>2.3270357289999999E-9</v>
      </c>
      <c r="K13" s="19">
        <f t="shared" si="0"/>
        <v>2.3724447E-9</v>
      </c>
    </row>
    <row r="14" spans="7:11" x14ac:dyDescent="0.4">
      <c r="G14" s="1" t="s">
        <v>63</v>
      </c>
      <c r="H14" s="7">
        <v>2.4265219999999999E-33</v>
      </c>
      <c r="I14" s="7">
        <v>2.4265219999999999E-33</v>
      </c>
      <c r="J14" s="7">
        <v>2.0631169819999999E-9</v>
      </c>
      <c r="K14" s="19">
        <f t="shared" si="0"/>
        <v>2.0631169819999999E-9</v>
      </c>
    </row>
    <row r="15" spans="7:11" x14ac:dyDescent="0.4">
      <c r="G15" s="1" t="s">
        <v>64</v>
      </c>
      <c r="H15" s="7">
        <v>2.8539980000000002E-33</v>
      </c>
      <c r="I15" s="7">
        <v>3.8332463999999999E-11</v>
      </c>
      <c r="J15" s="7">
        <v>2.0646040359999997E-9</v>
      </c>
      <c r="K15" s="19">
        <f t="shared" si="0"/>
        <v>2.1029364999999999E-9</v>
      </c>
    </row>
    <row r="16" spans="7:11" x14ac:dyDescent="0.4">
      <c r="G16" s="1" t="s">
        <v>65</v>
      </c>
      <c r="H16" s="7">
        <v>5.7079889999999999E-33</v>
      </c>
      <c r="I16" s="7">
        <v>3.8242205000000002E-11</v>
      </c>
      <c r="J16" s="7">
        <v>2.057512695E-9</v>
      </c>
      <c r="K16" s="19">
        <f t="shared" si="0"/>
        <v>2.0957548999999998E-9</v>
      </c>
    </row>
    <row r="17" spans="7:11" x14ac:dyDescent="0.4">
      <c r="G17" s="1" t="s">
        <v>66</v>
      </c>
      <c r="H17" s="7">
        <v>0</v>
      </c>
      <c r="I17" s="7">
        <v>3.6946857000000001E-11</v>
      </c>
      <c r="J17" s="7">
        <v>2.0007300430000002E-9</v>
      </c>
      <c r="K17" s="19">
        <f t="shared" si="0"/>
        <v>2.0376769000000002E-9</v>
      </c>
    </row>
    <row r="18" spans="7:11" x14ac:dyDescent="0.4">
      <c r="G18" s="1" t="s">
        <v>67</v>
      </c>
      <c r="H18" s="7">
        <v>5.7079889999999999E-33</v>
      </c>
      <c r="I18" s="7">
        <v>3.8913297000000001E-11</v>
      </c>
      <c r="J18" s="7">
        <v>2.0817471030000001E-9</v>
      </c>
      <c r="K18" s="19">
        <f t="shared" si="0"/>
        <v>2.1206604000000001E-9</v>
      </c>
    </row>
    <row r="19" spans="7:11" x14ac:dyDescent="0.4">
      <c r="G19" s="1" t="s">
        <v>68</v>
      </c>
      <c r="H19" s="7">
        <v>0</v>
      </c>
      <c r="I19" s="7">
        <v>3.5971194999999998E-11</v>
      </c>
      <c r="J19" s="7">
        <v>1.970909805E-9</v>
      </c>
      <c r="K19" s="19">
        <f t="shared" si="0"/>
        <v>2.0068809999999999E-9</v>
      </c>
    </row>
    <row r="20" spans="7:11" x14ac:dyDescent="0.4">
      <c r="G20" s="1" t="s">
        <v>69</v>
      </c>
      <c r="H20" s="7">
        <v>8.7749999999996931E-12</v>
      </c>
      <c r="I20" s="7">
        <v>1.0801088E-10</v>
      </c>
      <c r="J20" s="7">
        <v>1.166795212E-8</v>
      </c>
      <c r="K20" s="19">
        <f t="shared" si="0"/>
        <v>1.1784738E-8</v>
      </c>
    </row>
    <row r="21" spans="7:11" x14ac:dyDescent="0.4">
      <c r="G21" s="1" t="s">
        <v>54</v>
      </c>
      <c r="H21" s="7">
        <v>8.7770000000003307E-12</v>
      </c>
      <c r="I21" s="7">
        <v>1.0779198E-10</v>
      </c>
      <c r="J21" s="7">
        <v>1.166420002E-8</v>
      </c>
      <c r="K21" s="19">
        <f t="shared" si="0"/>
        <v>1.1780769000000001E-8</v>
      </c>
    </row>
    <row r="22" spans="7:11" x14ac:dyDescent="0.4">
      <c r="G22" s="1" t="s">
        <v>55</v>
      </c>
      <c r="H22" s="7">
        <v>8.7749999999996931E-12</v>
      </c>
      <c r="I22" s="7">
        <v>1.0801062000000001E-10</v>
      </c>
      <c r="J22" s="7">
        <v>1.1667937380000001E-8</v>
      </c>
      <c r="K22" s="19">
        <f t="shared" si="0"/>
        <v>1.1784723E-8</v>
      </c>
    </row>
    <row r="23" spans="7:11" x14ac:dyDescent="0.4">
      <c r="G23" s="10" t="s">
        <v>70</v>
      </c>
      <c r="H23" s="11">
        <v>0</v>
      </c>
      <c r="I23" s="11">
        <v>3.7230227999999999E-11</v>
      </c>
      <c r="J23" s="11">
        <v>2.021375272E-9</v>
      </c>
      <c r="K23" s="19">
        <f t="shared" si="0"/>
        <v>2.0586055E-9</v>
      </c>
    </row>
    <row r="25" spans="7:11" s="17" customFormat="1" x14ac:dyDescent="0.4">
      <c r="G25" s="17" t="s">
        <v>94</v>
      </c>
    </row>
    <row r="26" spans="7:11" ht="46.15" x14ac:dyDescent="0.4">
      <c r="G26" s="3"/>
      <c r="H26" s="24" t="s">
        <v>56</v>
      </c>
      <c r="I26" s="24" t="s">
        <v>57</v>
      </c>
      <c r="J26" s="24" t="s">
        <v>58</v>
      </c>
      <c r="K26" s="75" t="s">
        <v>235</v>
      </c>
    </row>
    <row r="27" spans="7:11" x14ac:dyDescent="0.4">
      <c r="G27" s="1" t="s">
        <v>50</v>
      </c>
      <c r="H27" s="7">
        <v>2.4736543000000002E-7</v>
      </c>
      <c r="I27" s="7">
        <v>4.0791731199999995E-7</v>
      </c>
      <c r="J27" s="7">
        <v>6.9425728579999998E-6</v>
      </c>
      <c r="K27" s="19">
        <f>SUM(H27:J27)</f>
        <v>7.5978555999999996E-6</v>
      </c>
    </row>
    <row r="28" spans="7:11" ht="17.649999999999999" x14ac:dyDescent="0.55000000000000004">
      <c r="G28" s="1" t="s">
        <v>59</v>
      </c>
      <c r="H28" s="7">
        <v>6.1874948999999996E-7</v>
      </c>
      <c r="I28" s="7">
        <v>4.0796350100000011E-7</v>
      </c>
      <c r="J28" s="7">
        <v>7.1135941089999997E-6</v>
      </c>
      <c r="K28" s="19">
        <f t="shared" ref="K28:K44" si="1">SUM(H28:J28)</f>
        <v>8.1403070999999997E-6</v>
      </c>
    </row>
    <row r="29" spans="7:11" x14ac:dyDescent="0.4">
      <c r="G29" s="1" t="s">
        <v>51</v>
      </c>
      <c r="H29" s="7">
        <v>2.7261680999999998E-7</v>
      </c>
      <c r="I29" s="7">
        <v>3.9849279999999996E-7</v>
      </c>
      <c r="J29" s="7">
        <v>6.6879728899999999E-6</v>
      </c>
      <c r="K29" s="19">
        <f t="shared" si="1"/>
        <v>7.3590825E-6</v>
      </c>
    </row>
    <row r="30" spans="7:11" x14ac:dyDescent="0.4">
      <c r="G30" s="1" t="s">
        <v>52</v>
      </c>
      <c r="H30" s="7">
        <v>4.9203447000000001E-8</v>
      </c>
      <c r="I30" s="7">
        <v>3.9553881900000001E-7</v>
      </c>
      <c r="J30" s="7">
        <v>7.4402973570000002E-6</v>
      </c>
      <c r="K30" s="19">
        <f t="shared" si="1"/>
        <v>7.8850396230000002E-6</v>
      </c>
    </row>
    <row r="31" spans="7:11" x14ac:dyDescent="0.4">
      <c r="G31" s="1" t="s">
        <v>60</v>
      </c>
      <c r="H31" s="7">
        <v>9.8945987999999996E-7</v>
      </c>
      <c r="I31" s="7">
        <v>4.4587926800000001E-7</v>
      </c>
      <c r="J31" s="7">
        <v>7.8831613520000006E-6</v>
      </c>
      <c r="K31" s="19">
        <f t="shared" si="1"/>
        <v>9.3185005000000003E-6</v>
      </c>
    </row>
    <row r="32" spans="7:11" x14ac:dyDescent="0.4">
      <c r="G32" s="1" t="s">
        <v>61</v>
      </c>
      <c r="H32" s="7">
        <v>2.9656844000000002E-7</v>
      </c>
      <c r="I32" s="7">
        <v>4.0558024100000009E-7</v>
      </c>
      <c r="J32" s="7">
        <v>7.1169834190000007E-6</v>
      </c>
      <c r="K32" s="19">
        <f t="shared" si="1"/>
        <v>7.8191321000000002E-6</v>
      </c>
    </row>
    <row r="33" spans="7:11" x14ac:dyDescent="0.4">
      <c r="G33" s="1" t="s">
        <v>62</v>
      </c>
      <c r="H33" s="7">
        <v>1.4841898999999999E-6</v>
      </c>
      <c r="I33" s="7">
        <v>4.6902902399999991E-7</v>
      </c>
      <c r="J33" s="7">
        <v>8.1174220760000004E-6</v>
      </c>
      <c r="K33" s="19">
        <f t="shared" si="1"/>
        <v>1.0070641E-5</v>
      </c>
    </row>
    <row r="34" spans="7:11" x14ac:dyDescent="0.4">
      <c r="G34" s="1" t="s">
        <v>53</v>
      </c>
      <c r="H34" s="7">
        <v>9.8945987999999996E-7</v>
      </c>
      <c r="I34" s="7">
        <v>4.9445132399999992E-7</v>
      </c>
      <c r="J34" s="7">
        <v>8.9823852140000005E-6</v>
      </c>
      <c r="K34" s="19">
        <f t="shared" si="1"/>
        <v>1.0466296418E-5</v>
      </c>
    </row>
    <row r="35" spans="7:11" x14ac:dyDescent="0.4">
      <c r="G35" s="1" t="s">
        <v>63</v>
      </c>
      <c r="H35" s="7">
        <v>4.1424196999999998E-7</v>
      </c>
      <c r="I35" s="7">
        <v>4.1916531999999992E-7</v>
      </c>
      <c r="J35" s="7">
        <v>7.2615639099999998E-6</v>
      </c>
      <c r="K35" s="19">
        <f t="shared" si="1"/>
        <v>8.0949712000000001E-6</v>
      </c>
    </row>
    <row r="36" spans="7:11" x14ac:dyDescent="0.4">
      <c r="G36" s="1" t="s">
        <v>64</v>
      </c>
      <c r="H36" s="7">
        <v>4.8721823000000003E-7</v>
      </c>
      <c r="I36" s="7">
        <v>4.5204223899999999E-7</v>
      </c>
      <c r="J36" s="7">
        <v>8.7479616309999993E-6</v>
      </c>
      <c r="K36" s="19">
        <f t="shared" si="1"/>
        <v>9.6872220999999995E-6</v>
      </c>
    </row>
    <row r="37" spans="7:11" x14ac:dyDescent="0.4">
      <c r="G37" s="1" t="s">
        <v>65</v>
      </c>
      <c r="H37" s="7">
        <v>9.7443525999999994E-7</v>
      </c>
      <c r="I37" s="7">
        <v>4.175082810000001E-7</v>
      </c>
      <c r="J37" s="7">
        <v>8.3621502590000011E-6</v>
      </c>
      <c r="K37" s="19">
        <f t="shared" si="1"/>
        <v>9.7540938000000007E-6</v>
      </c>
    </row>
    <row r="38" spans="7:11" x14ac:dyDescent="0.4">
      <c r="G38" s="1" t="s">
        <v>66</v>
      </c>
      <c r="H38" s="7">
        <v>0</v>
      </c>
      <c r="I38" s="7">
        <v>4.0446437800000001E-7</v>
      </c>
      <c r="J38" s="7">
        <v>6.8265857219999997E-6</v>
      </c>
      <c r="K38" s="19">
        <f t="shared" si="1"/>
        <v>7.2310500999999999E-6</v>
      </c>
    </row>
    <row r="39" spans="7:11" x14ac:dyDescent="0.4">
      <c r="G39" s="1" t="s">
        <v>67</v>
      </c>
      <c r="H39" s="7">
        <v>9.7443525999999994E-7</v>
      </c>
      <c r="I39" s="7">
        <v>4.2533360800000013E-7</v>
      </c>
      <c r="J39" s="7">
        <v>7.3809883319999997E-6</v>
      </c>
      <c r="K39" s="19">
        <f t="shared" si="1"/>
        <v>8.7807571999999996E-6</v>
      </c>
    </row>
    <row r="40" spans="7:11" x14ac:dyDescent="0.4">
      <c r="G40" s="1" t="s">
        <v>68</v>
      </c>
      <c r="H40" s="7">
        <v>0</v>
      </c>
      <c r="I40" s="7">
        <v>6.1450569E-7</v>
      </c>
      <c r="J40" s="7">
        <v>1.6746694309999998E-5</v>
      </c>
      <c r="K40" s="19">
        <f t="shared" si="1"/>
        <v>1.7361199999999999E-5</v>
      </c>
    </row>
    <row r="41" spans="7:11" x14ac:dyDescent="0.4">
      <c r="G41" s="1" t="s">
        <v>69</v>
      </c>
      <c r="H41" s="7">
        <v>6.8649999999991287E-7</v>
      </c>
      <c r="I41" s="7">
        <v>8.4906770000000003E-5</v>
      </c>
      <c r="J41" s="7">
        <v>2.57218213E-3</v>
      </c>
      <c r="K41" s="19">
        <f t="shared" si="1"/>
        <v>2.6577753999999999E-3</v>
      </c>
    </row>
    <row r="42" spans="7:11" x14ac:dyDescent="0.4">
      <c r="G42" s="1" t="s">
        <v>54</v>
      </c>
      <c r="H42" s="7">
        <v>2.1919999999972167E-7</v>
      </c>
      <c r="I42" s="7">
        <v>8.4906746000000004E-5</v>
      </c>
      <c r="J42" s="7">
        <v>2.5721546540000001E-3</v>
      </c>
      <c r="K42" s="19">
        <f t="shared" si="1"/>
        <v>2.6572805999999999E-3</v>
      </c>
    </row>
    <row r="43" spans="7:11" x14ac:dyDescent="0.4">
      <c r="G43" s="1" t="s">
        <v>55</v>
      </c>
      <c r="H43" s="7">
        <v>6.8649999999991287E-7</v>
      </c>
      <c r="I43" s="7">
        <v>8.4906770000000003E-5</v>
      </c>
      <c r="J43" s="7">
        <v>2.57218203E-3</v>
      </c>
      <c r="K43" s="19">
        <f t="shared" si="1"/>
        <v>2.6577752999999999E-3</v>
      </c>
    </row>
    <row r="44" spans="7:11" x14ac:dyDescent="0.4">
      <c r="G44" s="10" t="s">
        <v>70</v>
      </c>
      <c r="H44" s="11">
        <v>0</v>
      </c>
      <c r="I44" s="11">
        <v>6.0913560000000003E-6</v>
      </c>
      <c r="J44" s="11">
        <v>7.7671192400000002E-4</v>
      </c>
      <c r="K44" s="23">
        <f t="shared" si="1"/>
        <v>7.8280328000000007E-4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255DA-BE4D-4A73-9E84-B56DFCC1BD4A}">
  <dimension ref="A1:M61"/>
  <sheetViews>
    <sheetView topLeftCell="A34" workbookViewId="0">
      <selection activeCell="A38" sqref="A38"/>
    </sheetView>
  </sheetViews>
  <sheetFormatPr defaultColWidth="9" defaultRowHeight="15.4" x14ac:dyDescent="0.4"/>
  <cols>
    <col min="1" max="1" width="30.33203125" style="17" customWidth="1"/>
    <col min="2" max="2" width="14.6640625" style="17" customWidth="1"/>
    <col min="3" max="3" width="23.6640625" style="17" customWidth="1"/>
    <col min="4" max="4" width="20" style="17" customWidth="1"/>
    <col min="5" max="5" width="22.33203125" style="17" customWidth="1"/>
    <col min="6" max="6" width="26.796875" style="17" customWidth="1"/>
    <col min="7" max="7" width="21.1328125" style="17" customWidth="1"/>
    <col min="8" max="8" width="15.1328125" style="17" customWidth="1"/>
    <col min="9" max="12" width="11.33203125" style="17" bestFit="1" customWidth="1"/>
    <col min="13" max="14" width="10.1328125" style="17" bestFit="1" customWidth="1"/>
    <col min="15" max="16384" width="9" style="17"/>
  </cols>
  <sheetData>
    <row r="1" spans="1:8" x14ac:dyDescent="0.4">
      <c r="A1" s="20" t="s">
        <v>71</v>
      </c>
    </row>
    <row r="3" spans="1:8" x14ac:dyDescent="0.4">
      <c r="A3" s="20" t="s">
        <v>95</v>
      </c>
    </row>
    <row r="4" spans="1:8" x14ac:dyDescent="0.4">
      <c r="A4" s="21"/>
      <c r="B4" s="72" t="s">
        <v>86</v>
      </c>
      <c r="C4" s="74" t="s">
        <v>87</v>
      </c>
      <c r="D4" s="74"/>
      <c r="E4" s="74"/>
      <c r="F4" s="74"/>
      <c r="G4" s="74"/>
      <c r="H4" s="72" t="s">
        <v>72</v>
      </c>
    </row>
    <row r="5" spans="1:8" x14ac:dyDescent="0.4">
      <c r="A5" s="22"/>
      <c r="B5" s="73"/>
      <c r="C5" s="22" t="s">
        <v>84</v>
      </c>
      <c r="D5" s="22" t="s">
        <v>85</v>
      </c>
      <c r="E5" s="22" t="s">
        <v>88</v>
      </c>
      <c r="F5" s="22" t="s">
        <v>73</v>
      </c>
      <c r="G5" s="22" t="s">
        <v>89</v>
      </c>
      <c r="H5" s="73"/>
    </row>
    <row r="6" spans="1:8" x14ac:dyDescent="0.4">
      <c r="A6" s="17" t="s">
        <v>81</v>
      </c>
      <c r="B6" s="7">
        <v>0.19076356999999999</v>
      </c>
      <c r="C6" s="7">
        <v>9.9746500000000016E-3</v>
      </c>
      <c r="D6" s="7">
        <v>2.2467399999999971E-3</v>
      </c>
      <c r="E6" s="7">
        <v>7.1332999999999813E-3</v>
      </c>
      <c r="F6" s="7">
        <v>0.11043264300000001</v>
      </c>
      <c r="G6" s="7">
        <v>1.9437800000000199E-4</v>
      </c>
      <c r="H6" s="7">
        <v>6.0781859000000001E-2</v>
      </c>
    </row>
    <row r="7" spans="1:8" x14ac:dyDescent="0.4">
      <c r="A7" s="17" t="s">
        <v>74</v>
      </c>
      <c r="B7" s="7">
        <v>7.2462642999999993E-2</v>
      </c>
      <c r="C7" s="7">
        <v>5.1143499999999897E-3</v>
      </c>
      <c r="D7" s="7">
        <v>3.315940000000045E-4</v>
      </c>
      <c r="E7" s="7">
        <v>2.6017480000000009E-3</v>
      </c>
      <c r="F7" s="7">
        <v>1.8506004999999999E-2</v>
      </c>
      <c r="G7" s="7">
        <v>1.6985999999996615E-5</v>
      </c>
      <c r="H7" s="7">
        <v>4.5891960000000002E-2</v>
      </c>
    </row>
    <row r="8" spans="1:8" x14ac:dyDescent="0.4">
      <c r="A8" s="17" t="s">
        <v>75</v>
      </c>
      <c r="B8" s="7">
        <v>5.4045281000000001E-2</v>
      </c>
      <c r="C8" s="7">
        <v>0</v>
      </c>
      <c r="D8" s="7">
        <v>1.8382100000000068E-4</v>
      </c>
      <c r="E8" s="7">
        <v>6.045670000000003E-4</v>
      </c>
      <c r="F8" s="7">
        <v>4.63308204E-2</v>
      </c>
      <c r="G8" s="7">
        <v>1.8007000000003909E-6</v>
      </c>
      <c r="H8" s="7">
        <v>6.9326188999999996E-3</v>
      </c>
    </row>
    <row r="9" spans="1:8" x14ac:dyDescent="0.4">
      <c r="A9" s="17" t="s">
        <v>76</v>
      </c>
      <c r="B9" s="7">
        <v>5.1719142000000003E-2</v>
      </c>
      <c r="C9" s="7">
        <v>2.8687000000000157E-4</v>
      </c>
      <c r="D9" s="7">
        <v>1.7818800000000273E-4</v>
      </c>
      <c r="E9" s="7">
        <v>2.0945439999999968E-3</v>
      </c>
      <c r="F9" s="7">
        <v>1.508719E-2</v>
      </c>
      <c r="G9" s="7">
        <v>1.3600000000002499E-5</v>
      </c>
      <c r="H9" s="7">
        <v>3.4058749999999999E-2</v>
      </c>
    </row>
    <row r="10" spans="1:8" x14ac:dyDescent="0.4">
      <c r="A10" s="17" t="s">
        <v>77</v>
      </c>
      <c r="B10" s="7">
        <v>4.2877850000000002E-2</v>
      </c>
      <c r="C10" s="7">
        <v>0</v>
      </c>
      <c r="D10" s="7">
        <v>3.195300000000123E-5</v>
      </c>
      <c r="E10" s="7">
        <v>2.3723220000000031E-3</v>
      </c>
      <c r="F10" s="7">
        <v>2.3263447999999999E-2</v>
      </c>
      <c r="G10" s="7">
        <v>1.9422999999997581E-5</v>
      </c>
      <c r="H10" s="7">
        <v>1.7291974000000002E-2</v>
      </c>
    </row>
    <row r="11" spans="1:8" x14ac:dyDescent="0.4">
      <c r="A11" s="17" t="s">
        <v>78</v>
      </c>
      <c r="B11" s="7">
        <v>1.1765065999999999E-2</v>
      </c>
      <c r="C11" s="7">
        <v>4.8919999999999172E-5</v>
      </c>
      <c r="D11" s="7">
        <v>7.2327999999999976E-5</v>
      </c>
      <c r="E11" s="7">
        <v>5.6016600000000083E-4</v>
      </c>
      <c r="F11" s="7">
        <v>5.649528899999999E-3</v>
      </c>
      <c r="G11" s="7">
        <v>4.0930000000036215E-7</v>
      </c>
      <c r="H11" s="7">
        <v>5.4337138E-3</v>
      </c>
    </row>
    <row r="12" spans="1:8" x14ac:dyDescent="0.4">
      <c r="A12" s="17" t="s">
        <v>79</v>
      </c>
      <c r="B12" s="7">
        <v>1.1662219999999999E-2</v>
      </c>
      <c r="C12" s="7">
        <v>0</v>
      </c>
      <c r="D12" s="7">
        <v>6.7418999999999119E-5</v>
      </c>
      <c r="E12" s="7">
        <v>3.0290099999999952E-4</v>
      </c>
      <c r="F12" s="7">
        <v>9.1013034E-3</v>
      </c>
      <c r="G12" s="7">
        <v>1.0152999999997123E-6</v>
      </c>
      <c r="H12" s="7">
        <v>2.1940863000000001E-3</v>
      </c>
    </row>
    <row r="13" spans="1:8" x14ac:dyDescent="0.4">
      <c r="A13" s="22" t="s">
        <v>83</v>
      </c>
      <c r="B13" s="11">
        <v>1.1428021999999999E-3</v>
      </c>
      <c r="C13" s="11">
        <v>1.2253459999999987E-4</v>
      </c>
      <c r="D13" s="11">
        <v>1.2805600000000052E-5</v>
      </c>
      <c r="E13" s="11">
        <v>7.3014239999999952E-5</v>
      </c>
      <c r="F13" s="11">
        <v>4.0702714E-4</v>
      </c>
      <c r="G13" s="11">
        <v>5.03690000000067E-7</v>
      </c>
      <c r="H13" s="11">
        <v>5.2691692999999996E-4</v>
      </c>
    </row>
    <row r="15" spans="1:8" x14ac:dyDescent="0.4">
      <c r="A15" s="20" t="s">
        <v>96</v>
      </c>
    </row>
    <row r="16" spans="1:8" x14ac:dyDescent="0.4">
      <c r="A16" s="21"/>
      <c r="B16" s="72" t="s">
        <v>86</v>
      </c>
      <c r="C16" s="74" t="s">
        <v>87</v>
      </c>
      <c r="D16" s="74"/>
      <c r="E16" s="74"/>
      <c r="F16" s="74"/>
      <c r="G16" s="74"/>
      <c r="H16" s="72" t="s">
        <v>72</v>
      </c>
    </row>
    <row r="17" spans="1:8" x14ac:dyDescent="0.4">
      <c r="A17" s="22"/>
      <c r="B17" s="73"/>
      <c r="C17" s="22" t="s">
        <v>84</v>
      </c>
      <c r="D17" s="22" t="s">
        <v>85</v>
      </c>
      <c r="E17" s="22" t="s">
        <v>88</v>
      </c>
      <c r="F17" s="22" t="s">
        <v>73</v>
      </c>
      <c r="G17" s="25" t="s">
        <v>89</v>
      </c>
      <c r="H17" s="73"/>
    </row>
    <row r="18" spans="1:8" x14ac:dyDescent="0.4">
      <c r="A18" s="17" t="s">
        <v>74</v>
      </c>
      <c r="B18" s="7">
        <v>31.673262000000001</v>
      </c>
      <c r="C18" s="7">
        <v>6.5840000000001453E-3</v>
      </c>
      <c r="D18" s="7">
        <v>6.1499999999981014E-4</v>
      </c>
      <c r="E18" s="7">
        <v>2.6019999999995491E-3</v>
      </c>
      <c r="F18" s="7">
        <v>1.8506000000002132E-2</v>
      </c>
      <c r="G18" s="7">
        <v>20.853842999999998</v>
      </c>
      <c r="H18" s="7">
        <v>10.791112</v>
      </c>
    </row>
    <row r="19" spans="1:8" x14ac:dyDescent="0.4">
      <c r="A19" s="17" t="s">
        <v>76</v>
      </c>
      <c r="B19" s="7">
        <v>23.192204</v>
      </c>
      <c r="C19" s="7">
        <v>1.7800000000178784E-4</v>
      </c>
      <c r="D19" s="7">
        <v>4.2699999999840088E-4</v>
      </c>
      <c r="E19" s="7">
        <v>2.0950000000006241E-3</v>
      </c>
      <c r="F19" s="7">
        <v>1.5087000000001183E-2</v>
      </c>
      <c r="G19" s="7">
        <v>15.271589399999998</v>
      </c>
      <c r="H19" s="7">
        <v>7.9028276000000002</v>
      </c>
    </row>
    <row r="20" spans="1:8" x14ac:dyDescent="0.4">
      <c r="A20" s="17" t="s">
        <v>81</v>
      </c>
      <c r="B20" s="7">
        <v>2.8655377</v>
      </c>
      <c r="C20" s="7">
        <v>0</v>
      </c>
      <c r="D20" s="7">
        <v>9.1390000000002303E-4</v>
      </c>
      <c r="E20" s="7">
        <v>7.1333000000000091E-3</v>
      </c>
      <c r="F20" s="7">
        <v>0.11043270000000005</v>
      </c>
      <c r="G20" s="7">
        <v>1.7736345999999998</v>
      </c>
      <c r="H20" s="7">
        <v>0.97371540000000001</v>
      </c>
    </row>
    <row r="21" spans="1:8" x14ac:dyDescent="0.4">
      <c r="A21" s="17" t="s">
        <v>77</v>
      </c>
      <c r="B21" s="7">
        <v>1.9705710999999999</v>
      </c>
      <c r="C21" s="7">
        <v>0</v>
      </c>
      <c r="D21" s="7">
        <v>2.5659999999994021E-4</v>
      </c>
      <c r="E21" s="7">
        <v>2.3722999999999939E-3</v>
      </c>
      <c r="F21" s="7">
        <v>2.3263500000000104E-2</v>
      </c>
      <c r="G21" s="7">
        <v>1.27236394</v>
      </c>
      <c r="H21" s="7">
        <v>0.67239475999999998</v>
      </c>
    </row>
    <row r="22" spans="1:8" x14ac:dyDescent="0.4">
      <c r="A22" s="17" t="s">
        <v>83</v>
      </c>
      <c r="B22" s="7">
        <v>0.37274499999999999</v>
      </c>
      <c r="C22" s="7">
        <v>2.6949999999970053E-5</v>
      </c>
      <c r="D22" s="7">
        <v>9.8500000000334431E-6</v>
      </c>
      <c r="E22" s="7">
        <v>7.3019999999979213E-5</v>
      </c>
      <c r="F22" s="7">
        <v>4.0702000000003569E-4</v>
      </c>
      <c r="G22" s="7">
        <v>0.24528921999999997</v>
      </c>
      <c r="H22" s="7">
        <v>0.12693894</v>
      </c>
    </row>
    <row r="23" spans="1:8" x14ac:dyDescent="0.4">
      <c r="A23" s="17" t="s">
        <v>75</v>
      </c>
      <c r="B23" s="7">
        <v>6.6484134E-2</v>
      </c>
      <c r="C23" s="7">
        <v>0</v>
      </c>
      <c r="D23" s="7">
        <v>1.5109599999998946E-4</v>
      </c>
      <c r="E23" s="7">
        <v>6.0456799999999977E-4</v>
      </c>
      <c r="F23" s="7">
        <v>4.6330820000000009E-2</v>
      </c>
      <c r="G23" s="7">
        <v>8.2530999999999993E-3</v>
      </c>
      <c r="H23" s="7">
        <v>1.1170559E-2</v>
      </c>
    </row>
    <row r="24" spans="1:8" x14ac:dyDescent="0.4">
      <c r="A24" s="17" t="s">
        <v>78</v>
      </c>
      <c r="B24" s="7">
        <v>6.8046065000000003E-2</v>
      </c>
      <c r="C24" s="7">
        <v>2.7892000000001582E-5</v>
      </c>
      <c r="D24" s="7">
        <v>8.4453999999997698E-5</v>
      </c>
      <c r="E24" s="7">
        <v>5.6016500000000136E-4</v>
      </c>
      <c r="F24" s="7">
        <v>5.6495299999999998E-3</v>
      </c>
      <c r="G24" s="7">
        <v>3.6257814999999999E-2</v>
      </c>
      <c r="H24" s="7">
        <v>2.5466209E-2</v>
      </c>
    </row>
    <row r="25" spans="1:8" x14ac:dyDescent="0.4">
      <c r="A25" s="22" t="s">
        <v>79</v>
      </c>
      <c r="B25" s="11">
        <v>1.6622896000000002E-2</v>
      </c>
      <c r="C25" s="11">
        <v>0</v>
      </c>
      <c r="D25" s="11">
        <v>4.1387999999999842E-5</v>
      </c>
      <c r="E25" s="11">
        <v>3.0290099999999778E-4</v>
      </c>
      <c r="F25" s="11">
        <v>9.1013041000000006E-3</v>
      </c>
      <c r="G25" s="11">
        <v>3.3177073000000001E-3</v>
      </c>
      <c r="H25" s="11">
        <v>3.8694296E-3</v>
      </c>
    </row>
    <row r="26" spans="1:8" x14ac:dyDescent="0.4">
      <c r="A26" s="1" t="s">
        <v>234</v>
      </c>
      <c r="B26" s="77"/>
      <c r="C26" s="77"/>
      <c r="D26" s="77"/>
      <c r="E26" s="77"/>
      <c r="F26" s="77"/>
      <c r="G26" s="77"/>
      <c r="H26" s="77"/>
    </row>
    <row r="28" spans="1:8" x14ac:dyDescent="0.4">
      <c r="A28" s="21"/>
      <c r="B28" s="72" t="s">
        <v>86</v>
      </c>
      <c r="C28" s="74" t="s">
        <v>87</v>
      </c>
      <c r="D28" s="74"/>
      <c r="E28" s="74"/>
      <c r="F28" s="74"/>
      <c r="G28" s="74"/>
      <c r="H28" s="72" t="s">
        <v>72</v>
      </c>
    </row>
    <row r="29" spans="1:8" x14ac:dyDescent="0.4">
      <c r="A29" s="22"/>
      <c r="B29" s="73"/>
      <c r="C29" s="22" t="s">
        <v>84</v>
      </c>
      <c r="D29" s="22" t="s">
        <v>85</v>
      </c>
      <c r="E29" s="22" t="s">
        <v>88</v>
      </c>
      <c r="F29" s="22" t="s">
        <v>73</v>
      </c>
      <c r="G29" s="25" t="s">
        <v>90</v>
      </c>
      <c r="H29" s="73"/>
    </row>
    <row r="30" spans="1:8" x14ac:dyDescent="0.4">
      <c r="A30" s="17" t="s">
        <v>74</v>
      </c>
      <c r="B30" s="7">
        <v>31.673262000000001</v>
      </c>
      <c r="C30" s="7">
        <v>6.5840000000001453E-3</v>
      </c>
      <c r="D30" s="7">
        <v>6.1499999999981014E-4</v>
      </c>
      <c r="E30" s="7">
        <v>2.6019999999995491E-3</v>
      </c>
      <c r="F30" s="7">
        <v>1.8506000000002132E-2</v>
      </c>
      <c r="G30" s="7">
        <v>31.594291527999999</v>
      </c>
      <c r="H30" s="7">
        <v>5.0663472000000001E-2</v>
      </c>
    </row>
    <row r="31" spans="1:8" x14ac:dyDescent="0.4">
      <c r="A31" s="17" t="s">
        <v>76</v>
      </c>
      <c r="B31" s="7">
        <v>23.192204</v>
      </c>
      <c r="C31" s="7">
        <v>1.7800000000178784E-4</v>
      </c>
      <c r="D31" s="7">
        <v>4.2699999999840088E-4</v>
      </c>
      <c r="E31" s="7">
        <v>2.0950000000006241E-3</v>
      </c>
      <c r="F31" s="7">
        <v>1.5087000000001183E-2</v>
      </c>
      <c r="G31" s="7">
        <v>23.136960752999997</v>
      </c>
      <c r="H31" s="7">
        <v>3.7456246999999998E-2</v>
      </c>
    </row>
    <row r="32" spans="1:8" x14ac:dyDescent="0.4">
      <c r="A32" s="17" t="s">
        <v>81</v>
      </c>
      <c r="B32" s="7">
        <v>2.8655377</v>
      </c>
      <c r="C32" s="7">
        <v>0</v>
      </c>
      <c r="D32" s="7">
        <v>9.1390000000002303E-4</v>
      </c>
      <c r="E32" s="7">
        <v>7.1333000000000091E-3</v>
      </c>
      <c r="F32" s="7">
        <v>0.11043270000000005</v>
      </c>
      <c r="G32" s="7">
        <v>2.6863908739999998</v>
      </c>
      <c r="H32" s="7">
        <v>6.0959126000000002E-2</v>
      </c>
    </row>
    <row r="33" spans="1:13" x14ac:dyDescent="0.4">
      <c r="A33" s="17" t="s">
        <v>77</v>
      </c>
      <c r="B33" s="7">
        <v>1.9705710999999999</v>
      </c>
      <c r="C33" s="7">
        <v>0</v>
      </c>
      <c r="D33" s="7">
        <v>2.5659999999994021E-4</v>
      </c>
      <c r="E33" s="7">
        <v>2.3722999999999939E-3</v>
      </c>
      <c r="F33" s="7">
        <v>2.3263500000000104E-2</v>
      </c>
      <c r="G33" s="7">
        <v>1.9276846599999999</v>
      </c>
      <c r="H33" s="7">
        <v>1.7074039999999999E-2</v>
      </c>
    </row>
    <row r="34" spans="1:13" x14ac:dyDescent="0.4">
      <c r="A34" s="17" t="s">
        <v>83</v>
      </c>
      <c r="B34" s="7">
        <v>0.37274499999999999</v>
      </c>
      <c r="C34" s="7">
        <v>2.6949999999970053E-5</v>
      </c>
      <c r="D34" s="7">
        <v>9.8500000000334431E-6</v>
      </c>
      <c r="E34" s="7">
        <v>7.3019999999979213E-5</v>
      </c>
      <c r="F34" s="7">
        <v>4.0702000000003569E-4</v>
      </c>
      <c r="G34" s="7">
        <v>0.37162711929999998</v>
      </c>
      <c r="H34" s="7">
        <v>6.0104069999999997E-4</v>
      </c>
    </row>
    <row r="35" spans="1:13" x14ac:dyDescent="0.4">
      <c r="A35" s="17" t="s">
        <v>75</v>
      </c>
      <c r="B35" s="7">
        <v>6.6484134E-2</v>
      </c>
      <c r="C35" s="7">
        <v>0</v>
      </c>
      <c r="D35" s="7">
        <v>1.5109599999998946E-4</v>
      </c>
      <c r="E35" s="7">
        <v>6.0456799999999977E-4</v>
      </c>
      <c r="F35" s="7">
        <v>4.6330820000000009E-2</v>
      </c>
      <c r="G35" s="7">
        <v>8.171556E-3</v>
      </c>
      <c r="H35" s="7">
        <v>1.1252102999999999E-2</v>
      </c>
    </row>
    <row r="36" spans="1:13" x14ac:dyDescent="0.4">
      <c r="A36" s="17" t="s">
        <v>78</v>
      </c>
      <c r="B36" s="7">
        <v>6.8046065000000003E-2</v>
      </c>
      <c r="C36" s="7">
        <v>2.7892000000001582E-5</v>
      </c>
      <c r="D36" s="7">
        <v>8.4453999999997698E-5</v>
      </c>
      <c r="E36" s="7">
        <v>5.6016500000000136E-4</v>
      </c>
      <c r="F36" s="7">
        <v>5.6495299999999998E-3</v>
      </c>
      <c r="G36" s="7">
        <v>5.4721274100000002E-2</v>
      </c>
      <c r="H36" s="7">
        <v>7.0027498999999998E-3</v>
      </c>
    </row>
    <row r="37" spans="1:13" x14ac:dyDescent="0.4">
      <c r="A37" s="22" t="s">
        <v>79</v>
      </c>
      <c r="B37" s="11">
        <v>1.6622896000000002E-2</v>
      </c>
      <c r="C37" s="11">
        <v>0</v>
      </c>
      <c r="D37" s="11">
        <v>4.1387999999999842E-5</v>
      </c>
      <c r="E37" s="11">
        <v>3.0290099999999778E-4</v>
      </c>
      <c r="F37" s="11">
        <v>9.1013041000000006E-3</v>
      </c>
      <c r="G37" s="11">
        <v>5.0211142000000002E-3</v>
      </c>
      <c r="H37" s="11">
        <v>2.1660226999999999E-3</v>
      </c>
    </row>
    <row r="38" spans="1:13" x14ac:dyDescent="0.4">
      <c r="A38" s="1" t="s">
        <v>234</v>
      </c>
      <c r="B38" s="77"/>
      <c r="C38" s="77"/>
      <c r="D38" s="77"/>
      <c r="E38" s="77"/>
      <c r="F38" s="77"/>
      <c r="G38" s="77"/>
      <c r="H38" s="77"/>
    </row>
    <row r="40" spans="1:13" x14ac:dyDescent="0.4">
      <c r="A40" s="20" t="s">
        <v>97</v>
      </c>
    </row>
    <row r="42" spans="1:13" s="26" customFormat="1" x14ac:dyDescent="0.4">
      <c r="A42" s="27" t="s">
        <v>91</v>
      </c>
      <c r="B42" s="31">
        <v>0.33333333333333298</v>
      </c>
      <c r="C42" s="31">
        <v>1.9166666666666667</v>
      </c>
      <c r="D42" s="31">
        <v>5.666666666666667</v>
      </c>
      <c r="E42" s="28">
        <v>20</v>
      </c>
      <c r="F42" s="28">
        <v>500</v>
      </c>
      <c r="G42" s="28">
        <v>2555</v>
      </c>
      <c r="H42" s="28">
        <v>2920</v>
      </c>
      <c r="I42" s="28">
        <v>5000</v>
      </c>
      <c r="J42" s="28">
        <v>10000</v>
      </c>
      <c r="K42" s="28">
        <v>20000</v>
      </c>
      <c r="L42" s="28">
        <v>30000</v>
      </c>
      <c r="M42" s="28">
        <v>50000</v>
      </c>
    </row>
    <row r="43" spans="1:13" x14ac:dyDescent="0.4">
      <c r="A43" s="21" t="s">
        <v>80</v>
      </c>
      <c r="B43" s="19">
        <v>4.5567492192533088E-3</v>
      </c>
      <c r="C43" s="29">
        <v>2.6195638080450667E-2</v>
      </c>
      <c r="D43" s="29">
        <v>7.740829989377751E-2</v>
      </c>
      <c r="E43" s="29">
        <v>0.2726718797042782</v>
      </c>
      <c r="F43" s="29">
        <v>6.3980974881376333</v>
      </c>
      <c r="G43" s="29">
        <v>25.886988814169698</v>
      </c>
      <c r="H43" s="29">
        <v>28.530048575698487</v>
      </c>
      <c r="I43" s="29">
        <v>40.601476467342046</v>
      </c>
      <c r="J43" s="29">
        <v>57.753983083915458</v>
      </c>
      <c r="K43" s="29">
        <v>73.220316793134629</v>
      </c>
      <c r="L43" s="29">
        <v>80.397004497186586</v>
      </c>
      <c r="M43" s="29">
        <v>87.237467206489157</v>
      </c>
    </row>
    <row r="44" spans="1:13" x14ac:dyDescent="0.4">
      <c r="A44" s="17" t="s">
        <v>74</v>
      </c>
      <c r="B44" s="19">
        <v>4.8939805584402585E-3</v>
      </c>
      <c r="C44" s="26">
        <v>2.8133848102063208E-2</v>
      </c>
      <c r="D44" s="26">
        <v>8.3132573621791384E-2</v>
      </c>
      <c r="E44" s="26">
        <v>0.29279340761270145</v>
      </c>
      <c r="F44" s="26">
        <v>6.8392390076321803</v>
      </c>
      <c r="G44" s="26">
        <v>27.280235611151092</v>
      </c>
      <c r="H44" s="26">
        <v>30.007949371237185</v>
      </c>
      <c r="I44" s="26">
        <v>42.334296560543415</v>
      </c>
      <c r="J44" s="26">
        <v>59.485728434448085</v>
      </c>
      <c r="K44" s="26">
        <v>74.596929792245263</v>
      </c>
      <c r="L44" s="26">
        <v>81.497921169785684</v>
      </c>
      <c r="M44" s="26">
        <v>88.011504334431265</v>
      </c>
    </row>
    <row r="45" spans="1:13" x14ac:dyDescent="0.4">
      <c r="A45" s="17" t="s">
        <v>75</v>
      </c>
      <c r="B45" s="19">
        <v>2.7022809004462189E-3</v>
      </c>
      <c r="C45" s="26">
        <v>1.5536120986836544E-2</v>
      </c>
      <c r="D45" s="26">
        <v>4.5918921575649474E-2</v>
      </c>
      <c r="E45" s="26">
        <v>0.16187876331157369</v>
      </c>
      <c r="F45" s="26">
        <v>3.8956207000869103</v>
      </c>
      <c r="G45" s="26">
        <v>17.159253512664897</v>
      </c>
      <c r="H45" s="26">
        <v>19.141359109423384</v>
      </c>
      <c r="I45" s="26">
        <v>28.843505028264151</v>
      </c>
      <c r="J45" s="26">
        <v>44.772928246459607</v>
      </c>
      <c r="K45" s="26">
        <v>61.852625057412311</v>
      </c>
      <c r="L45" s="26">
        <v>70.863477168331841</v>
      </c>
      <c r="M45" s="26">
        <v>80.211855392373224</v>
      </c>
    </row>
    <row r="46" spans="1:13" x14ac:dyDescent="0.4">
      <c r="A46" s="17" t="s">
        <v>76</v>
      </c>
      <c r="B46" s="19">
        <v>4.8102563973695389E-3</v>
      </c>
      <c r="C46" s="26">
        <v>2.7652656007504106E-2</v>
      </c>
      <c r="D46" s="26">
        <v>8.1711470255629859E-2</v>
      </c>
      <c r="E46" s="26">
        <v>0.28779859666797636</v>
      </c>
      <c r="F46" s="26">
        <v>6.7301053468771137</v>
      </c>
      <c r="G46" s="26">
        <v>26.939245546316659</v>
      </c>
      <c r="H46" s="26">
        <v>29.646764250369795</v>
      </c>
      <c r="I46" s="26">
        <v>41.913592873401306</v>
      </c>
      <c r="J46" s="26">
        <v>59.069173043616352</v>
      </c>
      <c r="K46" s="26">
        <v>74.268536025418001</v>
      </c>
      <c r="L46" s="26">
        <v>81.236299031984231</v>
      </c>
      <c r="M46" s="26">
        <v>87.828229577342185</v>
      </c>
    </row>
    <row r="47" spans="1:13" x14ac:dyDescent="0.4">
      <c r="A47" s="17" t="s">
        <v>77</v>
      </c>
      <c r="B47" s="19">
        <v>4.0535351331638658E-3</v>
      </c>
      <c r="C47" s="26">
        <v>2.3303340122537985E-2</v>
      </c>
      <c r="D47" s="26">
        <v>6.8865433511056118E-2</v>
      </c>
      <c r="E47" s="26">
        <v>0.24263183316017845</v>
      </c>
      <c r="F47" s="26">
        <v>5.7320114046510939</v>
      </c>
      <c r="G47" s="26">
        <v>23.705825519849199</v>
      </c>
      <c r="H47" s="26">
        <v>26.204929886057993</v>
      </c>
      <c r="I47" s="26">
        <v>37.813069131114275</v>
      </c>
      <c r="J47" s="26">
        <v>54.875882772974485</v>
      </c>
      <c r="K47" s="26">
        <v>70.864335738333821</v>
      </c>
      <c r="L47" s="26">
        <v>78.486895159344684</v>
      </c>
      <c r="M47" s="26">
        <v>85.876801713954578</v>
      </c>
    </row>
    <row r="48" spans="1:13" x14ac:dyDescent="0.4">
      <c r="A48" s="17" t="s">
        <v>78</v>
      </c>
      <c r="B48" s="19">
        <v>2.5634543553421096E-3</v>
      </c>
      <c r="C48" s="26">
        <v>1.4738067975905711E-2</v>
      </c>
      <c r="D48" s="26">
        <v>4.3560857437696665E-2</v>
      </c>
      <c r="E48" s="26">
        <v>0.15357498866122032</v>
      </c>
      <c r="F48" s="26">
        <v>3.7028934787667223</v>
      </c>
      <c r="G48" s="26">
        <v>16.422467978624201</v>
      </c>
      <c r="H48" s="26">
        <v>18.338305916016239</v>
      </c>
      <c r="I48" s="26">
        <v>27.773220013242284</v>
      </c>
      <c r="J48" s="26">
        <v>43.472677624253187</v>
      </c>
      <c r="K48" s="26">
        <v>60.600636085019154</v>
      </c>
      <c r="L48" s="26">
        <v>69.762649464810139</v>
      </c>
      <c r="M48" s="26">
        <v>79.361358304861767</v>
      </c>
    </row>
    <row r="49" spans="1:13" x14ac:dyDescent="0.4">
      <c r="A49" s="17" t="s">
        <v>79</v>
      </c>
      <c r="B49" s="19">
        <v>3.2319887852128026E-3</v>
      </c>
      <c r="C49" s="26">
        <v>1.8581082956981021E-2</v>
      </c>
      <c r="D49" s="26">
        <v>5.4915411589440133E-2</v>
      </c>
      <c r="E49" s="26">
        <v>0.19355025128998671</v>
      </c>
      <c r="F49" s="26">
        <v>4.6239636441808063</v>
      </c>
      <c r="G49" s="26">
        <v>19.855094633054815</v>
      </c>
      <c r="H49" s="26">
        <v>22.065657136927996</v>
      </c>
      <c r="I49" s="26">
        <v>32.651496496355882</v>
      </c>
      <c r="J49" s="26">
        <v>49.228990789791595</v>
      </c>
      <c r="K49" s="26">
        <v>65.977784248553988</v>
      </c>
      <c r="L49" s="26">
        <v>74.417250036452259</v>
      </c>
      <c r="M49" s="26">
        <v>82.900545773959664</v>
      </c>
    </row>
    <row r="50" spans="1:13" x14ac:dyDescent="0.4">
      <c r="A50" s="22" t="s">
        <v>82</v>
      </c>
      <c r="B50" s="23">
        <v>4.2726162093886799E-3</v>
      </c>
      <c r="C50" s="30">
        <v>2.4562558250762478E-2</v>
      </c>
      <c r="D50" s="30">
        <v>7.2584855203106091E-2</v>
      </c>
      <c r="E50" s="30">
        <v>0.25571236170260914</v>
      </c>
      <c r="F50" s="30">
        <v>6.0231617808309661</v>
      </c>
      <c r="G50" s="30">
        <v>24.671002053242475</v>
      </c>
      <c r="H50" s="30">
        <v>27.23553389975979</v>
      </c>
      <c r="I50" s="30">
        <v>39.058570042084398</v>
      </c>
      <c r="J50" s="30">
        <v>56.175710753050026</v>
      </c>
      <c r="K50" s="30">
        <v>71.939113300245296</v>
      </c>
      <c r="L50" s="30">
        <v>79.362375379393882</v>
      </c>
      <c r="M50" s="30">
        <v>86.503262847839196</v>
      </c>
    </row>
    <row r="52" spans="1:13" x14ac:dyDescent="0.4">
      <c r="A52" s="20" t="s">
        <v>98</v>
      </c>
    </row>
    <row r="53" spans="1:13" s="20" customFormat="1" ht="14.65" x14ac:dyDescent="0.35">
      <c r="A53" s="27" t="s">
        <v>91</v>
      </c>
      <c r="B53" s="31">
        <v>0.33333333333333298</v>
      </c>
      <c r="C53" s="31">
        <v>1.9166666666666667</v>
      </c>
      <c r="D53" s="31">
        <v>5.666666666666667</v>
      </c>
      <c r="E53" s="18">
        <v>20</v>
      </c>
      <c r="F53" s="18">
        <v>500</v>
      </c>
      <c r="G53" s="18">
        <v>2555</v>
      </c>
      <c r="H53" s="18">
        <v>5000</v>
      </c>
      <c r="I53" s="18">
        <v>10000</v>
      </c>
      <c r="J53" s="18">
        <v>20000</v>
      </c>
      <c r="K53" s="18">
        <v>30000</v>
      </c>
      <c r="L53" s="18">
        <v>40000</v>
      </c>
      <c r="M53" s="18">
        <v>50000</v>
      </c>
    </row>
    <row r="54" spans="1:13" x14ac:dyDescent="0.4">
      <c r="A54" s="17" t="s">
        <v>80</v>
      </c>
      <c r="B54" s="19">
        <v>0.18582796371428573</v>
      </c>
      <c r="C54" s="19">
        <v>3.2324901801242235E-2</v>
      </c>
      <c r="D54" s="19">
        <v>1.0939026302521008E-2</v>
      </c>
      <c r="E54" s="19">
        <v>3.1054593142857143E-3</v>
      </c>
      <c r="F54" s="19">
        <v>1.323473782857143E-4</v>
      </c>
      <c r="G54" s="19">
        <v>3.2710309980430528E-5</v>
      </c>
      <c r="H54" s="19">
        <v>2.0855680685714285E-5</v>
      </c>
      <c r="I54" s="19">
        <v>1.4661697485714287E-5</v>
      </c>
      <c r="J54" s="19">
        <v>1.1564705885714287E-5</v>
      </c>
      <c r="K54" s="19">
        <v>1.0532375352380952E-5</v>
      </c>
      <c r="L54" s="19">
        <v>1.0016210085714286E-5</v>
      </c>
      <c r="M54" s="19">
        <v>9.7065109257142867E-6</v>
      </c>
    </row>
    <row r="55" spans="1:13" x14ac:dyDescent="0.4">
      <c r="A55" s="17" t="s">
        <v>74</v>
      </c>
      <c r="B55" s="19">
        <v>0.14037184177064579</v>
      </c>
      <c r="C55" s="19">
        <v>2.4418169248906659E-2</v>
      </c>
      <c r="D55" s="19">
        <v>8.2636328294693213E-3</v>
      </c>
      <c r="E55" s="19">
        <v>2.3462859706457925E-3</v>
      </c>
      <c r="F55" s="19">
        <v>1.0044641864579257E-4</v>
      </c>
      <c r="G55" s="19">
        <v>2.5182226223091977E-5</v>
      </c>
      <c r="H55" s="19">
        <v>1.6227435445792565E-5</v>
      </c>
      <c r="I55" s="19">
        <v>1.1548603045792563E-5</v>
      </c>
      <c r="J55" s="19">
        <v>9.209186845792564E-6</v>
      </c>
      <c r="K55" s="19">
        <v>8.429381445792565E-6</v>
      </c>
      <c r="L55" s="19">
        <v>8.0394787457925638E-6</v>
      </c>
      <c r="M55" s="19">
        <v>7.8055371257925644E-6</v>
      </c>
    </row>
    <row r="56" spans="1:13" x14ac:dyDescent="0.4">
      <c r="A56" s="17" t="s">
        <v>75</v>
      </c>
      <c r="B56" s="19">
        <v>2.1024314936046968E-2</v>
      </c>
      <c r="C56" s="19">
        <v>3.6568719273513146E-3</v>
      </c>
      <c r="D56" s="19">
        <v>1.2372591242822608E-3</v>
      </c>
      <c r="E56" s="19">
        <v>3.5096391604696672E-4</v>
      </c>
      <c r="F56" s="19">
        <v>1.4583967246966731E-5</v>
      </c>
      <c r="G56" s="19">
        <v>3.3109601565557727E-6</v>
      </c>
      <c r="H56" s="19">
        <v>1.9697191669667321E-6</v>
      </c>
      <c r="I56" s="19">
        <v>1.2689276069667321E-6</v>
      </c>
      <c r="J56" s="19">
        <v>9.1853182696673195E-7</v>
      </c>
      <c r="K56" s="19">
        <v>8.0173323363339869E-7</v>
      </c>
      <c r="L56" s="19">
        <v>7.4333393696673195E-7</v>
      </c>
      <c r="M56" s="19">
        <v>7.0829435896673186E-7</v>
      </c>
    </row>
    <row r="57" spans="1:13" x14ac:dyDescent="0.4">
      <c r="A57" s="17" t="s">
        <v>76</v>
      </c>
      <c r="B57" s="19">
        <v>0.10413665924031311</v>
      </c>
      <c r="C57" s="19">
        <v>1.8114861414226156E-2</v>
      </c>
      <c r="D57" s="19">
        <v>6.130400416783699E-3</v>
      </c>
      <c r="E57" s="19">
        <v>1.7405367403131116E-3</v>
      </c>
      <c r="F57" s="19">
        <v>7.4430340313111544E-5</v>
      </c>
      <c r="G57" s="19">
        <v>1.8594582778864973E-5</v>
      </c>
      <c r="H57" s="19">
        <v>1.1951350313111547E-5</v>
      </c>
      <c r="I57" s="19">
        <v>8.4802953131115468E-6</v>
      </c>
      <c r="J57" s="19">
        <v>6.744767813111546E-6</v>
      </c>
      <c r="K57" s="19">
        <v>6.1662586464448793E-6</v>
      </c>
      <c r="L57" s="19">
        <v>5.8770040631115464E-6</v>
      </c>
      <c r="M57" s="19">
        <v>5.7034513131115462E-6</v>
      </c>
    </row>
    <row r="58" spans="1:13" x14ac:dyDescent="0.4">
      <c r="A58" s="17" t="s">
        <v>77</v>
      </c>
      <c r="B58" s="19">
        <v>5.2710645644540123E-2</v>
      </c>
      <c r="C58" s="19">
        <v>9.1688338619314216E-3</v>
      </c>
      <c r="D58" s="19">
        <v>3.1026371739518816E-3</v>
      </c>
      <c r="E58" s="19">
        <v>8.806117945401174E-4</v>
      </c>
      <c r="F58" s="19">
        <v>3.7275650540117419E-5</v>
      </c>
      <c r="G58" s="19">
        <v>9.0131623483365937E-6</v>
      </c>
      <c r="H58" s="19">
        <v>5.6505451401174168E-6</v>
      </c>
      <c r="I58" s="19">
        <v>3.8935948401174168E-6</v>
      </c>
      <c r="J58" s="19">
        <v>3.0151196901174168E-6</v>
      </c>
      <c r="K58" s="19">
        <v>2.7222946401174168E-6</v>
      </c>
      <c r="L58" s="19">
        <v>2.5758821151174168E-6</v>
      </c>
      <c r="M58" s="19">
        <v>2.4880346001174169E-6</v>
      </c>
    </row>
    <row r="59" spans="1:13" x14ac:dyDescent="0.4">
      <c r="A59" s="17" t="s">
        <v>78</v>
      </c>
      <c r="B59" s="19">
        <v>1.6466824519530333E-2</v>
      </c>
      <c r="C59" s="19">
        <v>2.8641442760520717E-3</v>
      </c>
      <c r="D59" s="19">
        <v>9.6903402541268554E-4</v>
      </c>
      <c r="E59" s="19">
        <v>2.748621595303327E-4</v>
      </c>
      <c r="F59" s="19">
        <v>1.1399721130332679E-5</v>
      </c>
      <c r="G59" s="19">
        <v>2.570378160469667E-6</v>
      </c>
      <c r="H59" s="19">
        <v>1.5198796903326809E-6</v>
      </c>
      <c r="I59" s="19">
        <v>9.7099961033268105E-7</v>
      </c>
      <c r="J59" s="19">
        <v>6.9655957033268099E-7</v>
      </c>
      <c r="K59" s="19">
        <v>6.0507955699934768E-7</v>
      </c>
      <c r="L59" s="19">
        <v>5.5933955033268096E-7</v>
      </c>
      <c r="M59" s="19">
        <v>5.3189554633268107E-7</v>
      </c>
    </row>
    <row r="60" spans="1:13" x14ac:dyDescent="0.4">
      <c r="A60" s="17" t="s">
        <v>79</v>
      </c>
      <c r="B60" s="19">
        <v>6.6676197967240709E-3</v>
      </c>
      <c r="C60" s="19">
        <v>1.1597640706371138E-3</v>
      </c>
      <c r="D60" s="19">
        <v>3.9241574966524689E-4</v>
      </c>
      <c r="E60" s="19">
        <v>1.1133890172407045E-4</v>
      </c>
      <c r="F60" s="19">
        <v>4.6604329240704502E-6</v>
      </c>
      <c r="G60" s="19">
        <v>1.085347252446184E-6</v>
      </c>
      <c r="H60" s="19">
        <v>6.5999034407045011E-7</v>
      </c>
      <c r="I60" s="19">
        <v>4.3774353407045007E-7</v>
      </c>
      <c r="J60" s="19">
        <v>3.266201290704501E-7</v>
      </c>
      <c r="K60" s="19">
        <v>2.8957899407045009E-7</v>
      </c>
      <c r="L60" s="19">
        <v>2.7105842657045006E-7</v>
      </c>
      <c r="M60" s="19">
        <v>2.5994608607045004E-7</v>
      </c>
    </row>
    <row r="61" spans="1:13" x14ac:dyDescent="0.4">
      <c r="A61" s="22" t="s">
        <v>82</v>
      </c>
      <c r="B61" s="23">
        <v>1.608129039181996E-3</v>
      </c>
      <c r="C61" s="23">
        <v>2.797313752689526E-4</v>
      </c>
      <c r="D61" s="23">
        <v>9.4660493299643137E-5</v>
      </c>
      <c r="E61" s="23">
        <v>2.6869714681996085E-5</v>
      </c>
      <c r="F61" s="23">
        <v>1.1407494019960861E-6</v>
      </c>
      <c r="G61" s="23">
        <v>2.7850178864970644E-7</v>
      </c>
      <c r="H61" s="23">
        <v>1.7591320399608612E-7</v>
      </c>
      <c r="I61" s="23">
        <v>1.2231119299608613E-7</v>
      </c>
      <c r="J61" s="23">
        <v>9.5510187496086104E-8</v>
      </c>
      <c r="K61" s="23">
        <v>8.6576518996086109E-8</v>
      </c>
      <c r="L61" s="23">
        <v>8.2109684746086106E-8</v>
      </c>
      <c r="M61" s="23">
        <v>7.9429584196086119E-8</v>
      </c>
    </row>
  </sheetData>
  <mergeCells count="9">
    <mergeCell ref="B28:B29"/>
    <mergeCell ref="C28:G28"/>
    <mergeCell ref="H28:H29"/>
    <mergeCell ref="C4:G4"/>
    <mergeCell ref="B4:B5"/>
    <mergeCell ref="H4:H5"/>
    <mergeCell ref="B16:B17"/>
    <mergeCell ref="C16:G16"/>
    <mergeCell ref="H16:H17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FFDF0-3BA1-4480-9CBC-A19C1578271E}">
  <dimension ref="A1:G49"/>
  <sheetViews>
    <sheetView workbookViewId="0">
      <selection activeCell="G31" sqref="G31"/>
    </sheetView>
  </sheetViews>
  <sheetFormatPr defaultColWidth="9" defaultRowHeight="15.4" x14ac:dyDescent="0.4"/>
  <cols>
    <col min="1" max="1" width="29.796875" style="17" customWidth="1"/>
    <col min="2" max="2" width="18.6640625" style="17" customWidth="1"/>
    <col min="3" max="3" width="24.1328125" style="17" customWidth="1"/>
    <col min="4" max="4" width="30" style="17" customWidth="1"/>
    <col min="5" max="5" width="27.46484375" style="17" customWidth="1"/>
    <col min="6" max="6" width="17.796875" style="17" customWidth="1"/>
    <col min="7" max="7" width="15.1328125" style="17" customWidth="1"/>
    <col min="8" max="16384" width="9" style="17"/>
  </cols>
  <sheetData>
    <row r="1" spans="1:7" s="20" customFormat="1" ht="14.65" x14ac:dyDescent="0.35">
      <c r="A1" s="20" t="s">
        <v>92</v>
      </c>
    </row>
    <row r="3" spans="1:7" x14ac:dyDescent="0.4">
      <c r="A3" s="20" t="s">
        <v>99</v>
      </c>
    </row>
    <row r="4" spans="1:7" x14ac:dyDescent="0.4">
      <c r="A4" s="16"/>
      <c r="B4" s="16" t="s">
        <v>106</v>
      </c>
      <c r="C4" s="16" t="s">
        <v>111</v>
      </c>
      <c r="D4" s="16" t="s">
        <v>112</v>
      </c>
      <c r="E4" s="16" t="s">
        <v>108</v>
      </c>
      <c r="F4" s="16" t="s">
        <v>109</v>
      </c>
    </row>
    <row r="5" spans="1:7" ht="17.649999999999999" x14ac:dyDescent="0.55000000000000004">
      <c r="A5" s="17" t="s">
        <v>79</v>
      </c>
      <c r="B5" s="17" t="s">
        <v>239</v>
      </c>
      <c r="C5" s="32">
        <v>186.84647000000001</v>
      </c>
      <c r="D5" s="32">
        <v>173.18937</v>
      </c>
      <c r="E5" s="32">
        <v>25.742033668831169</v>
      </c>
      <c r="F5" s="32">
        <v>8.4136428999999993</v>
      </c>
    </row>
    <row r="6" spans="1:7" x14ac:dyDescent="0.4">
      <c r="A6" s="17" t="s">
        <v>75</v>
      </c>
      <c r="B6" s="17" t="s">
        <v>103</v>
      </c>
      <c r="C6" s="32">
        <v>88.930858999999998</v>
      </c>
      <c r="D6" s="32">
        <v>45.691279999999999</v>
      </c>
      <c r="E6" s="32">
        <v>8.3197422694805194</v>
      </c>
      <c r="F6" s="32">
        <v>2.7183926</v>
      </c>
    </row>
    <row r="7" spans="1:7" x14ac:dyDescent="0.4">
      <c r="A7" s="17" t="s">
        <v>77</v>
      </c>
      <c r="B7" s="17" t="s">
        <v>104</v>
      </c>
      <c r="C7" s="32">
        <v>0.16611823000000001</v>
      </c>
      <c r="D7" s="32">
        <v>0.11736309</v>
      </c>
      <c r="E7" s="32">
        <v>2.0711088376623377E-2</v>
      </c>
      <c r="F7" s="32">
        <v>6.7710833999999999E-3</v>
      </c>
    </row>
    <row r="8" spans="1:7" x14ac:dyDescent="0.4">
      <c r="A8" s="17" t="s">
        <v>78</v>
      </c>
      <c r="B8" s="17" t="s">
        <v>105</v>
      </c>
      <c r="C8" s="32">
        <v>391.55675000000002</v>
      </c>
      <c r="D8" s="32">
        <v>1657.9156</v>
      </c>
      <c r="E8" s="32">
        <v>95.769694999999999</v>
      </c>
      <c r="F8" s="32">
        <v>31.309183000000001</v>
      </c>
    </row>
    <row r="9" spans="1:7" x14ac:dyDescent="0.4">
      <c r="A9" s="17" t="s">
        <v>74</v>
      </c>
      <c r="B9" s="17" t="s">
        <v>105</v>
      </c>
      <c r="C9" s="32">
        <v>10.963573999999999</v>
      </c>
      <c r="D9" s="32">
        <v>18.852</v>
      </c>
      <c r="E9" s="32">
        <v>2.5828934902597398</v>
      </c>
      <c r="F9" s="32">
        <v>0.84448847999999999</v>
      </c>
    </row>
    <row r="10" spans="1:7" x14ac:dyDescent="0.4">
      <c r="A10" s="17" t="s">
        <v>76</v>
      </c>
      <c r="B10" s="17" t="s">
        <v>105</v>
      </c>
      <c r="C10" s="32">
        <v>14.520837999999999</v>
      </c>
      <c r="D10" s="32">
        <v>24.961182999999998</v>
      </c>
      <c r="E10" s="32">
        <v>3.2508765649350653</v>
      </c>
      <c r="F10" s="32">
        <v>1.0628853</v>
      </c>
    </row>
    <row r="11" spans="1:7" x14ac:dyDescent="0.4">
      <c r="A11" s="17" t="s">
        <v>237</v>
      </c>
      <c r="B11" s="17" t="s">
        <v>105</v>
      </c>
      <c r="C11" s="32">
        <v>11.952451999999999</v>
      </c>
      <c r="D11" s="32">
        <v>15.8294</v>
      </c>
      <c r="E11" s="32">
        <v>1.3017955535714285</v>
      </c>
      <c r="F11" s="32">
        <v>0.42558921999999999</v>
      </c>
    </row>
    <row r="12" spans="1:7" x14ac:dyDescent="0.4">
      <c r="A12" s="22" t="s">
        <v>238</v>
      </c>
      <c r="B12" s="22" t="s">
        <v>105</v>
      </c>
      <c r="C12" s="33">
        <v>267.92387000000002</v>
      </c>
      <c r="D12" s="33">
        <v>391.09066999999999</v>
      </c>
      <c r="E12" s="33">
        <v>32.050691298701295</v>
      </c>
      <c r="F12" s="33">
        <v>10.478763000000001</v>
      </c>
    </row>
    <row r="14" spans="1:7" x14ac:dyDescent="0.4">
      <c r="A14" s="20" t="s">
        <v>100</v>
      </c>
    </row>
    <row r="15" spans="1:7" x14ac:dyDescent="0.4">
      <c r="A15" s="16"/>
      <c r="B15" s="16" t="s">
        <v>106</v>
      </c>
      <c r="C15" s="16" t="s">
        <v>101</v>
      </c>
      <c r="D15" s="16" t="s">
        <v>102</v>
      </c>
      <c r="E15" s="16" t="s">
        <v>110</v>
      </c>
      <c r="F15" s="16" t="s">
        <v>108</v>
      </c>
      <c r="G15" s="16" t="s">
        <v>109</v>
      </c>
    </row>
    <row r="16" spans="1:7" ht="17.649999999999999" x14ac:dyDescent="0.55000000000000004">
      <c r="A16" s="17" t="s">
        <v>79</v>
      </c>
      <c r="B16" s="17" t="s">
        <v>107</v>
      </c>
      <c r="C16" s="32">
        <v>791.78678000000002</v>
      </c>
      <c r="D16" s="32">
        <v>10.797226999999999</v>
      </c>
      <c r="E16" s="32">
        <v>538.13269000000003</v>
      </c>
      <c r="F16" s="32">
        <v>93.348202999999998</v>
      </c>
      <c r="G16" s="32">
        <v>17.779744999999998</v>
      </c>
    </row>
    <row r="17" spans="1:7" x14ac:dyDescent="0.4">
      <c r="A17" s="17" t="s">
        <v>75</v>
      </c>
      <c r="B17" s="17" t="s">
        <v>103</v>
      </c>
      <c r="C17" s="32">
        <v>232.34396000000001</v>
      </c>
      <c r="D17" s="32">
        <v>3.2250681999999999</v>
      </c>
      <c r="E17" s="32">
        <v>192.69389000000001</v>
      </c>
      <c r="F17" s="32">
        <v>53.004927000000002</v>
      </c>
      <c r="G17" s="32">
        <v>6.8705055000000002</v>
      </c>
    </row>
    <row r="18" spans="1:7" x14ac:dyDescent="0.4">
      <c r="A18" s="17" t="s">
        <v>77</v>
      </c>
      <c r="B18" s="17" t="s">
        <v>104</v>
      </c>
      <c r="C18" s="32">
        <v>0.71216493000000003</v>
      </c>
      <c r="D18" s="32">
        <v>7.6831688E-3</v>
      </c>
      <c r="E18" s="32">
        <v>0.29322987</v>
      </c>
      <c r="F18" s="32">
        <v>2.7889826E-2</v>
      </c>
      <c r="G18" s="32">
        <v>1.1408768E-2</v>
      </c>
    </row>
    <row r="19" spans="1:7" x14ac:dyDescent="0.4">
      <c r="A19" s="17" t="s">
        <v>78</v>
      </c>
      <c r="B19" s="17" t="s">
        <v>105</v>
      </c>
      <c r="C19" s="32">
        <v>17689.519</v>
      </c>
      <c r="D19" s="32">
        <v>32.874535999999999</v>
      </c>
      <c r="E19" s="32">
        <v>1259.7674</v>
      </c>
      <c r="F19" s="32">
        <v>178.06163000000001</v>
      </c>
      <c r="G19" s="32">
        <v>178.05692999999999</v>
      </c>
    </row>
    <row r="20" spans="1:7" x14ac:dyDescent="0.4">
      <c r="A20" s="17" t="s">
        <v>74</v>
      </c>
      <c r="B20" s="17" t="s">
        <v>105</v>
      </c>
      <c r="C20" s="32">
        <v>132.16484</v>
      </c>
      <c r="D20" s="32">
        <v>1.6650076</v>
      </c>
      <c r="E20" s="32">
        <v>44.246327999999998</v>
      </c>
      <c r="F20" s="32">
        <v>1.6946437999999999</v>
      </c>
      <c r="G20" s="32">
        <v>1.6964305</v>
      </c>
    </row>
    <row r="21" spans="1:7" x14ac:dyDescent="0.4">
      <c r="A21" s="17" t="s">
        <v>76</v>
      </c>
      <c r="B21" s="17" t="s">
        <v>105</v>
      </c>
      <c r="C21" s="32">
        <v>183.01426000000001</v>
      </c>
      <c r="D21" s="32">
        <v>4.9032476000000003</v>
      </c>
      <c r="E21" s="32">
        <v>167.34945999999999</v>
      </c>
      <c r="F21" s="32">
        <v>2.2358571</v>
      </c>
      <c r="G21" s="32">
        <v>2.2361857000000001</v>
      </c>
    </row>
    <row r="22" spans="1:7" x14ac:dyDescent="0.4">
      <c r="A22" s="17" t="s">
        <v>80</v>
      </c>
      <c r="B22" s="17" t="s">
        <v>105</v>
      </c>
      <c r="C22" s="32">
        <v>119.03091999999999</v>
      </c>
      <c r="D22" s="32">
        <v>1.1164953</v>
      </c>
      <c r="E22" s="32">
        <v>34.281365000000001</v>
      </c>
      <c r="F22" s="32">
        <v>1.8621437999999999</v>
      </c>
      <c r="G22" s="32">
        <v>1.8618838</v>
      </c>
    </row>
    <row r="23" spans="1:7" x14ac:dyDescent="0.4">
      <c r="A23" s="22" t="s">
        <v>82</v>
      </c>
      <c r="B23" s="22" t="s">
        <v>105</v>
      </c>
      <c r="C23" s="33">
        <v>2934.7683999999999</v>
      </c>
      <c r="D23" s="33">
        <v>30.932378</v>
      </c>
      <c r="E23" s="33">
        <v>929.52671999999995</v>
      </c>
      <c r="F23" s="33">
        <v>31.815038000000001</v>
      </c>
      <c r="G23" s="33">
        <v>31.883362000000002</v>
      </c>
    </row>
    <row r="24" spans="1:7" x14ac:dyDescent="0.4">
      <c r="A24" s="76" t="s">
        <v>236</v>
      </c>
      <c r="B24" s="76"/>
      <c r="C24" s="78"/>
      <c r="D24" s="78"/>
      <c r="E24" s="78"/>
      <c r="F24" s="78"/>
      <c r="G24" s="78"/>
    </row>
    <row r="26" spans="1:7" x14ac:dyDescent="0.4">
      <c r="A26" s="20" t="s">
        <v>113</v>
      </c>
    </row>
    <row r="27" spans="1:7" x14ac:dyDescent="0.4">
      <c r="A27" s="16"/>
      <c r="B27" s="16" t="s">
        <v>114</v>
      </c>
      <c r="C27" s="16" t="s">
        <v>115</v>
      </c>
      <c r="D27" s="16" t="s">
        <v>116</v>
      </c>
      <c r="E27" s="16" t="s">
        <v>117</v>
      </c>
    </row>
    <row r="28" spans="1:7" x14ac:dyDescent="0.4">
      <c r="A28" s="17" t="s">
        <v>79</v>
      </c>
      <c r="B28" s="7">
        <v>2.1940863000000001E-3</v>
      </c>
      <c r="C28" s="7">
        <v>2.7423670999999999E-3</v>
      </c>
      <c r="D28" s="7">
        <v>1.7943061999999999E-3</v>
      </c>
      <c r="E28" s="7">
        <v>1.2716308E-3</v>
      </c>
    </row>
    <row r="29" spans="1:7" x14ac:dyDescent="0.4">
      <c r="A29" s="17" t="s">
        <v>77</v>
      </c>
      <c r="B29" s="7">
        <v>1.7291974000000002E-2</v>
      </c>
      <c r="C29" s="7">
        <v>9.7872544000000006E-3</v>
      </c>
      <c r="D29" s="7">
        <v>2.5002664000000001E-2</v>
      </c>
      <c r="E29" s="7">
        <v>1.5257873E-2</v>
      </c>
    </row>
    <row r="30" spans="1:7" x14ac:dyDescent="0.4">
      <c r="A30" s="17" t="s">
        <v>78</v>
      </c>
      <c r="B30" s="7">
        <v>5.4337138E-3</v>
      </c>
      <c r="C30" s="7">
        <v>5.0509374000000003E-3</v>
      </c>
      <c r="D30" s="7">
        <v>7.2917848999999998E-3</v>
      </c>
      <c r="E30" s="7">
        <v>5.7527322000000001E-3</v>
      </c>
    </row>
    <row r="31" spans="1:7" x14ac:dyDescent="0.4">
      <c r="A31" s="17" t="s">
        <v>74</v>
      </c>
      <c r="B31" s="7">
        <v>4.5891960000000002E-2</v>
      </c>
      <c r="C31" s="7">
        <v>2.3485002000000001E-2</v>
      </c>
      <c r="D31" s="7">
        <v>0.10607213</v>
      </c>
      <c r="E31" s="7">
        <v>5.9852888999999999E-2</v>
      </c>
    </row>
    <row r="32" spans="1:7" x14ac:dyDescent="0.4">
      <c r="A32" s="17" t="s">
        <v>76</v>
      </c>
      <c r="B32" s="7">
        <v>3.4058749999999999E-2</v>
      </c>
      <c r="C32" s="7">
        <v>1.8448498000000001E-2</v>
      </c>
      <c r="D32" s="7">
        <v>7.9204407000000004E-2</v>
      </c>
      <c r="E32" s="7">
        <v>4.5201537E-2</v>
      </c>
    </row>
    <row r="33" spans="1:5" x14ac:dyDescent="0.4">
      <c r="A33" s="17" t="s">
        <v>81</v>
      </c>
      <c r="B33" s="7">
        <v>6.0781859000000001E-2</v>
      </c>
      <c r="C33" s="7">
        <v>4.2163658999999999E-2</v>
      </c>
      <c r="D33" s="7">
        <v>0.10346825</v>
      </c>
      <c r="E33" s="7">
        <v>6.0317044E-2</v>
      </c>
    </row>
    <row r="34" spans="1:5" x14ac:dyDescent="0.4">
      <c r="A34" s="17" t="s">
        <v>83</v>
      </c>
      <c r="B34" s="7">
        <v>5.2691692999999996E-4</v>
      </c>
      <c r="C34" s="7">
        <v>3.5396601000000001E-4</v>
      </c>
      <c r="D34" s="7">
        <v>1.1852148E-3</v>
      </c>
      <c r="E34" s="7">
        <v>7.2776335999999995E-4</v>
      </c>
    </row>
    <row r="35" spans="1:5" x14ac:dyDescent="0.4">
      <c r="A35" s="22" t="s">
        <v>75</v>
      </c>
      <c r="B35" s="11">
        <v>6.9326188999999996E-3</v>
      </c>
      <c r="C35" s="11">
        <v>8.1393837000000007E-3</v>
      </c>
      <c r="D35" s="11">
        <v>5.5087169999999998E-3</v>
      </c>
      <c r="E35" s="11">
        <v>4.1707892999999999E-3</v>
      </c>
    </row>
    <row r="37" spans="1:5" x14ac:dyDescent="0.4">
      <c r="A37" s="20" t="s">
        <v>118</v>
      </c>
    </row>
    <row r="38" spans="1:5" x14ac:dyDescent="0.4">
      <c r="A38" s="16"/>
      <c r="B38" s="16" t="s">
        <v>114</v>
      </c>
      <c r="C38" s="16" t="s">
        <v>115</v>
      </c>
      <c r="D38" s="16" t="s">
        <v>116</v>
      </c>
      <c r="E38" s="16" t="s">
        <v>117</v>
      </c>
    </row>
    <row r="39" spans="1:5" x14ac:dyDescent="0.4">
      <c r="A39" s="17" t="s">
        <v>79</v>
      </c>
      <c r="B39" s="7">
        <v>2.8233367342857143E-3</v>
      </c>
      <c r="C39" s="7">
        <v>3.6357886999999998E-3</v>
      </c>
      <c r="D39" s="7">
        <v>2.2309356857142856E-3</v>
      </c>
      <c r="E39" s="7">
        <v>1.4564263428571429E-3</v>
      </c>
    </row>
    <row r="40" spans="1:5" x14ac:dyDescent="0.4">
      <c r="A40" s="17" t="s">
        <v>77</v>
      </c>
      <c r="B40" s="79">
        <v>2.3808505057142857E-2</v>
      </c>
      <c r="C40" s="7">
        <v>1.2410353371428571E-2</v>
      </c>
      <c r="D40" s="7">
        <v>3.4956809142857141E-2</v>
      </c>
      <c r="E40" s="7">
        <v>2.0516811285714285E-2</v>
      </c>
    </row>
    <row r="41" spans="1:5" x14ac:dyDescent="0.4">
      <c r="A41" s="17" t="s">
        <v>78</v>
      </c>
      <c r="B41" s="7">
        <v>6.6663028285714292E-3</v>
      </c>
      <c r="C41" s="7">
        <v>6.0990983142857145E-3</v>
      </c>
      <c r="D41" s="7">
        <v>9.4196245571428576E-3</v>
      </c>
      <c r="E41" s="7">
        <v>7.1390298000000001E-3</v>
      </c>
    </row>
    <row r="42" spans="1:5" x14ac:dyDescent="0.4">
      <c r="A42" s="17" t="s">
        <v>74</v>
      </c>
      <c r="B42" s="7">
        <v>6.5951690285714293E-2</v>
      </c>
      <c r="C42" s="7">
        <v>3.2748673999999998E-2</v>
      </c>
      <c r="D42" s="7">
        <v>0.15512769571428572</v>
      </c>
      <c r="E42" s="7">
        <v>8.6639235285714294E-2</v>
      </c>
    </row>
    <row r="43" spans="1:5" x14ac:dyDescent="0.4">
      <c r="A43" s="17" t="s">
        <v>76</v>
      </c>
      <c r="B43" s="7">
        <v>4.868573171428571E-2</v>
      </c>
      <c r="C43" s="7">
        <v>2.5554191714285714E-2</v>
      </c>
      <c r="D43" s="7">
        <v>0.11558334757142857</v>
      </c>
      <c r="E43" s="7">
        <v>6.5197304999999997E-2</v>
      </c>
    </row>
    <row r="44" spans="1:5" x14ac:dyDescent="0.4">
      <c r="A44" s="17" t="s">
        <v>81</v>
      </c>
      <c r="B44" s="7">
        <v>8.5507585857142854E-2</v>
      </c>
      <c r="C44" s="7">
        <v>5.7918816714285712E-2</v>
      </c>
      <c r="D44" s="7">
        <v>0.14876101571428571</v>
      </c>
      <c r="E44" s="7">
        <v>8.4818815428571434E-2</v>
      </c>
    </row>
    <row r="45" spans="1:5" x14ac:dyDescent="0.4">
      <c r="A45" s="17" t="s">
        <v>83</v>
      </c>
      <c r="B45" s="77">
        <v>2.8233367342857143E-3</v>
      </c>
      <c r="C45" s="77">
        <v>4.712661014285714E-4</v>
      </c>
      <c r="D45" s="77">
        <v>1.7030249714285715E-3</v>
      </c>
      <c r="E45" s="77">
        <v>1.0251654514285714E-3</v>
      </c>
    </row>
    <row r="46" spans="1:5" x14ac:dyDescent="0.4">
      <c r="A46" s="22" t="s">
        <v>75</v>
      </c>
      <c r="B46" s="11">
        <v>8.5915761571428578E-3</v>
      </c>
      <c r="C46" s="11">
        <v>1.0379780614285714E-2</v>
      </c>
      <c r="D46" s="11">
        <v>6.4816138000000001E-3</v>
      </c>
      <c r="E46" s="11">
        <v>4.4990495285714286E-3</v>
      </c>
    </row>
    <row r="48" spans="1:5" ht="16.5" x14ac:dyDescent="0.4">
      <c r="A48" s="20" t="s">
        <v>119</v>
      </c>
    </row>
    <row r="49" spans="1:1" x14ac:dyDescent="0.4">
      <c r="A49" s="17" t="s">
        <v>233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8D40A-00B2-4243-BB21-F31C3DE4BCDE}">
  <dimension ref="A1:AH72"/>
  <sheetViews>
    <sheetView tabSelected="1" topLeftCell="G1" workbookViewId="0">
      <selection activeCell="W75" sqref="W75"/>
    </sheetView>
  </sheetViews>
  <sheetFormatPr defaultColWidth="10.796875" defaultRowHeight="14.25" x14ac:dyDescent="0.4"/>
  <cols>
    <col min="1" max="1" width="77.6640625" style="34" customWidth="1"/>
    <col min="2" max="16384" width="10.796875" style="34"/>
  </cols>
  <sheetData>
    <row r="1" spans="1:34" x14ac:dyDescent="0.4">
      <c r="A1" s="34">
        <v>2</v>
      </c>
      <c r="B1" s="34" t="s">
        <v>120</v>
      </c>
    </row>
    <row r="2" spans="1:34" ht="58.5" x14ac:dyDescent="0.4">
      <c r="A2" s="35"/>
      <c r="B2" s="36" t="s">
        <v>229</v>
      </c>
      <c r="C2" s="37"/>
      <c r="D2" s="37"/>
      <c r="E2" s="36" t="s">
        <v>121</v>
      </c>
      <c r="F2" s="38" t="s">
        <v>122</v>
      </c>
      <c r="G2" s="39"/>
      <c r="H2" s="39"/>
      <c r="I2" s="38" t="s">
        <v>123</v>
      </c>
      <c r="J2" s="40" t="s">
        <v>124</v>
      </c>
      <c r="K2" s="41"/>
      <c r="L2" s="40"/>
      <c r="M2" s="40" t="s">
        <v>125</v>
      </c>
      <c r="N2" s="42" t="s">
        <v>126</v>
      </c>
      <c r="O2" s="43"/>
      <c r="P2" s="43"/>
      <c r="Q2" s="42" t="s">
        <v>127</v>
      </c>
      <c r="R2" s="44" t="s">
        <v>128</v>
      </c>
      <c r="S2" s="44"/>
      <c r="T2" s="45"/>
      <c r="U2" s="44" t="s">
        <v>129</v>
      </c>
      <c r="V2" s="46"/>
      <c r="W2" s="46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</row>
    <row r="3" spans="1:34" x14ac:dyDescent="0.4">
      <c r="A3" s="47" t="s">
        <v>130</v>
      </c>
      <c r="B3" s="34" t="s">
        <v>131</v>
      </c>
      <c r="C3" s="34" t="s">
        <v>132</v>
      </c>
      <c r="F3" s="34" t="s">
        <v>131</v>
      </c>
      <c r="G3" s="34" t="s">
        <v>132</v>
      </c>
      <c r="J3" s="34" t="s">
        <v>131</v>
      </c>
      <c r="K3" s="34" t="s">
        <v>132</v>
      </c>
      <c r="N3" s="34" t="s">
        <v>131</v>
      </c>
      <c r="O3" s="34" t="s">
        <v>132</v>
      </c>
      <c r="R3" s="34" t="s">
        <v>131</v>
      </c>
      <c r="S3" s="34" t="s">
        <v>132</v>
      </c>
    </row>
    <row r="4" spans="1:34" ht="15.4" x14ac:dyDescent="0.4">
      <c r="A4" s="48" t="s">
        <v>133</v>
      </c>
      <c r="B4" s="48"/>
      <c r="C4" s="48">
        <f>SUM(C5:C5)</f>
        <v>2E-3</v>
      </c>
      <c r="D4" s="48"/>
      <c r="E4" s="48">
        <f>SUM(E5:E5)</f>
        <v>4.0000000000000002E-4</v>
      </c>
      <c r="F4" s="48"/>
      <c r="G4" s="48">
        <f>SUM(G5:G5)</f>
        <v>2E-3</v>
      </c>
      <c r="H4" s="48"/>
      <c r="I4" s="48">
        <f>SUM(I5:I5)</f>
        <v>4.0000000000000002E-4</v>
      </c>
      <c r="J4" s="48"/>
      <c r="K4" s="48">
        <f>SUM(K5:K5)</f>
        <v>2E-3</v>
      </c>
      <c r="L4" s="48"/>
      <c r="M4" s="48">
        <f>SUM(M5:M5)</f>
        <v>4.0000000000000002E-4</v>
      </c>
      <c r="N4" s="48"/>
      <c r="O4" s="48">
        <f>SUM(O5:O5)</f>
        <v>2E-3</v>
      </c>
      <c r="P4" s="48"/>
      <c r="Q4" s="48">
        <f>SUM(Q5:Q5)</f>
        <v>4.0000000000000002E-4</v>
      </c>
      <c r="R4" s="48"/>
      <c r="S4" s="48">
        <f>SUM(S5:S5)</f>
        <v>2E-3</v>
      </c>
      <c r="T4" s="48"/>
      <c r="U4" s="48">
        <f>SUM(U5:U5)</f>
        <v>4.0000000000000002E-4</v>
      </c>
      <c r="V4" s="48"/>
      <c r="W4" s="48"/>
      <c r="X4" s="48"/>
      <c r="Y4" s="48"/>
      <c r="Z4" s="48" t="s">
        <v>134</v>
      </c>
      <c r="AA4" s="48"/>
      <c r="AB4" s="48" t="s">
        <v>135</v>
      </c>
      <c r="AC4" s="48"/>
      <c r="AD4" s="48"/>
      <c r="AE4" s="48"/>
      <c r="AF4" s="48" t="s">
        <v>136</v>
      </c>
      <c r="AG4" s="48" t="s">
        <v>137</v>
      </c>
      <c r="AH4" s="48" t="s">
        <v>230</v>
      </c>
    </row>
    <row r="5" spans="1:34" x14ac:dyDescent="0.4">
      <c r="A5" s="49" t="s">
        <v>138</v>
      </c>
      <c r="B5" s="34">
        <v>2</v>
      </c>
      <c r="C5" s="34">
        <f>AH5*$B$5</f>
        <v>2E-3</v>
      </c>
      <c r="D5" s="50">
        <f t="shared" ref="D5" si="0">C5/$C$4</f>
        <v>1</v>
      </c>
      <c r="E5" s="34">
        <f>C5*0.2</f>
        <v>4.0000000000000002E-4</v>
      </c>
      <c r="F5" s="34">
        <v>2</v>
      </c>
      <c r="G5" s="34">
        <f>F5*AH5</f>
        <v>2E-3</v>
      </c>
      <c r="H5" s="50"/>
      <c r="I5" s="34">
        <f>G5*0.2</f>
        <v>4.0000000000000002E-4</v>
      </c>
      <c r="J5" s="34">
        <v>2</v>
      </c>
      <c r="K5" s="34">
        <f>J5*AH5</f>
        <v>2E-3</v>
      </c>
      <c r="L5" s="50"/>
      <c r="M5" s="34">
        <f>K5*0.2</f>
        <v>4.0000000000000002E-4</v>
      </c>
      <c r="N5" s="34">
        <v>2</v>
      </c>
      <c r="O5" s="34">
        <f>N5*AH5</f>
        <v>2E-3</v>
      </c>
      <c r="Q5" s="34">
        <f>O5*0.2</f>
        <v>4.0000000000000002E-4</v>
      </c>
      <c r="R5" s="34">
        <v>2</v>
      </c>
      <c r="S5" s="34">
        <f>R5*AH5</f>
        <v>2E-3</v>
      </c>
      <c r="U5" s="34">
        <f>S5*0.2</f>
        <v>4.0000000000000002E-4</v>
      </c>
      <c r="V5" s="34" t="s">
        <v>139</v>
      </c>
      <c r="X5" s="34">
        <v>1</v>
      </c>
      <c r="Y5" s="34" t="s">
        <v>140</v>
      </c>
      <c r="Z5" s="34">
        <v>10000</v>
      </c>
      <c r="AA5" s="34" t="s">
        <v>120</v>
      </c>
      <c r="AB5" s="47">
        <f>Z5</f>
        <v>10000</v>
      </c>
      <c r="AC5" s="34" t="s">
        <v>120</v>
      </c>
      <c r="AD5" s="34">
        <v>10</v>
      </c>
      <c r="AE5" s="34" t="s">
        <v>141</v>
      </c>
      <c r="AF5" s="47">
        <v>10</v>
      </c>
      <c r="AG5" s="34" t="s">
        <v>142</v>
      </c>
      <c r="AH5" s="51">
        <f>AF5/AB5</f>
        <v>1E-3</v>
      </c>
    </row>
    <row r="6" spans="1:34" x14ac:dyDescent="0.4">
      <c r="A6" s="48" t="s">
        <v>143</v>
      </c>
      <c r="B6" s="52"/>
      <c r="C6" s="48">
        <f>SUM(C7:C14)</f>
        <v>7.6804079999999995E-4</v>
      </c>
      <c r="D6" s="48"/>
      <c r="E6" s="48">
        <f>SUM(E7:E14)</f>
        <v>7.6804079999999995E-4</v>
      </c>
      <c r="F6" s="52"/>
      <c r="G6" s="48">
        <f>SUM(G7:G14)</f>
        <v>1.9626220356979405E-3</v>
      </c>
      <c r="H6" s="48"/>
      <c r="I6" s="48">
        <f>SUM(I7:I14)</f>
        <v>1.9626220356979405E-3</v>
      </c>
      <c r="J6" s="52"/>
      <c r="K6" s="48">
        <f>SUM(K7:K14)</f>
        <v>1.7662190799999998E-2</v>
      </c>
      <c r="L6" s="48"/>
      <c r="M6" s="48">
        <f>SUM(M7:M14)</f>
        <v>1.7662190799999998E-2</v>
      </c>
      <c r="N6" s="52"/>
      <c r="O6" s="48">
        <f>SUM(O7:O14)</f>
        <v>7.6804079999999995E-4</v>
      </c>
      <c r="P6" s="48"/>
      <c r="Q6" s="48">
        <f>SUM(Q7:Q14)</f>
        <v>7.6804079999999995E-4</v>
      </c>
      <c r="R6" s="52"/>
      <c r="S6" s="48">
        <f>SUM(S7:S14)</f>
        <v>9.8517040229885045E-3</v>
      </c>
      <c r="T6" s="48"/>
      <c r="U6" s="48">
        <f>SUM(U7:U14)</f>
        <v>9.8517040229885045E-3</v>
      </c>
      <c r="V6" s="52"/>
      <c r="W6" s="52"/>
      <c r="X6" s="52"/>
      <c r="Y6" s="52"/>
      <c r="Z6" s="52"/>
      <c r="AA6" s="52"/>
      <c r="AB6" s="48"/>
      <c r="AC6" s="52"/>
      <c r="AD6" s="52"/>
      <c r="AE6" s="52"/>
      <c r="AF6" s="48"/>
      <c r="AG6" s="52"/>
      <c r="AH6" s="53"/>
    </row>
    <row r="7" spans="1:34" x14ac:dyDescent="0.4">
      <c r="A7" s="49" t="s">
        <v>144</v>
      </c>
      <c r="B7" s="34">
        <v>2.3599999999999999E-4</v>
      </c>
      <c r="C7" s="34">
        <f>AH7*B7</f>
        <v>1.0804079999999999E-4</v>
      </c>
      <c r="E7" s="34">
        <f t="shared" ref="E7:E8" si="1">C7*1</f>
        <v>1.0804079999999999E-4</v>
      </c>
      <c r="F7" s="34">
        <v>2.3599999999999999E-4</v>
      </c>
      <c r="G7" s="34">
        <f>F7*AH7</f>
        <v>1.0804079999999999E-4</v>
      </c>
      <c r="I7" s="34">
        <f t="shared" ref="I7:I9" si="2">G7*1</f>
        <v>1.0804079999999999E-4</v>
      </c>
      <c r="J7" s="34">
        <v>2.3599999999999999E-4</v>
      </c>
      <c r="K7" s="34">
        <f>J7*AH7</f>
        <v>1.0804079999999999E-4</v>
      </c>
      <c r="M7" s="34">
        <f>1*K7</f>
        <v>1.0804079999999999E-4</v>
      </c>
      <c r="N7" s="34">
        <v>2.3599999999999999E-4</v>
      </c>
      <c r="O7" s="34">
        <f>N7*AH7</f>
        <v>1.0804079999999999E-4</v>
      </c>
      <c r="Q7" s="34">
        <f>O7*1</f>
        <v>1.0804079999999999E-4</v>
      </c>
      <c r="V7" s="34" t="s">
        <v>145</v>
      </c>
      <c r="X7" s="34">
        <v>100</v>
      </c>
      <c r="Y7" s="34" t="s">
        <v>135</v>
      </c>
      <c r="Z7" s="34">
        <v>1</v>
      </c>
      <c r="AB7" s="47">
        <f>X7*Z7</f>
        <v>100</v>
      </c>
      <c r="AD7" s="34">
        <v>327</v>
      </c>
      <c r="AE7" s="34" t="s">
        <v>146</v>
      </c>
      <c r="AF7" s="47">
        <f>AD7*0.14</f>
        <v>45.78</v>
      </c>
      <c r="AG7" s="34" t="s">
        <v>147</v>
      </c>
      <c r="AH7" s="51">
        <f t="shared" ref="AH7:AH14" si="3">AF7/AB7</f>
        <v>0.45779999999999998</v>
      </c>
    </row>
    <row r="8" spans="1:34" x14ac:dyDescent="0.4">
      <c r="A8" s="49" t="s">
        <v>148</v>
      </c>
      <c r="B8" s="34">
        <v>5.0000000000000001E-3</v>
      </c>
      <c r="C8" s="34">
        <f>AH8*B8</f>
        <v>6.6E-4</v>
      </c>
      <c r="E8" s="34">
        <f t="shared" si="1"/>
        <v>6.6E-4</v>
      </c>
      <c r="F8" s="34">
        <v>5.0000000000000001E-3</v>
      </c>
      <c r="G8" s="34">
        <f>F8*AH8</f>
        <v>6.6E-4</v>
      </c>
      <c r="I8" s="34">
        <f t="shared" si="2"/>
        <v>6.6E-4</v>
      </c>
      <c r="J8" s="34">
        <v>5.0000000000000001E-3</v>
      </c>
      <c r="K8" s="34">
        <f>J8*AH8</f>
        <v>6.6E-4</v>
      </c>
      <c r="M8" s="34">
        <f t="shared" ref="M8:M13" si="4">1*K8</f>
        <v>6.6E-4</v>
      </c>
      <c r="N8" s="34">
        <v>5.0000000000000001E-3</v>
      </c>
      <c r="O8" s="34">
        <f>N8*AH8</f>
        <v>6.6E-4</v>
      </c>
      <c r="Q8" s="34">
        <f>O8*1</f>
        <v>6.6E-4</v>
      </c>
      <c r="X8" s="34">
        <v>1</v>
      </c>
      <c r="Y8" s="34" t="s">
        <v>149</v>
      </c>
      <c r="Z8" s="34">
        <v>1000</v>
      </c>
      <c r="AA8" s="34" t="s">
        <v>150</v>
      </c>
      <c r="AB8" s="47">
        <f>X8*Z8</f>
        <v>1000</v>
      </c>
      <c r="AD8" s="34">
        <v>132</v>
      </c>
      <c r="AE8" s="34" t="s">
        <v>141</v>
      </c>
      <c r="AF8" s="47">
        <v>132</v>
      </c>
      <c r="AG8" s="34" t="s">
        <v>151</v>
      </c>
      <c r="AH8" s="51">
        <f t="shared" si="3"/>
        <v>0.13200000000000001</v>
      </c>
    </row>
    <row r="9" spans="1:34" x14ac:dyDescent="0.4">
      <c r="A9" s="49" t="s">
        <v>152</v>
      </c>
      <c r="D9" s="54">
        <f>C4/$C$71</f>
        <v>0.1578277555057217</v>
      </c>
      <c r="F9" s="34">
        <v>2.3599999999999999E-4</v>
      </c>
      <c r="G9" s="34">
        <f>F9*AH9</f>
        <v>1.1945812356979404E-3</v>
      </c>
      <c r="I9" s="34">
        <f t="shared" si="2"/>
        <v>1.1945812356979404E-3</v>
      </c>
      <c r="X9" s="34">
        <v>2.5000000000000001E-2</v>
      </c>
      <c r="Y9" s="34" t="s">
        <v>153</v>
      </c>
      <c r="Z9" s="34">
        <v>874</v>
      </c>
      <c r="AA9" s="34" t="s">
        <v>150</v>
      </c>
      <c r="AB9" s="47">
        <f>X9*Z9</f>
        <v>21.85</v>
      </c>
      <c r="AD9" s="34">
        <v>790</v>
      </c>
      <c r="AE9" s="34" t="s">
        <v>146</v>
      </c>
      <c r="AF9" s="47">
        <f>AD9*0.14</f>
        <v>110.60000000000001</v>
      </c>
      <c r="AG9" s="34" t="s">
        <v>154</v>
      </c>
      <c r="AH9" s="51">
        <f t="shared" si="3"/>
        <v>5.0617848970251718</v>
      </c>
    </row>
    <row r="10" spans="1:34" x14ac:dyDescent="0.4">
      <c r="A10" s="49" t="s">
        <v>231</v>
      </c>
      <c r="D10" s="54">
        <f>C5/$C$71</f>
        <v>0.1578277555057217</v>
      </c>
      <c r="J10" s="34">
        <v>7.4999999999999993E-5</v>
      </c>
      <c r="K10" s="34">
        <f>J10*AH10</f>
        <v>6.8872499999999993E-3</v>
      </c>
      <c r="M10" s="34">
        <f t="shared" si="4"/>
        <v>6.8872499999999993E-3</v>
      </c>
      <c r="X10" s="34">
        <v>5</v>
      </c>
      <c r="Y10" s="34" t="s">
        <v>135</v>
      </c>
      <c r="Z10" s="34">
        <v>1</v>
      </c>
      <c r="AB10" s="47">
        <f t="shared" ref="AB10:AB14" si="5">X10*Z10</f>
        <v>5</v>
      </c>
      <c r="AD10" s="34">
        <v>4770</v>
      </c>
      <c r="AE10" s="34" t="s">
        <v>155</v>
      </c>
      <c r="AF10" s="47">
        <v>459.15</v>
      </c>
      <c r="AG10" s="34" t="s">
        <v>154</v>
      </c>
      <c r="AH10" s="51">
        <f t="shared" si="3"/>
        <v>91.83</v>
      </c>
    </row>
    <row r="11" spans="1:34" x14ac:dyDescent="0.4">
      <c r="A11" s="49" t="s">
        <v>156</v>
      </c>
      <c r="D11" s="54">
        <f t="shared" ref="D11:D13" si="6">C6/$C$71</f>
        <v>6.0609077800409444E-2</v>
      </c>
      <c r="J11" s="34">
        <v>5.5500000000000002E-3</v>
      </c>
      <c r="K11" s="34">
        <f>J11*AH11</f>
        <v>2.3180000000000002E-4</v>
      </c>
      <c r="M11" s="34">
        <f t="shared" si="4"/>
        <v>2.3180000000000002E-4</v>
      </c>
      <c r="X11" s="34">
        <v>1</v>
      </c>
      <c r="Y11" s="34" t="s">
        <v>153</v>
      </c>
      <c r="Z11" s="34">
        <v>1110</v>
      </c>
      <c r="AA11" s="34" t="s">
        <v>157</v>
      </c>
      <c r="AB11" s="47">
        <f t="shared" si="5"/>
        <v>1110</v>
      </c>
      <c r="AD11" s="34">
        <v>42.4</v>
      </c>
      <c r="AE11" s="34" t="s">
        <v>158</v>
      </c>
      <c r="AF11" s="47">
        <v>46.36</v>
      </c>
      <c r="AG11" s="55" t="s">
        <v>159</v>
      </c>
      <c r="AH11" s="51">
        <f t="shared" si="3"/>
        <v>4.1765765765765767E-2</v>
      </c>
    </row>
    <row r="12" spans="1:34" x14ac:dyDescent="0.4">
      <c r="A12" s="49" t="s">
        <v>232</v>
      </c>
      <c r="D12" s="54">
        <f t="shared" si="6"/>
        <v>8.5259184835212876E-3</v>
      </c>
      <c r="J12" s="34">
        <v>1E-4</v>
      </c>
      <c r="K12" s="34">
        <f>J12*AH12</f>
        <v>9.471799999999999E-3</v>
      </c>
      <c r="M12" s="34">
        <f>1*K12</f>
        <v>9.471799999999999E-3</v>
      </c>
      <c r="R12" s="34">
        <v>1E-4</v>
      </c>
      <c r="S12" s="34">
        <f>R12*AH12</f>
        <v>9.471799999999999E-3</v>
      </c>
      <c r="U12" s="34">
        <f t="shared" ref="U12" si="7">S12*1</f>
        <v>9.471799999999999E-3</v>
      </c>
      <c r="X12" s="34">
        <v>10</v>
      </c>
      <c r="Y12" s="34" t="s">
        <v>135</v>
      </c>
      <c r="Z12" s="34">
        <v>1</v>
      </c>
      <c r="AB12" s="47">
        <f t="shared" si="5"/>
        <v>10</v>
      </c>
      <c r="AD12" s="34">
        <v>9840</v>
      </c>
      <c r="AE12" s="34" t="s">
        <v>155</v>
      </c>
      <c r="AF12" s="47">
        <v>947.18</v>
      </c>
      <c r="AG12" s="34" t="s">
        <v>154</v>
      </c>
      <c r="AH12" s="51">
        <f t="shared" si="3"/>
        <v>94.717999999999989</v>
      </c>
    </row>
    <row r="13" spans="1:34" x14ac:dyDescent="0.4">
      <c r="A13" s="49" t="s">
        <v>160</v>
      </c>
      <c r="D13" s="54">
        <f t="shared" si="6"/>
        <v>5.2083159316888158E-2</v>
      </c>
      <c r="J13" s="34">
        <v>4.3E-3</v>
      </c>
      <c r="K13" s="34">
        <f>J13*AH13</f>
        <v>3.0329999999999995E-4</v>
      </c>
      <c r="M13" s="34">
        <f t="shared" si="4"/>
        <v>3.0329999999999995E-4</v>
      </c>
      <c r="X13" s="34">
        <v>1</v>
      </c>
      <c r="Y13" s="34" t="s">
        <v>153</v>
      </c>
      <c r="Z13" s="34">
        <v>860</v>
      </c>
      <c r="AA13" s="34" t="s">
        <v>157</v>
      </c>
      <c r="AB13" s="47">
        <f t="shared" si="5"/>
        <v>860</v>
      </c>
      <c r="AD13" s="34">
        <v>55.48</v>
      </c>
      <c r="AE13" s="34" t="s">
        <v>158</v>
      </c>
      <c r="AF13" s="47">
        <v>60.66</v>
      </c>
      <c r="AG13" s="55" t="s">
        <v>159</v>
      </c>
      <c r="AH13" s="51">
        <f t="shared" si="3"/>
        <v>7.0534883720930225E-2</v>
      </c>
    </row>
    <row r="14" spans="1:34" x14ac:dyDescent="0.4">
      <c r="A14" s="49" t="s">
        <v>161</v>
      </c>
      <c r="R14" s="34">
        <v>8.6499999999999997E-3</v>
      </c>
      <c r="S14" s="34">
        <f>R14*AH14</f>
        <v>3.7990402298850571E-4</v>
      </c>
      <c r="U14" s="34">
        <f t="shared" ref="U14" si="8">S14*1</f>
        <v>3.7990402298850571E-4</v>
      </c>
      <c r="X14" s="34">
        <v>1</v>
      </c>
      <c r="Y14" s="34" t="s">
        <v>153</v>
      </c>
      <c r="Z14" s="34">
        <v>870</v>
      </c>
      <c r="AA14" s="34" t="s">
        <v>157</v>
      </c>
      <c r="AB14" s="47">
        <f t="shared" si="5"/>
        <v>870</v>
      </c>
      <c r="AD14" s="34">
        <v>34.950000000000003</v>
      </c>
      <c r="AE14" s="34" t="s">
        <v>158</v>
      </c>
      <c r="AF14" s="47">
        <v>38.21</v>
      </c>
      <c r="AG14" s="55" t="s">
        <v>159</v>
      </c>
      <c r="AH14" s="51">
        <f t="shared" si="3"/>
        <v>4.3919540229885055E-2</v>
      </c>
    </row>
    <row r="15" spans="1:34" x14ac:dyDescent="0.4">
      <c r="A15" s="48" t="s">
        <v>162</v>
      </c>
      <c r="B15" s="52"/>
      <c r="C15" s="48">
        <f>SUM(C16:C35)</f>
        <v>3.5909639136273118E-3</v>
      </c>
      <c r="D15" s="48"/>
      <c r="E15" s="48">
        <f>SUM(E16:E35)</f>
        <v>2.8992916400000002E-4</v>
      </c>
      <c r="F15" s="52"/>
      <c r="G15" s="48">
        <f>SUM(G16:G35)</f>
        <v>1.7066541171136687E-3</v>
      </c>
      <c r="H15" s="48"/>
      <c r="I15" s="48">
        <f>SUM(I16:I35)</f>
        <v>2.9577696000000005E-4</v>
      </c>
      <c r="J15" s="52"/>
      <c r="K15" s="48">
        <f>SUM(K16:K35)</f>
        <v>9.6998454429885073E-3</v>
      </c>
      <c r="L15" s="48"/>
      <c r="M15" s="48">
        <f>SUM(M16:M35)</f>
        <v>1.60112E-5</v>
      </c>
      <c r="N15" s="52"/>
      <c r="O15" s="48">
        <f>SUM(O16:O35)</f>
        <v>1.2150311857894737E-3</v>
      </c>
      <c r="P15" s="48"/>
      <c r="Q15" s="48">
        <f>SUM(Q16:Q35)</f>
        <v>8.420069140000001E-5</v>
      </c>
      <c r="R15" s="52"/>
      <c r="S15" s="48">
        <f>SUM(S16:S35)</f>
        <v>1.4402753203636366E-3</v>
      </c>
      <c r="T15" s="48"/>
      <c r="U15" s="48">
        <f>SUM(U16:U35)</f>
        <v>3.2977985600000004E-4</v>
      </c>
      <c r="V15" s="52"/>
      <c r="W15" s="52"/>
      <c r="X15" s="52"/>
      <c r="Y15" s="52"/>
      <c r="Z15" s="52"/>
      <c r="AA15" s="52"/>
      <c r="AB15" s="48"/>
      <c r="AC15" s="52"/>
      <c r="AD15" s="52"/>
      <c r="AE15" s="52"/>
      <c r="AF15" s="48"/>
      <c r="AG15" s="52"/>
      <c r="AH15" s="53"/>
    </row>
    <row r="16" spans="1:34" x14ac:dyDescent="0.4">
      <c r="A16" s="49" t="s">
        <v>163</v>
      </c>
      <c r="B16" s="34">
        <v>3.9399999999999998E-4</v>
      </c>
      <c r="C16" s="34">
        <f>AH16*B16</f>
        <v>8.4152095999999997E-4</v>
      </c>
      <c r="D16" s="34">
        <v>1.6699999999999999E-5</v>
      </c>
      <c r="E16" s="34">
        <f>D16*AH16</f>
        <v>3.5668527999999996E-5</v>
      </c>
      <c r="X16" s="34">
        <v>500</v>
      </c>
      <c r="Y16" s="34" t="s">
        <v>135</v>
      </c>
      <c r="Z16" s="34">
        <v>1</v>
      </c>
      <c r="AB16" s="47">
        <f t="shared" ref="AB16:AB17" si="9">X16*Z16</f>
        <v>500</v>
      </c>
      <c r="AD16" s="34">
        <v>1584</v>
      </c>
      <c r="AE16" s="34" t="s">
        <v>164</v>
      </c>
      <c r="AF16" s="47">
        <v>1067.92</v>
      </c>
      <c r="AG16" s="34" t="s">
        <v>165</v>
      </c>
      <c r="AH16" s="51">
        <f t="shared" ref="AH16:AH35" si="10">AF16/AB16</f>
        <v>2.13584</v>
      </c>
    </row>
    <row r="17" spans="1:34" x14ac:dyDescent="0.4">
      <c r="A17" s="49" t="s">
        <v>166</v>
      </c>
      <c r="B17" s="34">
        <v>1.0000000000000001E-5</v>
      </c>
      <c r="C17" s="34">
        <f>AH17*B17</f>
        <v>4.320400000000001E-6</v>
      </c>
      <c r="D17" s="34">
        <v>8.9999999999999996E-7</v>
      </c>
      <c r="E17" s="34">
        <f>D17*AH17</f>
        <v>3.8883600000000003E-7</v>
      </c>
      <c r="X17" s="34">
        <v>500</v>
      </c>
      <c r="Y17" s="34" t="s">
        <v>135</v>
      </c>
      <c r="Z17" s="34">
        <v>1</v>
      </c>
      <c r="AB17" s="47">
        <f t="shared" si="9"/>
        <v>500</v>
      </c>
      <c r="AD17" s="34">
        <v>1543</v>
      </c>
      <c r="AE17" s="34" t="s">
        <v>146</v>
      </c>
      <c r="AF17" s="47">
        <f>AD17*0.14</f>
        <v>216.02</v>
      </c>
      <c r="AG17" s="34" t="s">
        <v>147</v>
      </c>
      <c r="AH17" s="51">
        <f t="shared" si="10"/>
        <v>0.43204000000000004</v>
      </c>
    </row>
    <row r="18" spans="1:34" x14ac:dyDescent="0.4">
      <c r="A18" s="49" t="s">
        <v>167</v>
      </c>
      <c r="B18" s="34">
        <v>5.3200000000000003E-4</v>
      </c>
      <c r="C18" s="34">
        <f>AH18*B18</f>
        <v>2.0854400000000004E-4</v>
      </c>
      <c r="D18" s="34">
        <v>7.3999999999999996E-5</v>
      </c>
      <c r="E18" s="34">
        <f>D18*AH18</f>
        <v>2.9008000000000004E-5</v>
      </c>
      <c r="F18" s="34">
        <v>1.36E-4</v>
      </c>
      <c r="G18" s="34">
        <f>F18*AH18</f>
        <v>5.3312000000000007E-5</v>
      </c>
      <c r="H18" s="34">
        <v>3.5500000000000002E-5</v>
      </c>
      <c r="I18" s="34">
        <f>H18*AH18</f>
        <v>1.3916000000000004E-5</v>
      </c>
      <c r="X18" s="34">
        <v>500</v>
      </c>
      <c r="Y18" s="34" t="s">
        <v>135</v>
      </c>
      <c r="Z18" s="34">
        <v>1</v>
      </c>
      <c r="AB18" s="47">
        <f>X18*Z18</f>
        <v>500</v>
      </c>
      <c r="AD18" s="34">
        <v>1400</v>
      </c>
      <c r="AE18" s="34" t="s">
        <v>146</v>
      </c>
      <c r="AF18" s="47">
        <f>AD18*0.14</f>
        <v>196.00000000000003</v>
      </c>
      <c r="AG18" s="34" t="s">
        <v>147</v>
      </c>
      <c r="AH18" s="51">
        <f t="shared" si="10"/>
        <v>0.39200000000000007</v>
      </c>
    </row>
    <row r="19" spans="1:34" x14ac:dyDescent="0.4">
      <c r="A19" s="49" t="s">
        <v>168</v>
      </c>
      <c r="B19" s="34">
        <v>9.1799999999999998E-4</v>
      </c>
      <c r="C19" s="34">
        <f>AH19*B19</f>
        <v>1.8596844000000003E-3</v>
      </c>
      <c r="D19" s="34">
        <v>1.11E-4</v>
      </c>
      <c r="E19" s="34">
        <f>D19*AH19</f>
        <v>2.2486380000000003E-4</v>
      </c>
      <c r="F19" s="34">
        <v>4.4000000000000002E-4</v>
      </c>
      <c r="G19" s="34">
        <f>F19*AH19</f>
        <v>8.913520000000002E-4</v>
      </c>
      <c r="H19" s="34">
        <v>1.3320000000000001E-4</v>
      </c>
      <c r="I19" s="34">
        <f>H19*AH19</f>
        <v>2.6983656000000006E-4</v>
      </c>
      <c r="X19" s="34">
        <v>100</v>
      </c>
      <c r="Y19" s="34" t="s">
        <v>135</v>
      </c>
      <c r="Z19" s="34">
        <v>1</v>
      </c>
      <c r="AB19" s="47">
        <f>X19*Z19</f>
        <v>100</v>
      </c>
      <c r="AD19" s="34">
        <v>1447</v>
      </c>
      <c r="AE19" s="34" t="s">
        <v>146</v>
      </c>
      <c r="AF19" s="47">
        <f>AD19*0.14</f>
        <v>202.58</v>
      </c>
      <c r="AG19" s="34" t="s">
        <v>147</v>
      </c>
      <c r="AH19" s="51">
        <f t="shared" si="10"/>
        <v>2.0258000000000003</v>
      </c>
    </row>
    <row r="20" spans="1:34" x14ac:dyDescent="0.4">
      <c r="A20" s="49" t="s">
        <v>169</v>
      </c>
      <c r="F20" s="34">
        <v>1.6200000000000001E-4</v>
      </c>
      <c r="G20" s="34">
        <f>F20*AH20</f>
        <v>1.7023608000000002E-4</v>
      </c>
      <c r="H20" s="34">
        <v>1.0000000000000001E-5</v>
      </c>
      <c r="I20" s="34">
        <f>H20*AH20</f>
        <v>1.0508400000000001E-5</v>
      </c>
      <c r="X20" s="34">
        <v>500</v>
      </c>
      <c r="Y20" s="34" t="s">
        <v>135</v>
      </c>
      <c r="Z20" s="34">
        <v>1</v>
      </c>
      <c r="AB20" s="47">
        <f>X20*Z20</f>
        <v>500</v>
      </c>
      <c r="AD20" s="34">
        <v>779.33</v>
      </c>
      <c r="AE20" s="34" t="s">
        <v>164</v>
      </c>
      <c r="AF20" s="47">
        <v>525.41999999999996</v>
      </c>
      <c r="AG20" s="34" t="s">
        <v>165</v>
      </c>
      <c r="AH20" s="51">
        <f t="shared" si="10"/>
        <v>1.05084</v>
      </c>
    </row>
    <row r="21" spans="1:34" x14ac:dyDescent="0.4">
      <c r="A21" s="49" t="s">
        <v>170</v>
      </c>
      <c r="X21" s="34">
        <v>25</v>
      </c>
      <c r="Y21" s="34" t="s">
        <v>135</v>
      </c>
      <c r="Z21" s="34">
        <v>1</v>
      </c>
      <c r="AB21" s="47">
        <f>X21*Z21</f>
        <v>25</v>
      </c>
      <c r="AD21" s="34">
        <v>1885</v>
      </c>
      <c r="AE21" s="34" t="s">
        <v>155</v>
      </c>
      <c r="AF21" s="47">
        <f>AD21*$AK$53</f>
        <v>0</v>
      </c>
      <c r="AG21" s="34" t="s">
        <v>171</v>
      </c>
      <c r="AH21" s="51">
        <f t="shared" si="10"/>
        <v>0</v>
      </c>
    </row>
    <row r="22" spans="1:34" x14ac:dyDescent="0.4">
      <c r="A22" s="49" t="s">
        <v>172</v>
      </c>
      <c r="B22" s="34">
        <v>1.0999999999999999E-2</v>
      </c>
      <c r="C22" s="34">
        <f>AH22*B22</f>
        <v>4.6952631578947368E-4</v>
      </c>
      <c r="D22" s="34">
        <v>0</v>
      </c>
      <c r="E22" s="34">
        <f>D22*AH22</f>
        <v>0</v>
      </c>
      <c r="F22" s="34">
        <v>2.2000000000000001E-3</v>
      </c>
      <c r="G22" s="34">
        <f>F22*AH22</f>
        <v>9.3905263157894743E-5</v>
      </c>
      <c r="H22" s="34">
        <v>0</v>
      </c>
      <c r="I22" s="34">
        <f>H22*AH22</f>
        <v>0</v>
      </c>
      <c r="N22" s="34">
        <v>1.0999999999999999E-2</v>
      </c>
      <c r="O22" s="34">
        <f>N22*AH22</f>
        <v>4.6952631578947368E-4</v>
      </c>
      <c r="P22" s="34">
        <v>0</v>
      </c>
      <c r="Q22" s="34">
        <f>P22*AH22</f>
        <v>0</v>
      </c>
      <c r="X22" s="34">
        <v>1</v>
      </c>
      <c r="Y22" s="34" t="s">
        <v>153</v>
      </c>
      <c r="Z22" s="34">
        <v>950</v>
      </c>
      <c r="AA22" s="34" t="s">
        <v>157</v>
      </c>
      <c r="AB22" s="47">
        <f>X22*Z22</f>
        <v>950</v>
      </c>
      <c r="AD22" s="34">
        <v>37.090000000000003</v>
      </c>
      <c r="AE22" s="34" t="s">
        <v>173</v>
      </c>
      <c r="AF22" s="47">
        <v>40.549999999999997</v>
      </c>
      <c r="AG22" s="55" t="s">
        <v>159</v>
      </c>
      <c r="AH22" s="51">
        <f t="shared" si="10"/>
        <v>4.268421052631579E-2</v>
      </c>
    </row>
    <row r="23" spans="1:34" x14ac:dyDescent="0.4">
      <c r="A23" s="49" t="s">
        <v>174</v>
      </c>
      <c r="F23" s="34">
        <v>1.8E-5</v>
      </c>
      <c r="G23" s="34">
        <f>F23*AH23</f>
        <v>1.3644E-5</v>
      </c>
      <c r="H23" s="34">
        <v>1.9999999999999999E-6</v>
      </c>
      <c r="I23" s="34">
        <f>H23*AH23</f>
        <v>1.516E-6</v>
      </c>
      <c r="J23" s="34">
        <v>7.7999999999999999E-5</v>
      </c>
      <c r="K23" s="34">
        <f>J23*AH23</f>
        <v>5.9123999999999998E-5</v>
      </c>
      <c r="L23" s="34">
        <v>6.7000000000000002E-6</v>
      </c>
      <c r="M23" s="34">
        <f>L23*AH23</f>
        <v>5.0786E-6</v>
      </c>
      <c r="X23" s="34">
        <v>1000</v>
      </c>
      <c r="Y23" s="34" t="s">
        <v>135</v>
      </c>
      <c r="Z23" s="34">
        <v>1</v>
      </c>
      <c r="AB23" s="47">
        <f t="shared" ref="AB23:AB35" si="11">X23*Z23</f>
        <v>1000</v>
      </c>
      <c r="AD23" s="34">
        <v>1125</v>
      </c>
      <c r="AE23" s="34" t="s">
        <v>164</v>
      </c>
      <c r="AF23" s="47">
        <v>758</v>
      </c>
      <c r="AG23" s="34" t="s">
        <v>165</v>
      </c>
      <c r="AH23" s="51">
        <f t="shared" si="10"/>
        <v>0.75800000000000001</v>
      </c>
    </row>
    <row r="24" spans="1:34" x14ac:dyDescent="0.4">
      <c r="A24" s="49" t="s">
        <v>175</v>
      </c>
      <c r="F24" s="34">
        <v>7.5519999999999997E-3</v>
      </c>
      <c r="G24" s="34">
        <f>F24*AH24</f>
        <v>1.836509090909091E-4</v>
      </c>
      <c r="H24" s="34">
        <v>0</v>
      </c>
      <c r="I24" s="34">
        <f>H24*AH24</f>
        <v>0</v>
      </c>
      <c r="R24" s="34">
        <v>9.4400000000000005E-3</v>
      </c>
      <c r="S24" s="34">
        <f>R24*AH24</f>
        <v>2.2956363636363638E-4</v>
      </c>
      <c r="T24" s="34">
        <v>0</v>
      </c>
      <c r="U24" s="34">
        <f>T24*AH24</f>
        <v>0</v>
      </c>
      <c r="X24" s="34">
        <v>1</v>
      </c>
      <c r="Y24" s="34" t="s">
        <v>153</v>
      </c>
      <c r="Z24" s="34">
        <v>1100</v>
      </c>
      <c r="AA24" s="34" t="s">
        <v>157</v>
      </c>
      <c r="AB24" s="47">
        <f t="shared" si="11"/>
        <v>1100</v>
      </c>
      <c r="AD24" s="34">
        <v>24.47</v>
      </c>
      <c r="AE24" s="34" t="s">
        <v>173</v>
      </c>
      <c r="AF24" s="47">
        <v>26.75</v>
      </c>
      <c r="AG24" s="56" t="s">
        <v>176</v>
      </c>
      <c r="AH24" s="51">
        <f t="shared" si="10"/>
        <v>2.4318181818181819E-2</v>
      </c>
    </row>
    <row r="25" spans="1:34" x14ac:dyDescent="0.4">
      <c r="A25" s="49" t="s">
        <v>177</v>
      </c>
      <c r="F25" s="34">
        <v>1E-4</v>
      </c>
      <c r="G25" s="34">
        <f>F25*AH25</f>
        <v>9.3464000000000012E-5</v>
      </c>
      <c r="H25" s="34">
        <v>0</v>
      </c>
      <c r="I25" s="34">
        <f>H25*AH25</f>
        <v>0</v>
      </c>
      <c r="X25" s="34">
        <v>500</v>
      </c>
      <c r="Y25" s="34" t="s">
        <v>135</v>
      </c>
      <c r="Z25" s="34">
        <v>1</v>
      </c>
      <c r="AB25" s="47">
        <f t="shared" si="11"/>
        <v>500</v>
      </c>
      <c r="AD25" s="34">
        <v>3338</v>
      </c>
      <c r="AE25" s="34" t="s">
        <v>146</v>
      </c>
      <c r="AF25" s="47">
        <f>AD25*0.14</f>
        <v>467.32000000000005</v>
      </c>
      <c r="AG25" s="34" t="s">
        <v>147</v>
      </c>
      <c r="AH25" s="51">
        <f t="shared" si="10"/>
        <v>0.93464000000000014</v>
      </c>
    </row>
    <row r="26" spans="1:34" x14ac:dyDescent="0.4">
      <c r="A26" s="49" t="s">
        <v>178</v>
      </c>
      <c r="B26" s="34">
        <v>1.4919999999999999E-2</v>
      </c>
      <c r="C26" s="34">
        <f>AH26*B26</f>
        <v>2.0736783783783781E-4</v>
      </c>
      <c r="D26" s="34">
        <v>0</v>
      </c>
      <c r="E26" s="34">
        <f>D26*AH26</f>
        <v>0</v>
      </c>
      <c r="F26" s="34">
        <v>1.49E-2</v>
      </c>
      <c r="G26" s="34">
        <f>F26*AH26</f>
        <v>2.0708986486486485E-4</v>
      </c>
      <c r="H26" s="34">
        <v>0</v>
      </c>
      <c r="I26" s="34">
        <f>H26*AH26</f>
        <v>0</v>
      </c>
      <c r="X26" s="34">
        <v>1</v>
      </c>
      <c r="Y26" s="34" t="s">
        <v>149</v>
      </c>
      <c r="Z26" s="34">
        <v>1480</v>
      </c>
      <c r="AA26" s="34" t="s">
        <v>150</v>
      </c>
      <c r="AB26" s="47">
        <f t="shared" si="11"/>
        <v>1480</v>
      </c>
      <c r="AD26" s="34">
        <v>18.809999999999999</v>
      </c>
      <c r="AE26" s="34" t="s">
        <v>173</v>
      </c>
      <c r="AF26" s="47">
        <v>20.57</v>
      </c>
      <c r="AG26" s="34" t="s">
        <v>159</v>
      </c>
      <c r="AH26" s="51">
        <f t="shared" si="10"/>
        <v>1.3898648648648648E-2</v>
      </c>
    </row>
    <row r="27" spans="1:34" x14ac:dyDescent="0.4">
      <c r="A27" s="49" t="s">
        <v>179</v>
      </c>
      <c r="J27" s="34">
        <v>3.9199999999999999E-4</v>
      </c>
      <c r="K27" s="34">
        <f>J27*AH27</f>
        <v>1.0427200000000001E-4</v>
      </c>
      <c r="L27" s="34">
        <v>4.1100000000000003E-5</v>
      </c>
      <c r="M27" s="34">
        <f>L27*AH27</f>
        <v>1.0932600000000001E-5</v>
      </c>
      <c r="R27" s="34">
        <v>1.6119999999999999E-4</v>
      </c>
      <c r="S27" s="34">
        <f>R27*AH27</f>
        <v>4.2879200000000001E-5</v>
      </c>
      <c r="T27" s="34">
        <v>0</v>
      </c>
      <c r="U27" s="34">
        <f>T27*AH27</f>
        <v>0</v>
      </c>
      <c r="X27" s="34">
        <v>1000</v>
      </c>
      <c r="Y27" s="34" t="s">
        <v>135</v>
      </c>
      <c r="Z27" s="34">
        <v>1</v>
      </c>
      <c r="AB27" s="47">
        <f t="shared" si="11"/>
        <v>1000</v>
      </c>
      <c r="AD27" s="34">
        <v>1900</v>
      </c>
      <c r="AE27" s="34" t="s">
        <v>146</v>
      </c>
      <c r="AF27" s="47">
        <f>AD27*0.14</f>
        <v>266</v>
      </c>
      <c r="AG27" s="34" t="s">
        <v>147</v>
      </c>
      <c r="AH27" s="51">
        <f t="shared" si="10"/>
        <v>0.26600000000000001</v>
      </c>
    </row>
    <row r="28" spans="1:34" x14ac:dyDescent="0.4">
      <c r="A28" s="49" t="s">
        <v>161</v>
      </c>
      <c r="J28" s="34">
        <v>8.6499999999999997E-3</v>
      </c>
      <c r="K28" s="34">
        <f>J28*AH28</f>
        <v>3.7990402298850571E-4</v>
      </c>
      <c r="L28" s="34">
        <v>0</v>
      </c>
      <c r="M28" s="34">
        <f>L28*AH28</f>
        <v>0</v>
      </c>
      <c r="X28" s="34">
        <v>1</v>
      </c>
      <c r="Y28" s="34" t="s">
        <v>153</v>
      </c>
      <c r="Z28" s="34">
        <v>870</v>
      </c>
      <c r="AA28" s="34" t="s">
        <v>157</v>
      </c>
      <c r="AB28" s="47">
        <f t="shared" si="11"/>
        <v>870</v>
      </c>
      <c r="AD28" s="34">
        <v>34.950000000000003</v>
      </c>
      <c r="AE28" s="34" t="s">
        <v>158</v>
      </c>
      <c r="AF28" s="47">
        <v>38.21</v>
      </c>
      <c r="AG28" s="55" t="s">
        <v>159</v>
      </c>
      <c r="AH28" s="51">
        <f t="shared" si="10"/>
        <v>4.3919540229885055E-2</v>
      </c>
    </row>
    <row r="29" spans="1:34" x14ac:dyDescent="0.4">
      <c r="A29" s="49" t="s">
        <v>180</v>
      </c>
      <c r="J29" s="34">
        <v>1.9580000000000001E-3</v>
      </c>
      <c r="K29" s="34">
        <f>J29*AH29</f>
        <v>2.2203720000000004E-5</v>
      </c>
      <c r="L29" s="34">
        <v>0</v>
      </c>
      <c r="M29" s="34">
        <f>L29*AH29</f>
        <v>0</v>
      </c>
      <c r="X29" s="34">
        <v>1000</v>
      </c>
      <c r="Y29" s="34" t="s">
        <v>135</v>
      </c>
      <c r="Z29" s="34">
        <v>1</v>
      </c>
      <c r="AB29" s="47">
        <f t="shared" si="11"/>
        <v>1000</v>
      </c>
      <c r="AD29" s="34">
        <v>81</v>
      </c>
      <c r="AE29" s="34" t="s">
        <v>146</v>
      </c>
      <c r="AF29" s="47">
        <f>AD29*0.14</f>
        <v>11.340000000000002</v>
      </c>
      <c r="AG29" s="55" t="s">
        <v>147</v>
      </c>
      <c r="AH29" s="51">
        <f t="shared" si="10"/>
        <v>1.1340000000000001E-2</v>
      </c>
    </row>
    <row r="30" spans="1:34" x14ac:dyDescent="0.4">
      <c r="A30" s="49" t="s">
        <v>181</v>
      </c>
      <c r="J30" s="34">
        <v>2.0590000000000001E-3</v>
      </c>
      <c r="K30" s="34">
        <f>J30*AH30</f>
        <v>9.1343417000000014E-3</v>
      </c>
      <c r="L30" s="34">
        <v>0</v>
      </c>
      <c r="M30" s="34">
        <f>L30*AH30</f>
        <v>0</v>
      </c>
      <c r="X30" s="34">
        <v>100</v>
      </c>
      <c r="Y30" s="34" t="s">
        <v>135</v>
      </c>
      <c r="Z30" s="34">
        <v>1</v>
      </c>
      <c r="AB30" s="47">
        <f t="shared" si="11"/>
        <v>100</v>
      </c>
      <c r="AD30" s="34">
        <v>407</v>
      </c>
      <c r="AE30" s="34" t="s">
        <v>158</v>
      </c>
      <c r="AF30" s="47">
        <f>AD30*1.09</f>
        <v>443.63000000000005</v>
      </c>
      <c r="AG30" s="55" t="s">
        <v>159</v>
      </c>
      <c r="AH30" s="51">
        <f t="shared" si="10"/>
        <v>4.4363000000000001</v>
      </c>
    </row>
    <row r="31" spans="1:34" x14ac:dyDescent="0.4">
      <c r="A31" s="49" t="s">
        <v>182</v>
      </c>
      <c r="N31" s="34">
        <v>8.8000000000000003E-4</v>
      </c>
      <c r="O31" s="34">
        <f>N31*AH31</f>
        <v>5.297600000000001E-4</v>
      </c>
      <c r="P31" s="57">
        <v>9.0199999999999997E-5</v>
      </c>
      <c r="Q31" s="34">
        <f>P31*AH31</f>
        <v>5.4300400000000006E-5</v>
      </c>
      <c r="X31" s="34">
        <v>500</v>
      </c>
      <c r="Y31" s="34" t="s">
        <v>135</v>
      </c>
      <c r="Z31" s="34">
        <v>1</v>
      </c>
      <c r="AB31" s="47">
        <f t="shared" si="11"/>
        <v>500</v>
      </c>
      <c r="AD31" s="34">
        <v>2150</v>
      </c>
      <c r="AE31" s="34" t="s">
        <v>146</v>
      </c>
      <c r="AF31" s="47">
        <f>AD31*0.14</f>
        <v>301.00000000000006</v>
      </c>
      <c r="AG31" s="34" t="s">
        <v>147</v>
      </c>
      <c r="AH31" s="51">
        <f t="shared" si="10"/>
        <v>0.60200000000000009</v>
      </c>
    </row>
    <row r="32" spans="1:34" x14ac:dyDescent="0.4">
      <c r="A32" s="49" t="s">
        <v>183</v>
      </c>
      <c r="N32" s="34">
        <v>6.4999999999999997E-4</v>
      </c>
      <c r="O32" s="34">
        <f>N32*AH32</f>
        <v>1.7138615000000001E-4</v>
      </c>
      <c r="P32" s="34">
        <v>1.1340000000000001E-4</v>
      </c>
      <c r="Q32" s="34">
        <f>P32*AH32</f>
        <v>2.9900291400000008E-5</v>
      </c>
      <c r="X32" s="34">
        <v>1000</v>
      </c>
      <c r="Y32" s="34" t="s">
        <v>135</v>
      </c>
      <c r="Z32" s="34">
        <v>1</v>
      </c>
      <c r="AB32" s="47">
        <f t="shared" si="11"/>
        <v>1000</v>
      </c>
      <c r="AD32" s="34">
        <v>241.9</v>
      </c>
      <c r="AE32" s="34" t="s">
        <v>158</v>
      </c>
      <c r="AF32" s="47">
        <f>AD32*1.09</f>
        <v>263.67100000000005</v>
      </c>
      <c r="AG32" s="55" t="s">
        <v>159</v>
      </c>
      <c r="AH32" s="51">
        <f t="shared" si="10"/>
        <v>0.26367100000000004</v>
      </c>
    </row>
    <row r="33" spans="1:34" x14ac:dyDescent="0.4">
      <c r="A33" s="49" t="s">
        <v>184</v>
      </c>
      <c r="N33" s="34">
        <v>1.2300000000000001E-5</v>
      </c>
      <c r="O33" s="34">
        <f>N33*AH33</f>
        <v>4.4358720000000008E-5</v>
      </c>
      <c r="P33" s="34">
        <v>0</v>
      </c>
      <c r="Q33" s="34">
        <f>P33*AH33</f>
        <v>0</v>
      </c>
      <c r="X33" s="34">
        <v>50</v>
      </c>
      <c r="Y33" s="34" t="s">
        <v>185</v>
      </c>
      <c r="Z33" s="34">
        <v>1</v>
      </c>
      <c r="AB33" s="47">
        <f t="shared" si="11"/>
        <v>50</v>
      </c>
      <c r="AD33" s="34">
        <v>1288</v>
      </c>
      <c r="AE33" s="34" t="s">
        <v>146</v>
      </c>
      <c r="AF33" s="47">
        <f>AD33*0.14</f>
        <v>180.32000000000002</v>
      </c>
      <c r="AG33" s="34" t="s">
        <v>186</v>
      </c>
      <c r="AH33" s="51">
        <f t="shared" si="10"/>
        <v>3.6064000000000003</v>
      </c>
    </row>
    <row r="34" spans="1:34" x14ac:dyDescent="0.4">
      <c r="A34" s="49" t="s">
        <v>187</v>
      </c>
      <c r="R34" s="34">
        <v>1.128E-4</v>
      </c>
      <c r="S34" s="34">
        <f>R34*AH34</f>
        <v>1.5795158400000003E-4</v>
      </c>
      <c r="T34" s="34">
        <v>1.6699999999999999E-5</v>
      </c>
      <c r="U34" s="34">
        <f>T34*AH34</f>
        <v>2.3384676000000001E-5</v>
      </c>
      <c r="X34" s="34">
        <v>500</v>
      </c>
      <c r="Y34" s="34" t="s">
        <v>135</v>
      </c>
      <c r="Z34" s="34">
        <v>1</v>
      </c>
      <c r="AB34" s="47">
        <f t="shared" si="11"/>
        <v>500</v>
      </c>
      <c r="AD34" s="34">
        <v>5001</v>
      </c>
      <c r="AE34" s="34" t="s">
        <v>146</v>
      </c>
      <c r="AF34" s="47">
        <f t="shared" ref="AF34:AF35" si="12">AD34*0.14</f>
        <v>700.1400000000001</v>
      </c>
      <c r="AG34" s="34" t="s">
        <v>147</v>
      </c>
      <c r="AH34" s="51">
        <f t="shared" si="10"/>
        <v>1.4002800000000002</v>
      </c>
    </row>
    <row r="35" spans="1:34" x14ac:dyDescent="0.4">
      <c r="A35" s="49" t="s">
        <v>188</v>
      </c>
      <c r="R35" s="34">
        <v>3.3849999999999999E-4</v>
      </c>
      <c r="S35" s="34">
        <f>R35*AH35</f>
        <v>1.0098809000000002E-3</v>
      </c>
      <c r="T35" s="34">
        <v>1.027E-4</v>
      </c>
      <c r="U35" s="34">
        <f>T35*AH35</f>
        <v>3.0639518000000004E-4</v>
      </c>
      <c r="X35" s="34">
        <v>100</v>
      </c>
      <c r="Y35" s="34" t="s">
        <v>135</v>
      </c>
      <c r="Z35" s="34">
        <v>1</v>
      </c>
      <c r="AB35" s="47">
        <f t="shared" si="11"/>
        <v>100</v>
      </c>
      <c r="AD35" s="34">
        <v>2131</v>
      </c>
      <c r="AE35" s="34" t="s">
        <v>146</v>
      </c>
      <c r="AF35" s="47">
        <f t="shared" si="12"/>
        <v>298.34000000000003</v>
      </c>
      <c r="AG35" s="34" t="s">
        <v>147</v>
      </c>
      <c r="AH35" s="51">
        <f t="shared" si="10"/>
        <v>2.9834000000000005</v>
      </c>
    </row>
    <row r="36" spans="1:34" x14ac:dyDescent="0.4">
      <c r="A36" s="48" t="s">
        <v>189</v>
      </c>
      <c r="B36" s="52"/>
      <c r="C36" s="48">
        <f>SUM(C37:C43)</f>
        <v>4.8652500000000007E-3</v>
      </c>
      <c r="D36" s="48"/>
      <c r="E36" s="48">
        <f>SUM(E37:E43)</f>
        <v>4.8652500000000007E-3</v>
      </c>
      <c r="F36" s="52"/>
      <c r="G36" s="48">
        <f>SUM(G37:G43)</f>
        <v>7.1904160000000007E-3</v>
      </c>
      <c r="H36" s="48"/>
      <c r="I36" s="48">
        <f>SUM(I37:I43)</f>
        <v>7.1904160000000007E-3</v>
      </c>
      <c r="J36" s="52"/>
      <c r="K36" s="48">
        <f>SUM(K37:K43)</f>
        <v>4.8652500000000007E-3</v>
      </c>
      <c r="L36" s="48"/>
      <c r="M36" s="48">
        <f>SUM(M37:M43)</f>
        <v>4.8652500000000007E-3</v>
      </c>
      <c r="N36" s="52"/>
      <c r="O36" s="48">
        <f>SUM(O37:O43)</f>
        <v>0</v>
      </c>
      <c r="P36" s="48"/>
      <c r="Q36" s="48">
        <f>SUM(Q37:Q43)</f>
        <v>0</v>
      </c>
      <c r="R36" s="52"/>
      <c r="S36" s="48">
        <f>SUM(S37:S43)</f>
        <v>2.6506077707006367E-3</v>
      </c>
      <c r="T36" s="48"/>
      <c r="U36" s="48">
        <f>SUM(U37:U43)</f>
        <v>2.6506077707006367E-3</v>
      </c>
      <c r="V36" s="52"/>
      <c r="W36" s="52"/>
      <c r="X36" s="52"/>
      <c r="Y36" s="52"/>
      <c r="Z36" s="52"/>
      <c r="AA36" s="52"/>
      <c r="AB36" s="48"/>
      <c r="AC36" s="52"/>
      <c r="AD36" s="52"/>
      <c r="AE36" s="52"/>
      <c r="AF36" s="48"/>
      <c r="AG36" s="52"/>
      <c r="AH36" s="53"/>
    </row>
    <row r="37" spans="1:34" x14ac:dyDescent="0.4">
      <c r="A37" s="49" t="s">
        <v>190</v>
      </c>
      <c r="B37" s="34">
        <v>2.5000000000000001E-5</v>
      </c>
      <c r="C37" s="34">
        <f>AH37*B37</f>
        <v>4.8652500000000007E-3</v>
      </c>
      <c r="E37" s="34">
        <f t="shared" ref="E37" si="13">C37*1</f>
        <v>4.8652500000000007E-3</v>
      </c>
      <c r="J37" s="34">
        <v>2.5000000000000001E-5</v>
      </c>
      <c r="K37" s="34">
        <f>J37*AH37</f>
        <v>4.8652500000000007E-3</v>
      </c>
      <c r="M37" s="34">
        <f t="shared" ref="M37" si="14">1*K37</f>
        <v>4.8652500000000007E-3</v>
      </c>
      <c r="X37" s="34">
        <v>1</v>
      </c>
      <c r="Y37" s="34" t="s">
        <v>135</v>
      </c>
      <c r="Z37" s="34">
        <v>1</v>
      </c>
      <c r="AB37" s="47">
        <f>X37*Z37</f>
        <v>1</v>
      </c>
      <c r="AD37" s="34">
        <v>178</v>
      </c>
      <c r="AE37" s="34" t="s">
        <v>158</v>
      </c>
      <c r="AF37" s="34">
        <v>194.61</v>
      </c>
      <c r="AG37" s="34" t="s">
        <v>191</v>
      </c>
      <c r="AH37" s="51">
        <f t="shared" ref="AH37:AH43" si="15">AF37/AB37</f>
        <v>194.61</v>
      </c>
    </row>
    <row r="38" spans="1:34" x14ac:dyDescent="0.4">
      <c r="A38" s="49" t="s">
        <v>192</v>
      </c>
      <c r="F38" s="34">
        <v>2.26E-5</v>
      </c>
      <c r="G38" s="34">
        <f>F38*AH38</f>
        <v>7.1904160000000007E-3</v>
      </c>
      <c r="I38" s="34">
        <f t="shared" ref="I38" si="16">G38*1</f>
        <v>7.1904160000000007E-3</v>
      </c>
      <c r="X38" s="34">
        <v>1</v>
      </c>
      <c r="Y38" s="34" t="s">
        <v>135</v>
      </c>
      <c r="Z38" s="34">
        <v>1</v>
      </c>
      <c r="AB38" s="47">
        <f>X38*Z38</f>
        <v>1</v>
      </c>
      <c r="AD38" s="49">
        <v>291</v>
      </c>
      <c r="AE38" s="34" t="s">
        <v>158</v>
      </c>
      <c r="AF38" s="47">
        <v>318.16000000000003</v>
      </c>
      <c r="AG38" s="34" t="s">
        <v>191</v>
      </c>
      <c r="AH38" s="51">
        <f t="shared" si="15"/>
        <v>318.16000000000003</v>
      </c>
    </row>
    <row r="39" spans="1:34" x14ac:dyDescent="0.4">
      <c r="A39" s="49" t="s">
        <v>193</v>
      </c>
      <c r="N39" s="34">
        <v>2.3300000000000001E-5</v>
      </c>
      <c r="O39" s="34">
        <f>N39*AH39</f>
        <v>0</v>
      </c>
      <c r="Q39" s="34">
        <f>O39*1</f>
        <v>0</v>
      </c>
      <c r="X39" s="34">
        <v>5</v>
      </c>
      <c r="Y39" s="34" t="s">
        <v>135</v>
      </c>
      <c r="Z39" s="34">
        <v>1</v>
      </c>
      <c r="AB39" s="47">
        <f t="shared" ref="AB39:AB42" si="17">X39*Z39</f>
        <v>5</v>
      </c>
      <c r="AD39" s="34">
        <v>7440</v>
      </c>
      <c r="AE39" s="34" t="s">
        <v>155</v>
      </c>
      <c r="AF39" s="47">
        <f>AD39*$AK$53</f>
        <v>0</v>
      </c>
      <c r="AG39" s="34" t="s">
        <v>154</v>
      </c>
      <c r="AH39" s="51">
        <f t="shared" si="15"/>
        <v>0</v>
      </c>
    </row>
    <row r="40" spans="1:34" x14ac:dyDescent="0.4">
      <c r="A40" s="49" t="s">
        <v>194</v>
      </c>
      <c r="R40" s="34">
        <v>2.0000000000000001E-4</v>
      </c>
      <c r="S40" s="34">
        <f>R40*AH40</f>
        <v>1.0080599999999999E-3</v>
      </c>
      <c r="U40" s="34">
        <f t="shared" ref="U40:U43" si="18">S40*1</f>
        <v>1.0080599999999999E-3</v>
      </c>
      <c r="X40" s="34">
        <v>100</v>
      </c>
      <c r="Y40" s="34" t="s">
        <v>135</v>
      </c>
      <c r="Z40" s="34">
        <v>1</v>
      </c>
      <c r="AB40" s="47">
        <f t="shared" si="17"/>
        <v>100</v>
      </c>
      <c r="AD40" s="34">
        <v>461.2</v>
      </c>
      <c r="AE40" s="34" t="s">
        <v>158</v>
      </c>
      <c r="AF40" s="47">
        <v>504.03</v>
      </c>
      <c r="AG40" s="55" t="s">
        <v>159</v>
      </c>
      <c r="AH40" s="51">
        <f t="shared" si="15"/>
        <v>5.0402999999999993</v>
      </c>
    </row>
    <row r="41" spans="1:34" x14ac:dyDescent="0.4">
      <c r="A41" s="49" t="s">
        <v>195</v>
      </c>
      <c r="R41" s="34">
        <v>8.0000000000000002E-3</v>
      </c>
      <c r="S41" s="34">
        <f>R41*AH41</f>
        <v>3.2254777070063695E-4</v>
      </c>
      <c r="U41" s="34">
        <f t="shared" si="18"/>
        <v>3.2254777070063695E-4</v>
      </c>
      <c r="X41" s="34">
        <v>1</v>
      </c>
      <c r="Y41" s="34" t="s">
        <v>149</v>
      </c>
      <c r="Z41" s="34">
        <v>785</v>
      </c>
      <c r="AA41" s="34" t="s">
        <v>150</v>
      </c>
      <c r="AB41" s="47">
        <f>X41*Z41</f>
        <v>785</v>
      </c>
      <c r="AD41" s="34">
        <v>28.95</v>
      </c>
      <c r="AE41" s="34" t="s">
        <v>158</v>
      </c>
      <c r="AF41" s="47">
        <v>31.65</v>
      </c>
      <c r="AG41" s="55" t="s">
        <v>159</v>
      </c>
      <c r="AH41" s="51">
        <f t="shared" si="15"/>
        <v>4.0318471337579619E-2</v>
      </c>
    </row>
    <row r="42" spans="1:34" x14ac:dyDescent="0.4">
      <c r="A42" s="49" t="s">
        <v>196</v>
      </c>
      <c r="R42" s="34">
        <v>4.0000000000000001E-3</v>
      </c>
      <c r="S42" s="34">
        <f>R42*AH42</f>
        <v>0</v>
      </c>
      <c r="U42" s="34">
        <f t="shared" si="18"/>
        <v>0</v>
      </c>
      <c r="X42" s="34">
        <v>250</v>
      </c>
      <c r="Y42" s="34" t="s">
        <v>135</v>
      </c>
      <c r="Z42" s="34">
        <v>1</v>
      </c>
      <c r="AB42" s="47">
        <f t="shared" si="17"/>
        <v>250</v>
      </c>
      <c r="AD42" s="34">
        <v>3850</v>
      </c>
      <c r="AE42" s="34" t="s">
        <v>155</v>
      </c>
      <c r="AF42" s="47">
        <f>AD42*$AK$53</f>
        <v>0</v>
      </c>
      <c r="AG42" s="34" t="s">
        <v>154</v>
      </c>
      <c r="AH42" s="51">
        <f t="shared" si="15"/>
        <v>0</v>
      </c>
    </row>
    <row r="43" spans="1:34" x14ac:dyDescent="0.4">
      <c r="A43" s="49" t="s">
        <v>148</v>
      </c>
      <c r="R43" s="34">
        <v>0.01</v>
      </c>
      <c r="S43" s="34">
        <f>R43*AH43</f>
        <v>1.32E-3</v>
      </c>
      <c r="U43" s="34">
        <f t="shared" si="18"/>
        <v>1.32E-3</v>
      </c>
      <c r="X43" s="34">
        <v>1</v>
      </c>
      <c r="Y43" s="34" t="s">
        <v>149</v>
      </c>
      <c r="Z43" s="34">
        <v>1000</v>
      </c>
      <c r="AA43" s="34" t="s">
        <v>150</v>
      </c>
      <c r="AB43" s="47">
        <f>X43*Z43</f>
        <v>1000</v>
      </c>
      <c r="AD43" s="34">
        <v>132</v>
      </c>
      <c r="AE43" s="34" t="s">
        <v>141</v>
      </c>
      <c r="AF43" s="47">
        <v>132</v>
      </c>
      <c r="AG43" s="34" t="s">
        <v>151</v>
      </c>
      <c r="AH43" s="51">
        <f t="shared" si="15"/>
        <v>0.13200000000000001</v>
      </c>
    </row>
    <row r="44" spans="1:34" x14ac:dyDescent="0.4">
      <c r="A44" s="48" t="s">
        <v>197</v>
      </c>
      <c r="B44" s="48"/>
      <c r="C44" s="48">
        <f>SUM(C45:C48)</f>
        <v>3.0608795200000002E-4</v>
      </c>
      <c r="D44" s="48"/>
      <c r="E44" s="48">
        <f>SUM(E45:E48)</f>
        <v>1.0441703200000001E-4</v>
      </c>
      <c r="F44" s="48"/>
      <c r="G44" s="48">
        <f>SUM(G45:G48)</f>
        <v>4.6356795200000006E-4</v>
      </c>
      <c r="H44" s="48"/>
      <c r="I44" s="48">
        <f>SUM(I45:I48)</f>
        <v>1.5796023200000001E-4</v>
      </c>
      <c r="J44" s="48"/>
      <c r="K44" s="48">
        <f>SUM(K45:K48)</f>
        <v>2.4487395199999999E-4</v>
      </c>
      <c r="L44" s="48"/>
      <c r="M44" s="48">
        <f>SUM(M45:M48)</f>
        <v>8.3604272000000005E-5</v>
      </c>
      <c r="N44" s="48"/>
      <c r="O44" s="48">
        <f>SUM(O45:O48)</f>
        <v>3.0608795200000002E-4</v>
      </c>
      <c r="P44" s="48"/>
      <c r="Q44" s="48">
        <f>SUM(Q45:Q48)</f>
        <v>1.0441703200000001E-4</v>
      </c>
      <c r="R44" s="48"/>
      <c r="S44" s="48">
        <f>SUM(S45:S48)</f>
        <v>5.4984494112000001E-2</v>
      </c>
      <c r="T44" s="48"/>
      <c r="U44" s="48">
        <f>SUM(U45:U48)</f>
        <v>1.8696368832000002E-2</v>
      </c>
      <c r="V44" s="52"/>
      <c r="W44" s="52"/>
      <c r="X44" s="52"/>
      <c r="Y44" s="52"/>
      <c r="Z44" s="52"/>
      <c r="AA44" s="52"/>
      <c r="AB44" s="48">
        <f t="shared" ref="AB44:AB48" si="19">X44*Z44</f>
        <v>0</v>
      </c>
      <c r="AC44" s="52"/>
      <c r="AD44" s="52"/>
      <c r="AE44" s="52"/>
      <c r="AF44" s="48"/>
      <c r="AG44" s="52"/>
      <c r="AH44" s="53"/>
    </row>
    <row r="45" spans="1:34" x14ac:dyDescent="0.4">
      <c r="A45" s="49" t="s">
        <v>198</v>
      </c>
      <c r="B45" s="34">
        <v>1.3999999999999999E-6</v>
      </c>
      <c r="C45" s="34">
        <f>AH45*B45</f>
        <v>5.2595199999999997E-7</v>
      </c>
      <c r="E45" s="34">
        <f t="shared" ref="E45" si="20">C45*1</f>
        <v>5.2595199999999997E-7</v>
      </c>
      <c r="F45" s="34">
        <v>1.3999999999999999E-6</v>
      </c>
      <c r="G45" s="34">
        <f>F45*AH45</f>
        <v>5.2595199999999997E-7</v>
      </c>
      <c r="I45" s="34">
        <f t="shared" ref="I45" si="21">G45*1</f>
        <v>5.2595199999999997E-7</v>
      </c>
      <c r="J45" s="34">
        <v>1.3999999999999999E-6</v>
      </c>
      <c r="K45" s="34">
        <f>J45*AH45</f>
        <v>5.2595199999999997E-7</v>
      </c>
      <c r="M45" s="34">
        <f t="shared" ref="M45" si="22">1*K45</f>
        <v>5.2595199999999997E-7</v>
      </c>
      <c r="N45" s="34">
        <v>1.3999999999999999E-6</v>
      </c>
      <c r="O45" s="34">
        <f>N45*AH45</f>
        <v>5.2595199999999997E-7</v>
      </c>
      <c r="Q45" s="34">
        <f>O45*1</f>
        <v>5.2595199999999997E-7</v>
      </c>
      <c r="X45" s="34">
        <v>250</v>
      </c>
      <c r="Y45" s="34" t="s">
        <v>135</v>
      </c>
      <c r="Z45" s="34">
        <v>1</v>
      </c>
      <c r="AB45" s="47">
        <f t="shared" si="19"/>
        <v>250</v>
      </c>
      <c r="AD45" s="34">
        <v>85.9</v>
      </c>
      <c r="AE45" s="34" t="s">
        <v>158</v>
      </c>
      <c r="AF45" s="47">
        <v>93.92</v>
      </c>
      <c r="AG45" s="55" t="s">
        <v>159</v>
      </c>
      <c r="AH45" s="51">
        <f>AF45/AB45</f>
        <v>0.37568000000000001</v>
      </c>
    </row>
    <row r="46" spans="1:34" x14ac:dyDescent="0.4">
      <c r="A46" s="49" t="s">
        <v>199</v>
      </c>
      <c r="B46" s="34">
        <v>1.203E-4</v>
      </c>
      <c r="C46" s="34">
        <f>AH46*B46</f>
        <v>3.05562E-4</v>
      </c>
      <c r="E46" s="34">
        <f>C46*0.34</f>
        <v>1.0389108E-4</v>
      </c>
      <c r="F46" s="34">
        <v>1.8230000000000001E-4</v>
      </c>
      <c r="G46" s="34">
        <f>F46*AH46</f>
        <v>4.6304200000000004E-4</v>
      </c>
      <c r="I46" s="34">
        <f>G46*0.34</f>
        <v>1.5743428000000002E-4</v>
      </c>
      <c r="J46" s="34">
        <v>9.6199999999999994E-5</v>
      </c>
      <c r="K46" s="34">
        <f>J46*AH46</f>
        <v>2.4434799999999997E-4</v>
      </c>
      <c r="M46" s="34">
        <f>K46*0.34</f>
        <v>8.3078320000000002E-5</v>
      </c>
      <c r="N46" s="34">
        <v>1.203E-4</v>
      </c>
      <c r="O46" s="34">
        <f>N46*AH46</f>
        <v>3.05562E-4</v>
      </c>
      <c r="Q46" s="34">
        <f>O46*0.34</f>
        <v>1.0389108E-4</v>
      </c>
      <c r="X46" s="34">
        <v>1</v>
      </c>
      <c r="Y46" s="34" t="s">
        <v>135</v>
      </c>
      <c r="Z46" s="34">
        <v>1</v>
      </c>
      <c r="AB46" s="47">
        <f t="shared" si="19"/>
        <v>1</v>
      </c>
      <c r="AD46" s="34">
        <v>2.54</v>
      </c>
      <c r="AE46" s="34" t="s">
        <v>141</v>
      </c>
      <c r="AF46" s="47">
        <v>2.54</v>
      </c>
      <c r="AG46" s="34" t="s">
        <v>200</v>
      </c>
      <c r="AH46" s="51">
        <f>AF46/AB46</f>
        <v>2.54</v>
      </c>
    </row>
    <row r="47" spans="1:34" x14ac:dyDescent="0.4">
      <c r="A47" s="49" t="s">
        <v>201</v>
      </c>
      <c r="R47" s="34">
        <v>9.3999999999999998E-6</v>
      </c>
      <c r="S47" s="34">
        <f>R47*AH47</f>
        <v>2.4861119999999997E-6</v>
      </c>
      <c r="U47" s="34">
        <f t="shared" ref="U47" si="23">S47*1</f>
        <v>2.4861119999999997E-6</v>
      </c>
      <c r="X47" s="34">
        <v>1000</v>
      </c>
      <c r="Y47" s="34" t="s">
        <v>135</v>
      </c>
      <c r="Z47" s="34">
        <v>1</v>
      </c>
      <c r="AB47" s="47">
        <f t="shared" si="19"/>
        <v>1000</v>
      </c>
      <c r="AD47" s="34">
        <v>241.9</v>
      </c>
      <c r="AE47" s="34" t="s">
        <v>158</v>
      </c>
      <c r="AF47" s="47">
        <v>264.48</v>
      </c>
      <c r="AG47" s="55" t="s">
        <v>159</v>
      </c>
      <c r="AH47" s="51">
        <f>AF47/AB47</f>
        <v>0.26447999999999999</v>
      </c>
    </row>
    <row r="48" spans="1:34" x14ac:dyDescent="0.4">
      <c r="A48" s="49" t="s">
        <v>202</v>
      </c>
      <c r="R48" s="34">
        <v>6.5160000000000001E-4</v>
      </c>
      <c r="S48" s="34">
        <f>R48*AH48</f>
        <v>5.4982007999999999E-2</v>
      </c>
      <c r="T48" s="34">
        <f>R48*0.34</f>
        <v>2.2154400000000003E-4</v>
      </c>
      <c r="U48" s="34">
        <f>T48*AH48</f>
        <v>1.8693882720000003E-2</v>
      </c>
      <c r="V48" s="34" t="s">
        <v>203</v>
      </c>
      <c r="X48" s="34">
        <v>1</v>
      </c>
      <c r="Y48" s="34" t="s">
        <v>135</v>
      </c>
      <c r="Z48" s="34">
        <v>1</v>
      </c>
      <c r="AB48" s="47">
        <f t="shared" si="19"/>
        <v>1</v>
      </c>
      <c r="AD48" s="34">
        <v>84.38</v>
      </c>
      <c r="AE48" s="34" t="s">
        <v>141</v>
      </c>
      <c r="AF48" s="47">
        <v>84.38</v>
      </c>
      <c r="AG48" s="34" t="s">
        <v>200</v>
      </c>
      <c r="AH48" s="51">
        <f>AF48/AB48</f>
        <v>84.38</v>
      </c>
    </row>
    <row r="49" spans="1:34" x14ac:dyDescent="0.4">
      <c r="A49" s="52" t="s">
        <v>204</v>
      </c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48"/>
      <c r="AC49" s="52"/>
      <c r="AD49" s="52"/>
      <c r="AE49" s="52"/>
      <c r="AF49" s="48"/>
      <c r="AG49" s="52"/>
      <c r="AH49" s="53"/>
    </row>
    <row r="50" spans="1:34" x14ac:dyDescent="0.4">
      <c r="A50" s="49" t="s">
        <v>205</v>
      </c>
      <c r="B50" s="34">
        <v>2.32E-3</v>
      </c>
      <c r="C50" s="47">
        <f>AH50*B50</f>
        <v>2.9728479999999993E-4</v>
      </c>
      <c r="D50" s="47"/>
      <c r="E50" s="47">
        <f t="shared" ref="E50" si="24">C50*1</f>
        <v>2.9728479999999993E-4</v>
      </c>
      <c r="F50" s="34">
        <v>2.32E-3</v>
      </c>
      <c r="G50" s="47">
        <f>F50*AH50</f>
        <v>2.9728479999999993E-4</v>
      </c>
      <c r="H50" s="47"/>
      <c r="I50" s="47">
        <f t="shared" ref="I50" si="25">G50*1</f>
        <v>2.9728479999999993E-4</v>
      </c>
      <c r="J50" s="34">
        <v>2.32E-3</v>
      </c>
      <c r="K50" s="47">
        <f>J50*AH50</f>
        <v>2.9728479999999993E-4</v>
      </c>
      <c r="L50" s="47"/>
      <c r="M50" s="47">
        <f t="shared" ref="M50" si="26">1*K50</f>
        <v>2.9728479999999993E-4</v>
      </c>
      <c r="N50" s="34">
        <v>2.32E-3</v>
      </c>
      <c r="O50" s="47">
        <f>N50*AH50</f>
        <v>2.9728479999999993E-4</v>
      </c>
      <c r="P50" s="47"/>
      <c r="Q50" s="47">
        <f>1*O50</f>
        <v>2.9728479999999993E-4</v>
      </c>
      <c r="R50" s="34">
        <v>2.32E-3</v>
      </c>
      <c r="S50" s="47">
        <f>R50*AH50</f>
        <v>2.9728479999999993E-4</v>
      </c>
      <c r="T50" s="47"/>
      <c r="U50" s="47">
        <f>1*S50</f>
        <v>2.9728479999999993E-4</v>
      </c>
      <c r="X50" s="34">
        <v>1000</v>
      </c>
      <c r="Y50" s="34" t="s">
        <v>185</v>
      </c>
      <c r="Z50" s="34">
        <v>1</v>
      </c>
      <c r="AB50" s="47">
        <f>X50*Z50</f>
        <v>1000</v>
      </c>
      <c r="AD50" s="34">
        <v>117.2</v>
      </c>
      <c r="AE50" s="34" t="s">
        <v>158</v>
      </c>
      <c r="AF50" s="47">
        <v>128.13999999999999</v>
      </c>
      <c r="AG50" s="55" t="s">
        <v>159</v>
      </c>
      <c r="AH50" s="51">
        <f>AF50/AB50</f>
        <v>0.12813999999999998</v>
      </c>
    </row>
    <row r="51" spans="1:34" x14ac:dyDescent="0.4">
      <c r="A51" s="52" t="s">
        <v>206</v>
      </c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48"/>
      <c r="AC51" s="52"/>
      <c r="AD51" s="52"/>
      <c r="AE51" s="52"/>
      <c r="AF51" s="48"/>
      <c r="AG51" s="52"/>
      <c r="AH51" s="53"/>
    </row>
    <row r="52" spans="1:34" x14ac:dyDescent="0.4">
      <c r="A52" s="49" t="s">
        <v>206</v>
      </c>
      <c r="B52" s="34">
        <v>6.2599999999999999E-3</v>
      </c>
      <c r="C52" s="47">
        <f>AH52*B52</f>
        <v>5.0055973132896213E-5</v>
      </c>
      <c r="D52" s="47"/>
      <c r="E52" s="47">
        <f t="shared" ref="E52" si="27">C52*1</f>
        <v>5.0055973132896213E-5</v>
      </c>
      <c r="F52" s="34">
        <v>6.2599999999999999E-3</v>
      </c>
      <c r="G52" s="47">
        <f>F52*AH52</f>
        <v>5.0055973132896213E-5</v>
      </c>
      <c r="H52" s="47"/>
      <c r="I52" s="47">
        <f t="shared" ref="I52" si="28">G52*1</f>
        <v>5.0055973132896213E-5</v>
      </c>
      <c r="J52" s="34">
        <v>6.2599999999999999E-3</v>
      </c>
      <c r="K52" s="47">
        <f>J52*AH52</f>
        <v>5.0055973132896213E-5</v>
      </c>
      <c r="L52" s="47"/>
      <c r="M52" s="47">
        <f t="shared" ref="M52" si="29">1*K52</f>
        <v>5.0055973132896213E-5</v>
      </c>
      <c r="N52" s="34">
        <v>6.2599999999999999E-3</v>
      </c>
      <c r="O52" s="47">
        <f>N52*AH52</f>
        <v>5.0055973132896213E-5</v>
      </c>
      <c r="P52" s="47"/>
      <c r="Q52" s="47">
        <f>1*O52</f>
        <v>5.0055973132896213E-5</v>
      </c>
      <c r="R52" s="34">
        <v>6.2599999999999999E-3</v>
      </c>
      <c r="S52" s="47">
        <f>R52*AH52</f>
        <v>5.0055973132896213E-5</v>
      </c>
      <c r="T52" s="47"/>
      <c r="U52" s="47">
        <f>1*S52</f>
        <v>5.0055973132896213E-5</v>
      </c>
      <c r="X52" s="34">
        <v>1000</v>
      </c>
      <c r="Y52" s="34" t="s">
        <v>149</v>
      </c>
      <c r="Z52" s="34">
        <v>1.2505999999999999</v>
      </c>
      <c r="AA52" s="34" t="s">
        <v>150</v>
      </c>
      <c r="AB52" s="47">
        <f>X52*Z52</f>
        <v>1250.5999999999999</v>
      </c>
      <c r="AD52" s="34">
        <v>10</v>
      </c>
      <c r="AE52" s="34" t="s">
        <v>207</v>
      </c>
      <c r="AF52" s="47">
        <v>10</v>
      </c>
      <c r="AG52" s="34" t="s">
        <v>208</v>
      </c>
      <c r="AH52" s="51">
        <f>AF52/AB52</f>
        <v>7.9961618423156893E-3</v>
      </c>
    </row>
    <row r="53" spans="1:34" x14ac:dyDescent="0.4">
      <c r="A53" s="58" t="s">
        <v>209</v>
      </c>
      <c r="B53" s="59"/>
      <c r="C53" s="58">
        <f>SUM(C4,C6,C15,C36,C44,C50,C52)</f>
        <v>1.1877683438760209E-2</v>
      </c>
      <c r="D53" s="58"/>
      <c r="E53" s="58">
        <f>SUM(E4,E6,E15,E36,E44,E50,E52)</f>
        <v>6.7749777691328969E-3</v>
      </c>
      <c r="F53" s="58"/>
      <c r="G53" s="58">
        <f>SUM(G4,G6,G15,G36,G44,G50,G52)</f>
        <v>1.3670600877944505E-2</v>
      </c>
      <c r="H53" s="58"/>
      <c r="I53" s="58">
        <f>SUM(I4,I6,I15,I36,I44,I50,I52)</f>
        <v>1.0354116000830837E-2</v>
      </c>
      <c r="J53" s="58"/>
      <c r="K53" s="58">
        <f>SUM(K4,K6,K15,K36,K44,K50,K52)</f>
        <v>3.4819500968121399E-2</v>
      </c>
      <c r="L53" s="58"/>
      <c r="M53" s="58">
        <f>SUM(M4,M6,M15,M36,M44,M50,M52)</f>
        <v>2.3374397045132896E-2</v>
      </c>
      <c r="N53" s="59"/>
      <c r="O53" s="58">
        <f>SUM(O4,O6,O15,O36,O44,O50,O52)</f>
        <v>4.6365007109223704E-3</v>
      </c>
      <c r="P53" s="58"/>
      <c r="Q53" s="58">
        <f>SUM(Q4,Q6,Q15,Q36,Q44,Q50,Q52)</f>
        <v>1.703999296532896E-3</v>
      </c>
      <c r="R53" s="59"/>
      <c r="S53" s="58">
        <f>SUM(S4,S6,S15,S36,S44,S50,S52)</f>
        <v>7.1274421999185683E-2</v>
      </c>
      <c r="T53" s="58"/>
      <c r="U53" s="58">
        <f>SUM(U4,U6,U15,U36,U44,U50,U52)</f>
        <v>3.2275801254822031E-2</v>
      </c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</row>
    <row r="54" spans="1:34" x14ac:dyDescent="0.4">
      <c r="A54" s="60" t="s">
        <v>210</v>
      </c>
      <c r="B54" s="34" t="s">
        <v>211</v>
      </c>
    </row>
    <row r="55" spans="1:34" x14ac:dyDescent="0.4">
      <c r="A55" s="61" t="s">
        <v>212</v>
      </c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</row>
    <row r="56" spans="1:34" x14ac:dyDescent="0.4">
      <c r="A56" s="49" t="s">
        <v>213</v>
      </c>
      <c r="B56" s="34">
        <v>2.9999999999999997E-4</v>
      </c>
      <c r="D56" s="34">
        <f>B56*1</f>
        <v>2.9999999999999997E-4</v>
      </c>
      <c r="F56" s="34">
        <v>2.9999999999999997E-4</v>
      </c>
      <c r="H56" s="34">
        <f>F56*1</f>
        <v>2.9999999999999997E-4</v>
      </c>
      <c r="J56" s="34">
        <v>2.9999999999999997E-4</v>
      </c>
      <c r="L56" s="34">
        <f>1*J56</f>
        <v>2.9999999999999997E-4</v>
      </c>
      <c r="N56" s="34">
        <v>2.9999999999999997E-4</v>
      </c>
      <c r="P56" s="34">
        <f>1*N56</f>
        <v>2.9999999999999997E-4</v>
      </c>
      <c r="R56" s="34">
        <v>2.9999999999999997E-4</v>
      </c>
      <c r="T56" s="34">
        <f>1*R56</f>
        <v>2.9999999999999997E-4</v>
      </c>
      <c r="V56" s="34" t="s">
        <v>139</v>
      </c>
    </row>
    <row r="57" spans="1:34" x14ac:dyDescent="0.4">
      <c r="A57" s="49" t="s">
        <v>214</v>
      </c>
      <c r="B57" s="34">
        <v>1.7000000000000001E-4</v>
      </c>
      <c r="D57" s="34">
        <f>B57*1</f>
        <v>1.7000000000000001E-4</v>
      </c>
      <c r="F57" s="34">
        <v>1.7000000000000001E-4</v>
      </c>
      <c r="H57" s="34">
        <f t="shared" ref="H57:H69" si="30">F57*1</f>
        <v>1.7000000000000001E-4</v>
      </c>
      <c r="J57" s="34">
        <v>1.7000000000000001E-4</v>
      </c>
      <c r="L57" s="34">
        <f>1*J57</f>
        <v>1.7000000000000001E-4</v>
      </c>
      <c r="N57" s="34">
        <v>1.7000000000000001E-4</v>
      </c>
      <c r="P57" s="34">
        <f>1*N57</f>
        <v>1.7000000000000001E-4</v>
      </c>
      <c r="R57" s="34">
        <v>1.7000000000000001E-4</v>
      </c>
      <c r="T57" s="34">
        <f>1*R57</f>
        <v>1.7000000000000001E-4</v>
      </c>
    </row>
    <row r="58" spans="1:34" x14ac:dyDescent="0.4">
      <c r="A58" s="52" t="s">
        <v>215</v>
      </c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</row>
    <row r="59" spans="1:34" x14ac:dyDescent="0.4">
      <c r="A59" s="49" t="s">
        <v>216</v>
      </c>
      <c r="B59" s="34">
        <v>2.4000000000000001E-4</v>
      </c>
      <c r="D59" s="34">
        <f>B59*1</f>
        <v>2.4000000000000001E-4</v>
      </c>
      <c r="F59" s="34">
        <v>6.0999999999999997E-4</v>
      </c>
      <c r="H59" s="34">
        <f t="shared" si="30"/>
        <v>6.0999999999999997E-4</v>
      </c>
      <c r="J59" s="34">
        <v>5.4000000000000001E-4</v>
      </c>
      <c r="L59" s="34">
        <f>1*J59</f>
        <v>5.4000000000000001E-4</v>
      </c>
      <c r="N59" s="34">
        <v>3.5E-4</v>
      </c>
      <c r="P59" s="34">
        <f>1*N59</f>
        <v>3.5E-4</v>
      </c>
      <c r="R59" s="34">
        <f>0.00019+0.00021</f>
        <v>4.0000000000000002E-4</v>
      </c>
      <c r="T59" s="34">
        <f>1*R59</f>
        <v>4.0000000000000002E-4</v>
      </c>
    </row>
    <row r="60" spans="1:34" x14ac:dyDescent="0.4">
      <c r="A60" s="49" t="s">
        <v>217</v>
      </c>
      <c r="B60" s="34">
        <v>8.8999999999999995E-4</v>
      </c>
      <c r="D60" s="34">
        <f>B60*1</f>
        <v>8.8999999999999995E-4</v>
      </c>
      <c r="F60" s="34">
        <v>7.1000000000000002E-4</v>
      </c>
      <c r="H60" s="34">
        <f t="shared" si="30"/>
        <v>7.1000000000000002E-4</v>
      </c>
      <c r="J60" s="34">
        <v>2.32E-3</v>
      </c>
      <c r="L60" s="34">
        <f>1*J60</f>
        <v>2.32E-3</v>
      </c>
      <c r="N60" s="34">
        <v>5.0000000000000001E-4</v>
      </c>
      <c r="P60" s="34">
        <f>1*N60</f>
        <v>5.0000000000000001E-4</v>
      </c>
      <c r="R60" s="34">
        <v>2.4000000000000001E-4</v>
      </c>
      <c r="T60" s="34">
        <f>1*R60</f>
        <v>2.4000000000000001E-4</v>
      </c>
    </row>
    <row r="61" spans="1:34" x14ac:dyDescent="0.4">
      <c r="A61" s="52" t="s">
        <v>218</v>
      </c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</row>
    <row r="62" spans="1:34" x14ac:dyDescent="0.4">
      <c r="A62" s="49" t="s">
        <v>219</v>
      </c>
      <c r="B62" s="34">
        <v>2.5999999999999998E-4</v>
      </c>
      <c r="D62" s="34">
        <v>5.9000000000000003E-4</v>
      </c>
      <c r="F62" s="34">
        <v>2.7E-4</v>
      </c>
      <c r="H62" s="34">
        <v>5.9000000000000003E-4</v>
      </c>
      <c r="J62" s="34">
        <v>2.1000000000000001E-4</v>
      </c>
      <c r="L62" s="34">
        <v>5.0000000000000001E-4</v>
      </c>
      <c r="N62" s="34">
        <v>3.1E-4</v>
      </c>
      <c r="P62" s="57">
        <v>5.5000000000000003E-4</v>
      </c>
      <c r="R62" s="34">
        <v>1.7000000000000001E-4</v>
      </c>
      <c r="T62" s="34">
        <v>4.8000000000000001E-4</v>
      </c>
    </row>
    <row r="63" spans="1:34" x14ac:dyDescent="0.4">
      <c r="A63" s="49" t="s">
        <v>217</v>
      </c>
      <c r="B63" s="34">
        <v>4.2000000000000002E-4</v>
      </c>
      <c r="F63" s="34">
        <v>1E-4</v>
      </c>
      <c r="J63" s="62"/>
      <c r="N63" s="34">
        <v>1.2E-4</v>
      </c>
      <c r="R63" s="34">
        <v>2.3699999999999999E-4</v>
      </c>
    </row>
    <row r="64" spans="1:34" x14ac:dyDescent="0.4">
      <c r="A64" s="52" t="s">
        <v>220</v>
      </c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</row>
    <row r="65" spans="1:34" x14ac:dyDescent="0.4">
      <c r="A65" s="49" t="s">
        <v>221</v>
      </c>
      <c r="B65" s="34">
        <v>2.8E-3</v>
      </c>
      <c r="D65" s="34">
        <f>B65*1</f>
        <v>2.8E-3</v>
      </c>
      <c r="F65" s="34">
        <v>2.8E-3</v>
      </c>
      <c r="H65" s="34">
        <f t="shared" si="30"/>
        <v>2.8E-3</v>
      </c>
      <c r="J65" s="34">
        <v>2.8E-3</v>
      </c>
      <c r="L65" s="34">
        <f>1*J65</f>
        <v>2.8E-3</v>
      </c>
      <c r="N65" s="34">
        <v>2.8E-3</v>
      </c>
      <c r="P65" s="34">
        <f>1*N65</f>
        <v>2.8E-3</v>
      </c>
      <c r="R65" s="34">
        <v>2.8999999999999998E-3</v>
      </c>
      <c r="T65" s="34">
        <f>1*R65</f>
        <v>2.8999999999999998E-3</v>
      </c>
    </row>
    <row r="66" spans="1:34" x14ac:dyDescent="0.4">
      <c r="A66" s="52" t="s">
        <v>222</v>
      </c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</row>
    <row r="67" spans="1:34" x14ac:dyDescent="0.4">
      <c r="A67" s="49" t="s">
        <v>223</v>
      </c>
      <c r="B67" s="34">
        <v>1.2999999999999999E-5</v>
      </c>
      <c r="D67" s="34">
        <f>B67*1</f>
        <v>1.2999999999999999E-5</v>
      </c>
      <c r="F67" s="34">
        <v>1.2999999999999999E-5</v>
      </c>
      <c r="H67" s="34">
        <f t="shared" si="30"/>
        <v>1.2999999999999999E-5</v>
      </c>
      <c r="J67" s="34">
        <v>1.2999999999999999E-5</v>
      </c>
      <c r="L67" s="34">
        <f>1*J67</f>
        <v>1.2999999999999999E-5</v>
      </c>
      <c r="N67" s="34">
        <v>1.2999999999999999E-5</v>
      </c>
      <c r="P67" s="34">
        <f>1*N67</f>
        <v>1.2999999999999999E-5</v>
      </c>
      <c r="R67" s="34">
        <v>1.2999999999999999E-5</v>
      </c>
      <c r="T67" s="34">
        <f>1*R67</f>
        <v>1.2999999999999999E-5</v>
      </c>
    </row>
    <row r="68" spans="1:34" x14ac:dyDescent="0.4">
      <c r="A68" s="52" t="s">
        <v>224</v>
      </c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</row>
    <row r="69" spans="1:34" x14ac:dyDescent="0.4">
      <c r="A69" s="49" t="s">
        <v>225</v>
      </c>
      <c r="B69" s="34">
        <v>4.3299999999999996E-3</v>
      </c>
      <c r="D69" s="34">
        <f>B69*1</f>
        <v>4.3299999999999996E-3</v>
      </c>
      <c r="F69" s="34">
        <v>4.3299999999999996E-3</v>
      </c>
      <c r="H69" s="34">
        <f t="shared" si="30"/>
        <v>4.3299999999999996E-3</v>
      </c>
      <c r="J69" s="34">
        <v>4.3299999999999996E-3</v>
      </c>
      <c r="L69" s="34">
        <f>1*J69</f>
        <v>4.3299999999999996E-3</v>
      </c>
      <c r="N69" s="34">
        <v>4.3299999999999996E-3</v>
      </c>
      <c r="P69" s="34">
        <f>1*N69</f>
        <v>4.3299999999999996E-3</v>
      </c>
      <c r="R69" s="34">
        <v>4.3299999999999996E-3</v>
      </c>
      <c r="T69" s="34">
        <f>1*R69</f>
        <v>4.3299999999999996E-3</v>
      </c>
    </row>
    <row r="70" spans="1:34" x14ac:dyDescent="0.4">
      <c r="A70" s="58" t="s">
        <v>226</v>
      </c>
      <c r="B70" s="58">
        <f>SUM(B56:B69)</f>
        <v>9.4229999999999991E-3</v>
      </c>
      <c r="C70" s="58">
        <f>B70*AH70</f>
        <v>7.9435889999999987E-4</v>
      </c>
      <c r="D70" s="58">
        <f>SUM(D56:D69)</f>
        <v>9.3329999999999993E-3</v>
      </c>
      <c r="E70" s="58">
        <f>D70*AH70</f>
        <v>7.8677189999999989E-4</v>
      </c>
      <c r="F70" s="58">
        <f>SUM(F56:F69)</f>
        <v>9.3029999999999988E-3</v>
      </c>
      <c r="G70" s="58">
        <f>F70*AH70</f>
        <v>7.8424289999999986E-4</v>
      </c>
      <c r="H70" s="58">
        <f>SUM(H56:H69)</f>
        <v>9.5230000000000002E-3</v>
      </c>
      <c r="I70" s="58">
        <f>H70*AH70</f>
        <v>8.0278890000000001E-4</v>
      </c>
      <c r="J70" s="58">
        <f>SUM(J56:J69)</f>
        <v>1.0683E-2</v>
      </c>
      <c r="K70" s="58">
        <f>J70*AH70</f>
        <v>9.0057690000000003E-4</v>
      </c>
      <c r="L70" s="58">
        <f>SUM(L56:L69)</f>
        <v>1.0973E-2</v>
      </c>
      <c r="M70" s="58">
        <f>L70*AH70</f>
        <v>9.2502390000000006E-4</v>
      </c>
      <c r="N70" s="58">
        <f>SUM(N56:N69)</f>
        <v>8.8929999999999999E-3</v>
      </c>
      <c r="O70" s="58">
        <f>N70*AH70</f>
        <v>7.4967990000000004E-4</v>
      </c>
      <c r="P70" s="58">
        <f>SUM(P56:P69)</f>
        <v>9.0130000000000002E-3</v>
      </c>
      <c r="Q70" s="58">
        <f>P70*AH70</f>
        <v>7.5979590000000005E-4</v>
      </c>
      <c r="R70" s="58">
        <f>SUM(R56:R69)</f>
        <v>8.7600000000000004E-3</v>
      </c>
      <c r="S70" s="58">
        <f>R70*AH70</f>
        <v>7.3846800000000005E-4</v>
      </c>
      <c r="T70" s="58">
        <f>SUM(T56:T69)</f>
        <v>8.8330000000000006E-3</v>
      </c>
      <c r="U70" s="58">
        <f>T70*AH70</f>
        <v>7.4462190000000009E-4</v>
      </c>
      <c r="V70" s="58"/>
      <c r="W70" s="58"/>
      <c r="X70" s="58"/>
      <c r="Y70" s="58"/>
      <c r="Z70" s="58"/>
      <c r="AA70" s="58"/>
      <c r="AB70" s="58"/>
      <c r="AC70" s="58"/>
      <c r="AD70" s="58"/>
      <c r="AE70" s="58"/>
      <c r="AF70" s="58"/>
      <c r="AG70" s="58"/>
      <c r="AH70" s="58">
        <v>8.43E-2</v>
      </c>
    </row>
    <row r="71" spans="1:34" x14ac:dyDescent="0.4">
      <c r="A71" s="63" t="s">
        <v>227</v>
      </c>
      <c r="B71" s="63"/>
      <c r="C71" s="64">
        <f>C53+C70</f>
        <v>1.2672042338760209E-2</v>
      </c>
      <c r="D71" s="63"/>
      <c r="E71" s="64">
        <f>E53+E70</f>
        <v>7.5617496691328971E-3</v>
      </c>
      <c r="F71" s="64"/>
      <c r="G71" s="64">
        <f>G53+G70</f>
        <v>1.4454843777944504E-2</v>
      </c>
      <c r="H71" s="64"/>
      <c r="I71" s="64">
        <f>I53+I70</f>
        <v>1.1156904900830837E-2</v>
      </c>
      <c r="J71" s="64"/>
      <c r="K71" s="64">
        <f>K53+K70</f>
        <v>3.5720077868121397E-2</v>
      </c>
      <c r="L71" s="64"/>
      <c r="M71" s="64">
        <f>M53+M70</f>
        <v>2.4299420945132894E-2</v>
      </c>
      <c r="N71" s="64"/>
      <c r="O71" s="64">
        <f>O53+O70</f>
        <v>5.3861806109223708E-3</v>
      </c>
      <c r="P71" s="64"/>
      <c r="Q71" s="64">
        <f>Q53+Q70</f>
        <v>2.4637951965328963E-3</v>
      </c>
      <c r="R71" s="64"/>
      <c r="S71" s="64">
        <f>S53+S70</f>
        <v>7.2012889999185689E-2</v>
      </c>
      <c r="T71" s="64"/>
      <c r="U71" s="64">
        <f>U53+U70</f>
        <v>3.302042315482203E-2</v>
      </c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</row>
    <row r="72" spans="1:34" x14ac:dyDescent="0.4">
      <c r="A72" s="63" t="s">
        <v>228</v>
      </c>
      <c r="B72" s="64"/>
      <c r="C72" s="64"/>
      <c r="D72" s="64"/>
      <c r="E72" s="65">
        <f>(C71-E71)/C71</f>
        <v>0.40327301101231061</v>
      </c>
      <c r="F72" s="64"/>
      <c r="G72" s="64"/>
      <c r="H72" s="64"/>
      <c r="I72" s="65">
        <f>(G71-I71)/G71</f>
        <v>0.22815458456532953</v>
      </c>
      <c r="J72" s="64"/>
      <c r="K72" s="64"/>
      <c r="L72" s="64"/>
      <c r="M72" s="65">
        <f>(K71-M71)/K71</f>
        <v>0.31972654049505694</v>
      </c>
      <c r="N72" s="64"/>
      <c r="O72" s="64"/>
      <c r="P72" s="64"/>
      <c r="Q72" s="65">
        <f>(O71-Q71)/O71</f>
        <v>0.54257100262536928</v>
      </c>
      <c r="R72" s="64"/>
      <c r="S72" s="64"/>
      <c r="T72" s="64"/>
      <c r="U72" s="65">
        <f>(S71-U71)/S71</f>
        <v>0.54146510221718058</v>
      </c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Fig.2</vt:lpstr>
      <vt:lpstr>Fig.3</vt:lpstr>
      <vt:lpstr>Fig.4</vt:lpstr>
      <vt:lpstr>Fig.5</vt:lpstr>
      <vt:lpstr>TEA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 Xiaotian</dc:creator>
  <cp:lastModifiedBy>逍天 马</cp:lastModifiedBy>
  <dcterms:created xsi:type="dcterms:W3CDTF">2015-06-05T18:19:34Z</dcterms:created>
  <dcterms:modified xsi:type="dcterms:W3CDTF">2024-12-03T03:30:14Z</dcterms:modified>
</cp:coreProperties>
</file>