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gomesara/Desktop/"/>
    </mc:Choice>
  </mc:AlternateContent>
  <xr:revisionPtr revIDLastSave="0" documentId="8_{8C9BCEE1-B5E9-494D-ACC9-7E1D9055F924}" xr6:coauthVersionLast="47" xr6:coauthVersionMax="47" xr10:uidLastSave="{00000000-0000-0000-0000-000000000000}"/>
  <bookViews>
    <workbookView xWindow="960" yWindow="760" windowWidth="29280" windowHeight="18880" xr2:uid="{153EE13D-5D0E-F840-B115-081F6D65E666}"/>
  </bookViews>
  <sheets>
    <sheet name="Endpoint" sheetId="1" r:id="rId1"/>
  </sheets>
  <externalReferences>
    <externalReference r:id="rId2"/>
    <externalReference r:id="rId3"/>
  </externalReferences>
  <definedNames>
    <definedName name="lysate_mg">'[2]Gcase Activity Calcs'!$G$20</definedName>
    <definedName name="reactime">'[2]Gcase Activity Calcs'!$G$19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V49" i="1" l="1"/>
  <c r="V45" i="1"/>
  <c r="V41" i="1"/>
  <c r="V37" i="1"/>
  <c r="V33" i="1"/>
  <c r="V29" i="1"/>
  <c r="V19" i="1"/>
  <c r="W52" i="1" s="1"/>
  <c r="T17" i="1"/>
  <c r="P17" i="1"/>
  <c r="V16" i="1"/>
  <c r="U16" i="1"/>
  <c r="X16" i="1" s="1"/>
  <c r="P16" i="1"/>
  <c r="X15" i="1"/>
  <c r="V15" i="1"/>
  <c r="U15" i="1"/>
  <c r="W15" i="1" s="1"/>
  <c r="P15" i="1"/>
  <c r="V14" i="1"/>
  <c r="U14" i="1"/>
  <c r="W14" i="1" s="1"/>
  <c r="P14" i="1"/>
  <c r="W13" i="1"/>
  <c r="V13" i="1"/>
  <c r="U13" i="1"/>
  <c r="X13" i="1" s="1"/>
  <c r="P13" i="1"/>
  <c r="X12" i="1"/>
  <c r="W12" i="1"/>
  <c r="V12" i="1"/>
  <c r="U12" i="1"/>
  <c r="P12" i="1"/>
  <c r="V11" i="1"/>
  <c r="U11" i="1"/>
  <c r="X11" i="1" s="1"/>
  <c r="P11" i="1"/>
  <c r="V10" i="1"/>
  <c r="U10" i="1"/>
  <c r="X10" i="1" s="1"/>
  <c r="P10" i="1"/>
  <c r="V9" i="1"/>
  <c r="X9" i="1" s="1"/>
  <c r="U9" i="1"/>
  <c r="P9" i="1"/>
  <c r="V8" i="1"/>
  <c r="U8" i="1"/>
  <c r="X8" i="1" s="1"/>
  <c r="P8" i="1"/>
  <c r="X7" i="1"/>
  <c r="V7" i="1"/>
  <c r="U7" i="1"/>
  <c r="W7" i="1" s="1"/>
  <c r="P7" i="1"/>
  <c r="V6" i="1"/>
  <c r="U6" i="1"/>
  <c r="W6" i="1" s="1"/>
  <c r="P6" i="1"/>
  <c r="X29" i="1" l="1"/>
  <c r="X41" i="1"/>
  <c r="W29" i="1"/>
  <c r="W37" i="1"/>
  <c r="W49" i="1"/>
  <c r="W9" i="1"/>
  <c r="W33" i="1"/>
  <c r="V30" i="1"/>
  <c r="V38" i="1"/>
  <c r="V42" i="1"/>
  <c r="V50" i="1"/>
  <c r="Y29" i="1"/>
  <c r="W30" i="1"/>
  <c r="Y33" i="1"/>
  <c r="W38" i="1"/>
  <c r="W42" i="1"/>
  <c r="W46" i="1"/>
  <c r="Y49" i="1"/>
  <c r="W50" i="1"/>
  <c r="V46" i="1"/>
  <c r="X6" i="1"/>
  <c r="W11" i="1"/>
  <c r="X14" i="1"/>
  <c r="W34" i="1"/>
  <c r="W8" i="1"/>
  <c r="R20" i="1" s="1"/>
  <c r="W16" i="1"/>
  <c r="V27" i="1"/>
  <c r="V31" i="1"/>
  <c r="V35" i="1"/>
  <c r="V39" i="1"/>
  <c r="V43" i="1"/>
  <c r="V47" i="1"/>
  <c r="V51" i="1"/>
  <c r="W41" i="1"/>
  <c r="W27" i="1"/>
  <c r="W45" i="1"/>
  <c r="W35" i="1"/>
  <c r="W39" i="1"/>
  <c r="W47" i="1"/>
  <c r="W51" i="1"/>
  <c r="W10" i="1"/>
  <c r="V28" i="1"/>
  <c r="V32" i="1"/>
  <c r="V36" i="1"/>
  <c r="V40" i="1"/>
  <c r="V44" i="1"/>
  <c r="V48" i="1"/>
  <c r="V52" i="1"/>
  <c r="V34" i="1"/>
  <c r="W31" i="1"/>
  <c r="W43" i="1"/>
  <c r="W28" i="1"/>
  <c r="W32" i="1"/>
  <c r="W36" i="1"/>
  <c r="W40" i="1"/>
  <c r="W44" i="1"/>
  <c r="W48" i="1"/>
  <c r="AA29" i="1" l="1"/>
  <c r="AD29" i="1" s="1"/>
  <c r="AA33" i="1"/>
  <c r="AD33" i="1" s="1"/>
  <c r="AA37" i="1"/>
  <c r="AD37" i="1" s="1"/>
  <c r="AA41" i="1"/>
  <c r="AD41" i="1" s="1"/>
  <c r="AB50" i="1"/>
  <c r="AE50" i="1" s="1"/>
  <c r="AB32" i="1"/>
  <c r="AE32" i="1" s="1"/>
  <c r="Y40" i="1"/>
  <c r="AA40" i="1"/>
  <c r="AD40" i="1" s="1"/>
  <c r="X40" i="1"/>
  <c r="AB34" i="1"/>
  <c r="AE34" i="1" s="1"/>
  <c r="Y50" i="1"/>
  <c r="X50" i="1"/>
  <c r="AB49" i="1"/>
  <c r="AE49" i="1" s="1"/>
  <c r="AB27" i="1"/>
  <c r="AE27" i="1" s="1"/>
  <c r="R21" i="1"/>
  <c r="AB31" i="1"/>
  <c r="AE31" i="1" s="1"/>
  <c r="Y28" i="1"/>
  <c r="X28" i="1"/>
  <c r="AB41" i="1"/>
  <c r="AE41" i="1" s="1"/>
  <c r="Y31" i="1"/>
  <c r="X31" i="1"/>
  <c r="AA31" i="1"/>
  <c r="AD31" i="1" s="1"/>
  <c r="Y41" i="1"/>
  <c r="X45" i="1"/>
  <c r="R19" i="1"/>
  <c r="AB52" i="1" s="1"/>
  <c r="AE52" i="1" s="1"/>
  <c r="AB40" i="1"/>
  <c r="AE40" i="1" s="1"/>
  <c r="AA48" i="1"/>
  <c r="AD48" i="1" s="1"/>
  <c r="Y48" i="1"/>
  <c r="X48" i="1"/>
  <c r="Y43" i="1"/>
  <c r="X43" i="1"/>
  <c r="AA30" i="1"/>
  <c r="AD30" i="1" s="1"/>
  <c r="Y30" i="1"/>
  <c r="X30" i="1"/>
  <c r="AB36" i="1"/>
  <c r="AE36" i="1" s="1"/>
  <c r="Y44" i="1"/>
  <c r="AA44" i="1"/>
  <c r="AD44" i="1" s="1"/>
  <c r="X44" i="1"/>
  <c r="AB35" i="1"/>
  <c r="AE35" i="1" s="1"/>
  <c r="Y39" i="1"/>
  <c r="X39" i="1"/>
  <c r="AA39" i="1"/>
  <c r="AD39" i="1" s="1"/>
  <c r="AB46" i="1"/>
  <c r="AE46" i="1" s="1"/>
  <c r="X33" i="1"/>
  <c r="Y36" i="1"/>
  <c r="AA36" i="1"/>
  <c r="AD36" i="1" s="1"/>
  <c r="X36" i="1"/>
  <c r="Y35" i="1"/>
  <c r="X35" i="1"/>
  <c r="AA35" i="1"/>
  <c r="AD35" i="1" s="1"/>
  <c r="Y45" i="1"/>
  <c r="X32" i="1"/>
  <c r="Y32" i="1"/>
  <c r="AB42" i="1"/>
  <c r="AE42" i="1" s="1"/>
  <c r="X49" i="1"/>
  <c r="AB37" i="1"/>
  <c r="AE37" i="1" s="1"/>
  <c r="AB48" i="1"/>
  <c r="AE48" i="1" s="1"/>
  <c r="Y34" i="1"/>
  <c r="X34" i="1"/>
  <c r="Y51" i="1"/>
  <c r="X51" i="1"/>
  <c r="AA51" i="1"/>
  <c r="AD51" i="1" s="1"/>
  <c r="AA46" i="1"/>
  <c r="AD46" i="1" s="1"/>
  <c r="Y46" i="1"/>
  <c r="X46" i="1"/>
  <c r="AA42" i="1"/>
  <c r="AD42" i="1" s="1"/>
  <c r="Y42" i="1"/>
  <c r="X42" i="1"/>
  <c r="AB44" i="1"/>
  <c r="AE44" i="1" s="1"/>
  <c r="AA52" i="1"/>
  <c r="AD52" i="1" s="1"/>
  <c r="X52" i="1"/>
  <c r="Y52" i="1"/>
  <c r="Y47" i="1"/>
  <c r="X47" i="1"/>
  <c r="AA47" i="1"/>
  <c r="AD47" i="1" s="1"/>
  <c r="Y27" i="1"/>
  <c r="X27" i="1"/>
  <c r="AA27" i="1"/>
  <c r="AD27" i="1" s="1"/>
  <c r="X37" i="1"/>
  <c r="Y37" i="1"/>
  <c r="Y38" i="1"/>
  <c r="AA38" i="1"/>
  <c r="AD38" i="1" s="1"/>
  <c r="X38" i="1"/>
  <c r="AG52" i="1" l="1"/>
  <c r="AF52" i="1"/>
  <c r="AG44" i="1"/>
  <c r="AF44" i="1"/>
  <c r="AG27" i="1"/>
  <c r="AF27" i="1"/>
  <c r="AG46" i="1"/>
  <c r="AF46" i="1"/>
  <c r="AG35" i="1"/>
  <c r="AF35" i="1"/>
  <c r="AG31" i="1"/>
  <c r="AF31" i="1"/>
  <c r="AG41" i="1"/>
  <c r="AF41" i="1"/>
  <c r="AG51" i="1"/>
  <c r="AF51" i="1"/>
  <c r="AF39" i="1"/>
  <c r="AG40" i="1"/>
  <c r="AF40" i="1"/>
  <c r="AG37" i="1"/>
  <c r="AF37" i="1"/>
  <c r="AG48" i="1"/>
  <c r="AF48" i="1"/>
  <c r="AF38" i="1"/>
  <c r="AG38" i="1"/>
  <c r="AF42" i="1"/>
  <c r="AG42" i="1"/>
  <c r="AG36" i="1"/>
  <c r="AF36" i="1"/>
  <c r="AG30" i="1"/>
  <c r="AB33" i="1"/>
  <c r="AE33" i="1" s="1"/>
  <c r="AF33" i="1" s="1"/>
  <c r="AA49" i="1"/>
  <c r="AD49" i="1" s="1"/>
  <c r="AB51" i="1"/>
  <c r="AE51" i="1" s="1"/>
  <c r="AB38" i="1"/>
  <c r="AE38" i="1" s="1"/>
  <c r="AA34" i="1"/>
  <c r="AD34" i="1" s="1"/>
  <c r="AA32" i="1"/>
  <c r="AD32" i="1" s="1"/>
  <c r="AB30" i="1"/>
  <c r="AE30" i="1" s="1"/>
  <c r="AF30" i="1" s="1"/>
  <c r="AA43" i="1"/>
  <c r="AD43" i="1" s="1"/>
  <c r="AB29" i="1"/>
  <c r="AE29" i="1" s="1"/>
  <c r="AG29" i="1" s="1"/>
  <c r="AA50" i="1"/>
  <c r="AD50" i="1" s="1"/>
  <c r="AB39" i="1"/>
  <c r="AE39" i="1" s="1"/>
  <c r="AG39" i="1" s="1"/>
  <c r="AA45" i="1"/>
  <c r="AD45" i="1" s="1"/>
  <c r="AB43" i="1"/>
  <c r="AE43" i="1" s="1"/>
  <c r="AB28" i="1"/>
  <c r="AE28" i="1" s="1"/>
  <c r="AA28" i="1"/>
  <c r="AD28" i="1" s="1"/>
  <c r="AB45" i="1"/>
  <c r="AE45" i="1" s="1"/>
  <c r="AB47" i="1"/>
  <c r="AE47" i="1" s="1"/>
  <c r="AF47" i="1" s="1"/>
  <c r="AG47" i="1" l="1"/>
  <c r="AG33" i="1"/>
  <c r="AG50" i="1"/>
  <c r="AF50" i="1"/>
  <c r="AG49" i="1"/>
  <c r="AF49" i="1"/>
  <c r="AF29" i="1"/>
  <c r="AG43" i="1"/>
  <c r="AF43" i="1"/>
  <c r="AG28" i="1"/>
  <c r="AF28" i="1"/>
  <c r="AG32" i="1"/>
  <c r="AF32" i="1"/>
  <c r="AF34" i="1"/>
  <c r="AG34" i="1"/>
  <c r="AF45" i="1"/>
  <c r="AG45" i="1"/>
</calcChain>
</file>

<file path=xl/sharedStrings.xml><?xml version="1.0" encoding="utf-8"?>
<sst xmlns="http://schemas.openxmlformats.org/spreadsheetml/2006/main" count="312" uniqueCount="71">
  <si>
    <t>ID3: 80min</t>
  </si>
  <si>
    <t>Fluorescence (FI)</t>
  </si>
  <si>
    <t>Standards</t>
  </si>
  <si>
    <t>Raw Values</t>
  </si>
  <si>
    <t>Blank Corrected</t>
  </si>
  <si>
    <t>[4-MU], nmol/L</t>
  </si>
  <si>
    <t>4-MU, pmol</t>
  </si>
  <si>
    <t>Y1</t>
  </si>
  <si>
    <t>Y2</t>
  </si>
  <si>
    <t>Mean</t>
  </si>
  <si>
    <t>SD</t>
  </si>
  <si>
    <t>Raw Data (350, 460)</t>
  </si>
  <si>
    <t>A</t>
  </si>
  <si>
    <t>B</t>
  </si>
  <si>
    <t>C</t>
  </si>
  <si>
    <t>D</t>
  </si>
  <si>
    <t>E</t>
  </si>
  <si>
    <t>F</t>
  </si>
  <si>
    <t>G</t>
  </si>
  <si>
    <t>H</t>
  </si>
  <si>
    <t>Slope</t>
  </si>
  <si>
    <t>SPL BLNK</t>
  </si>
  <si>
    <t>Intercept</t>
  </si>
  <si>
    <t>Donor 01</t>
  </si>
  <si>
    <t>A549 WT</t>
  </si>
  <si>
    <t>Rsq</t>
  </si>
  <si>
    <t>WCL</t>
  </si>
  <si>
    <t>LysoIP</t>
  </si>
  <si>
    <t>DMSO</t>
  </si>
  <si>
    <t>CBE</t>
  </si>
  <si>
    <t>Donor 02</t>
  </si>
  <si>
    <t>SAMPLES</t>
  </si>
  <si>
    <t>GCase Activity, pmol/mg/min</t>
  </si>
  <si>
    <t>Type</t>
  </si>
  <si>
    <t>Donor</t>
  </si>
  <si>
    <t>Treatment</t>
  </si>
  <si>
    <t>Lysate [µg]</t>
  </si>
  <si>
    <t>Donor 03</t>
  </si>
  <si>
    <t>A549 KO</t>
  </si>
  <si>
    <t>Donor 04</t>
  </si>
  <si>
    <t>Donor 05</t>
  </si>
  <si>
    <t>Blank</t>
  </si>
  <si>
    <t>20 µL probe</t>
  </si>
  <si>
    <t>80 µL AB+BSA</t>
  </si>
  <si>
    <t>Donor 06</t>
  </si>
  <si>
    <t>STD 1</t>
  </si>
  <si>
    <t>STD 2</t>
  </si>
  <si>
    <t>STD 3</t>
  </si>
  <si>
    <t>STD 4</t>
  </si>
  <si>
    <t>STD 5</t>
  </si>
  <si>
    <t>STD 6</t>
  </si>
  <si>
    <t>STD 7</t>
  </si>
  <si>
    <t>STD 8</t>
  </si>
  <si>
    <t>STD 9</t>
  </si>
  <si>
    <t>STD 10</t>
  </si>
  <si>
    <t>STD 11</t>
  </si>
  <si>
    <t>IP</t>
  </si>
  <si>
    <t>10000 nM</t>
  </si>
  <si>
    <t>5000 nM</t>
  </si>
  <si>
    <t>2500 nM</t>
  </si>
  <si>
    <t>1250 nM</t>
  </si>
  <si>
    <t>625 nM</t>
  </si>
  <si>
    <t>312.5 nM</t>
  </si>
  <si>
    <t>156.25 nM</t>
  </si>
  <si>
    <t>78.125 nM</t>
  </si>
  <si>
    <t>39.0625 nM</t>
  </si>
  <si>
    <t>19.5312 nM</t>
  </si>
  <si>
    <t>9.7656 nM</t>
  </si>
  <si>
    <t>0 nM</t>
  </si>
  <si>
    <t>CTRL</t>
  </si>
  <si>
    <t>Plate Layout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</si>
</sst>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1"/>
      <color theme="1"/>
      <name val="Aptos Narrow"/>
    </font>
    <font>
      <b/>
      <sz val="10"/>
      <color theme="1"/>
      <name val="Aptos Narrow"/>
    </font>
    <font>
      <sz val="10"/>
      <color theme="1"/>
      <name val="Aptos Narrow"/>
    </font>
    <font>
      <b/>
      <sz val="11"/>
      <color theme="1"/>
      <name val="Aptos Narrow"/>
    </font>
    <font>
      <sz val="8"/>
      <color theme="1"/>
      <name val="Aptos Narrow"/>
    </font>
    <font>
      <b/>
      <sz val="8"/>
      <color theme="1"/>
      <name val="Aptos Narrow"/>
    </font>
    <font>
      <sz val="10"/>
      <name val="Aptos Narrow"/>
    </font>
  </fonts>
  <fills count="7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rgb="FFFFFD78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59999389629810485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/>
    </xf>
    <xf numFmtId="0" fontId="4" fillId="0" borderId="0" xfId="0" applyFont="1"/>
    <xf numFmtId="0" fontId="3" fillId="0" borderId="0" xfId="0" applyFont="1"/>
    <xf numFmtId="0" fontId="3" fillId="0" borderId="0" xfId="0" applyFont="1" applyAlignment="1">
      <alignment wrapText="1"/>
    </xf>
    <xf numFmtId="2" fontId="4" fillId="0" borderId="0" xfId="0" applyNumberFormat="1" applyFont="1"/>
    <xf numFmtId="0" fontId="5" fillId="0" borderId="0" xfId="0" applyFont="1" applyAlignment="1">
      <alignment horizontal="center"/>
    </xf>
    <xf numFmtId="0" fontId="2" fillId="0" borderId="1" xfId="0" applyFont="1" applyBorder="1" applyAlignment="1">
      <alignment horizontal="right"/>
    </xf>
    <xf numFmtId="0" fontId="2" fillId="0" borderId="2" xfId="0" applyFont="1" applyBorder="1" applyAlignment="1">
      <alignment horizontal="right"/>
    </xf>
    <xf numFmtId="0" fontId="2" fillId="0" borderId="3" xfId="0" applyFont="1" applyBorder="1" applyAlignment="1">
      <alignment horizontal="right"/>
    </xf>
    <xf numFmtId="0" fontId="2" fillId="0" borderId="4" xfId="0" applyFont="1" applyBorder="1" applyAlignment="1">
      <alignment horizontal="right"/>
    </xf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right"/>
    </xf>
    <xf numFmtId="0" fontId="2" fillId="0" borderId="6" xfId="0" applyFont="1" applyBorder="1" applyAlignment="1">
      <alignment horizontal="right"/>
    </xf>
    <xf numFmtId="0" fontId="2" fillId="0" borderId="7" xfId="0" applyFont="1" applyBorder="1" applyAlignment="1">
      <alignment horizontal="right"/>
    </xf>
    <xf numFmtId="0" fontId="2" fillId="0" borderId="8" xfId="0" applyFont="1" applyBorder="1" applyAlignment="1">
      <alignment horizontal="right"/>
    </xf>
    <xf numFmtId="0" fontId="6" fillId="0" borderId="0" xfId="1" applyFont="1"/>
    <xf numFmtId="0" fontId="6" fillId="0" borderId="0" xfId="1" applyFont="1" applyAlignment="1">
      <alignment horizontal="center"/>
    </xf>
    <xf numFmtId="0" fontId="6" fillId="0" borderId="0" xfId="1" applyFont="1" applyAlignment="1">
      <alignment horizontal="right" vertical="center"/>
    </xf>
    <xf numFmtId="0" fontId="6" fillId="0" borderId="12" xfId="1" applyFont="1" applyBorder="1" applyAlignment="1">
      <alignment horizontal="center" vertical="center"/>
    </xf>
    <xf numFmtId="0" fontId="6" fillId="0" borderId="11" xfId="1" applyFont="1" applyBorder="1" applyAlignment="1">
      <alignment horizontal="center" vertical="center"/>
    </xf>
    <xf numFmtId="0" fontId="7" fillId="0" borderId="14" xfId="1" applyFont="1" applyBorder="1" applyAlignment="1">
      <alignment horizontal="center" vertical="center"/>
    </xf>
    <xf numFmtId="0" fontId="7" fillId="0" borderId="4" xfId="1" applyFont="1" applyBorder="1" applyAlignment="1">
      <alignment horizontal="center" vertical="center"/>
    </xf>
    <xf numFmtId="0" fontId="7" fillId="0" borderId="15" xfId="1" applyFont="1" applyBorder="1" applyAlignment="1">
      <alignment horizontal="center" vertical="center"/>
    </xf>
    <xf numFmtId="0" fontId="7" fillId="0" borderId="5" xfId="1" applyFont="1" applyBorder="1" applyAlignment="1">
      <alignment horizontal="center" vertical="center"/>
    </xf>
    <xf numFmtId="0" fontId="6" fillId="0" borderId="15" xfId="1" applyFont="1" applyBorder="1" applyAlignment="1">
      <alignment horizontal="center" vertical="center"/>
    </xf>
    <xf numFmtId="0" fontId="6" fillId="0" borderId="16" xfId="1" applyFont="1" applyBorder="1" applyAlignment="1">
      <alignment horizontal="center" vertical="center"/>
    </xf>
    <xf numFmtId="0" fontId="6" fillId="0" borderId="17" xfId="1" applyFont="1" applyBorder="1" applyAlignment="1">
      <alignment horizontal="center" vertical="center"/>
    </xf>
    <xf numFmtId="0" fontId="6" fillId="0" borderId="6" xfId="1" applyFont="1" applyBorder="1" applyAlignment="1">
      <alignment horizontal="center" vertical="center"/>
    </xf>
    <xf numFmtId="0" fontId="6" fillId="0" borderId="18" xfId="1" applyFont="1" applyBorder="1" applyAlignment="1">
      <alignment horizontal="center" vertical="center"/>
    </xf>
    <xf numFmtId="0" fontId="6" fillId="0" borderId="19" xfId="1" applyFont="1" applyBorder="1" applyAlignment="1">
      <alignment horizontal="center" vertical="center"/>
    </xf>
    <xf numFmtId="0" fontId="6" fillId="0" borderId="21" xfId="1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8" fillId="0" borderId="0" xfId="0" applyFont="1"/>
    <xf numFmtId="2" fontId="8" fillId="0" borderId="0" xfId="0" applyNumberFormat="1" applyFont="1"/>
    <xf numFmtId="0" fontId="6" fillId="2" borderId="22" xfId="1" applyFont="1" applyFill="1" applyBorder="1" applyAlignment="1">
      <alignment horizontal="center" vertical="center"/>
    </xf>
    <xf numFmtId="0" fontId="8" fillId="0" borderId="0" xfId="0" applyFont="1" applyAlignment="1">
      <alignment horizontal="right"/>
    </xf>
    <xf numFmtId="0" fontId="6" fillId="0" borderId="14" xfId="1" applyFont="1" applyBorder="1" applyAlignment="1">
      <alignment horizontal="center" vertical="center"/>
    </xf>
    <xf numFmtId="0" fontId="6" fillId="0" borderId="5" xfId="1" applyFont="1" applyBorder="1" applyAlignment="1">
      <alignment horizontal="center" vertical="center"/>
    </xf>
    <xf numFmtId="0" fontId="6" fillId="0" borderId="23" xfId="1" applyFont="1" applyBorder="1" applyAlignment="1">
      <alignment horizontal="center" vertical="center"/>
    </xf>
    <xf numFmtId="0" fontId="6" fillId="0" borderId="8" xfId="1" applyFont="1" applyBorder="1" applyAlignment="1">
      <alignment horizontal="center" vertical="center"/>
    </xf>
    <xf numFmtId="0" fontId="8" fillId="0" borderId="0" xfId="0" quotePrefix="1" applyFont="1"/>
    <xf numFmtId="0" fontId="6" fillId="0" borderId="24" xfId="1" applyFont="1" applyBorder="1" applyAlignment="1">
      <alignment horizontal="center" vertical="center"/>
    </xf>
    <xf numFmtId="0" fontId="6" fillId="0" borderId="25" xfId="1" applyFont="1" applyBorder="1" applyAlignment="1">
      <alignment horizontal="center" vertical="center"/>
    </xf>
    <xf numFmtId="0" fontId="6" fillId="0" borderId="26" xfId="1" applyFont="1" applyBorder="1" applyAlignment="1">
      <alignment horizontal="center" vertical="center"/>
    </xf>
    <xf numFmtId="0" fontId="6" fillId="0" borderId="27" xfId="1" applyFont="1" applyBorder="1" applyAlignment="1">
      <alignment horizontal="center" vertical="center"/>
    </xf>
    <xf numFmtId="0" fontId="8" fillId="0" borderId="0" xfId="0" applyFont="1" applyAlignment="1">
      <alignment horizontal="center"/>
    </xf>
    <xf numFmtId="0" fontId="6" fillId="3" borderId="11" xfId="1" applyFont="1" applyFill="1" applyBorder="1" applyAlignment="1">
      <alignment horizontal="center" vertical="center"/>
    </xf>
    <xf numFmtId="0" fontId="6" fillId="3" borderId="21" xfId="1" applyFont="1" applyFill="1" applyBorder="1" applyAlignment="1">
      <alignment horizontal="center" vertical="center"/>
    </xf>
    <xf numFmtId="0" fontId="6" fillId="4" borderId="13" xfId="1" applyFont="1" applyFill="1" applyBorder="1" applyAlignment="1">
      <alignment horizontal="center" vertical="center"/>
    </xf>
    <xf numFmtId="0" fontId="6" fillId="4" borderId="22" xfId="1" applyFont="1" applyFill="1" applyBorder="1" applyAlignment="1">
      <alignment horizontal="center" vertical="center"/>
    </xf>
    <xf numFmtId="0" fontId="6" fillId="5" borderId="20" xfId="1" applyFont="1" applyFill="1" applyBorder="1" applyAlignment="1">
      <alignment horizontal="center" vertical="center"/>
    </xf>
    <xf numFmtId="0" fontId="6" fillId="5" borderId="3" xfId="1" applyFont="1" applyFill="1" applyBorder="1" applyAlignment="1">
      <alignment horizontal="center" vertical="center"/>
    </xf>
    <xf numFmtId="0" fontId="6" fillId="5" borderId="21" xfId="1" applyFont="1" applyFill="1" applyBorder="1" applyAlignment="1">
      <alignment horizontal="center" vertical="center"/>
    </xf>
    <xf numFmtId="0" fontId="6" fillId="5" borderId="22" xfId="1" applyFont="1" applyFill="1" applyBorder="1" applyAlignment="1">
      <alignment horizontal="center" vertical="center"/>
    </xf>
    <xf numFmtId="0" fontId="6" fillId="6" borderId="20" xfId="1" applyFont="1" applyFill="1" applyBorder="1" applyAlignment="1">
      <alignment horizontal="center" vertical="center"/>
    </xf>
    <xf numFmtId="0" fontId="6" fillId="6" borderId="1" xfId="1" applyFont="1" applyFill="1" applyBorder="1" applyAlignment="1">
      <alignment horizontal="center" vertical="center"/>
    </xf>
    <xf numFmtId="0" fontId="6" fillId="6" borderId="21" xfId="1" applyFont="1" applyFill="1" applyBorder="1" applyAlignment="1">
      <alignment horizontal="center" vertical="center"/>
    </xf>
    <xf numFmtId="0" fontId="6" fillId="6" borderId="9" xfId="1" applyFont="1" applyFill="1" applyBorder="1" applyAlignment="1">
      <alignment horizontal="center" vertical="center"/>
    </xf>
    <xf numFmtId="0" fontId="6" fillId="6" borderId="10" xfId="1" applyFont="1" applyFill="1" applyBorder="1" applyAlignment="1">
      <alignment horizontal="center" vertical="center"/>
    </xf>
    <xf numFmtId="0" fontId="6" fillId="6" borderId="11" xfId="1" applyFont="1" applyFill="1" applyBorder="1" applyAlignment="1">
      <alignment horizontal="center" vertical="center"/>
    </xf>
  </cellXfs>
  <cellStyles count="2">
    <cellStyle name="Normal" xfId="0" builtinId="0"/>
    <cellStyle name="Normal 2" xfId="1" xr:uid="{2F001872-6267-4144-83A9-35C736D3B78E}"/>
  </cellStyles>
  <dxfs count="0"/>
  <tableStyles count="0" defaultTableStyle="TableStyleMedium2" defaultPivotStyle="PivotStyleLight16"/>
  <colors>
    <mruColors>
      <color rgb="FFFFFD7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28575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Endpoint!$P$6:$P$16</c:f>
              <c:numCache>
                <c:formatCode>General</c:formatCode>
                <c:ptCount val="11"/>
                <c:pt idx="0">
                  <c:v>1000</c:v>
                </c:pt>
                <c:pt idx="1">
                  <c:v>500</c:v>
                </c:pt>
                <c:pt idx="2">
                  <c:v>250</c:v>
                </c:pt>
                <c:pt idx="3">
                  <c:v>125</c:v>
                </c:pt>
                <c:pt idx="4">
                  <c:v>62.5</c:v>
                </c:pt>
                <c:pt idx="5">
                  <c:v>31.25</c:v>
                </c:pt>
                <c:pt idx="6">
                  <c:v>15.625</c:v>
                </c:pt>
                <c:pt idx="7">
                  <c:v>7.8125</c:v>
                </c:pt>
                <c:pt idx="8">
                  <c:v>3.90625</c:v>
                </c:pt>
                <c:pt idx="9">
                  <c:v>1.953125</c:v>
                </c:pt>
                <c:pt idx="10">
                  <c:v>0.9765625</c:v>
                </c:pt>
              </c:numCache>
            </c:numRef>
          </c:xVal>
          <c:yVal>
            <c:numRef>
              <c:f>Endpoint!$W$6:$W$16</c:f>
              <c:numCache>
                <c:formatCode>0.00</c:formatCode>
                <c:ptCount val="11"/>
                <c:pt idx="0">
                  <c:v>242010.5</c:v>
                </c:pt>
                <c:pt idx="1">
                  <c:v>154021.5</c:v>
                </c:pt>
                <c:pt idx="2">
                  <c:v>85402.5</c:v>
                </c:pt>
                <c:pt idx="3">
                  <c:v>45682</c:v>
                </c:pt>
                <c:pt idx="4">
                  <c:v>24568.5</c:v>
                </c:pt>
                <c:pt idx="5">
                  <c:v>13156</c:v>
                </c:pt>
                <c:pt idx="6">
                  <c:v>6889</c:v>
                </c:pt>
                <c:pt idx="7">
                  <c:v>3580</c:v>
                </c:pt>
                <c:pt idx="8">
                  <c:v>1900</c:v>
                </c:pt>
                <c:pt idx="9">
                  <c:v>1168</c:v>
                </c:pt>
                <c:pt idx="10">
                  <c:v>507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5F79-864C-8049-8EE8E50EBD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19246399"/>
        <c:axId val="1219248047"/>
      </c:scatterChart>
      <c:valAx>
        <c:axId val="121924639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19248047"/>
        <c:crosses val="autoZero"/>
        <c:crossBetween val="midCat"/>
      </c:valAx>
      <c:valAx>
        <c:axId val="121924804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19246399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25</xdr:col>
      <xdr:colOff>95250</xdr:colOff>
      <xdr:row>4</xdr:row>
      <xdr:rowOff>31750</xdr:rowOff>
    </xdr:from>
    <xdr:to>
      <xdr:col>30</xdr:col>
      <xdr:colOff>539750</xdr:colOff>
      <xdr:row>17</xdr:row>
      <xdr:rowOff>107950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CFAB0411-BC83-9043-9EDD-FE2E8CE3B48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mail.sharepoint.com/sites/SammlerGroup/Shared%20Documents/Sara/Data/2022/02.2022/20220203_GCase_LysoPBMCs_CBE-0.1mM.xlsx" TargetMode="External"/><Relationship Id="rId1" Type="http://schemas.openxmlformats.org/officeDocument/2006/relationships/externalLinkPath" Target="https://dmail.sharepoint.com/sites/SammlerGroup/Shared%20Documents/Sara/Data/2022/02.2022/20220203_GCase_LysoPBMCs_CBE-0.1mM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mail.sharepoint.com/sites/SammlerGroup/Shared%20Documents/Sara/Data/2021/10.2021/20211005_GCase%20assa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BCA"/>
      <sheetName val="Protocol"/>
      <sheetName val="Endpoint"/>
    </sheetNames>
    <sheetDataSet>
      <sheetData sheetId="0"/>
      <sheetData sheetId="1"/>
      <sheetData sheetId="2">
        <row r="6">
          <cell r="P6">
            <v>1000</v>
          </cell>
          <cell r="W6">
            <v>242010.5</v>
          </cell>
        </row>
        <row r="7">
          <cell r="P7">
            <v>500</v>
          </cell>
          <cell r="W7">
            <v>154021.5</v>
          </cell>
        </row>
        <row r="8">
          <cell r="P8">
            <v>250</v>
          </cell>
          <cell r="W8">
            <v>85402.5</v>
          </cell>
        </row>
        <row r="9">
          <cell r="P9">
            <v>125</v>
          </cell>
          <cell r="W9">
            <v>45682</v>
          </cell>
        </row>
        <row r="10">
          <cell r="P10">
            <v>62.5</v>
          </cell>
          <cell r="W10">
            <v>24568.5</v>
          </cell>
        </row>
        <row r="11">
          <cell r="P11">
            <v>31.25</v>
          </cell>
          <cell r="W11">
            <v>13156</v>
          </cell>
        </row>
        <row r="12">
          <cell r="P12">
            <v>15.625</v>
          </cell>
          <cell r="W12">
            <v>6889</v>
          </cell>
        </row>
        <row r="13">
          <cell r="P13">
            <v>7.8125</v>
          </cell>
          <cell r="W13">
            <v>3580</v>
          </cell>
        </row>
        <row r="14">
          <cell r="P14">
            <v>3.90625</v>
          </cell>
          <cell r="W14">
            <v>1900</v>
          </cell>
        </row>
        <row r="15">
          <cell r="P15">
            <v>1.953125</v>
          </cell>
          <cell r="W15">
            <v>1168</v>
          </cell>
        </row>
        <row r="16">
          <cell r="P16">
            <v>0.9765625</v>
          </cell>
          <cell r="W16">
            <v>507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otocol"/>
      <sheetName val="End point"/>
      <sheetName val="Gcase Activity Calcs"/>
    </sheetNames>
    <sheetDataSet>
      <sheetData sheetId="0" refreshError="1"/>
      <sheetData sheetId="1" refreshError="1"/>
      <sheetData sheetId="2">
        <row r="19">
          <cell r="G19">
            <v>60</v>
          </cell>
        </row>
        <row r="20">
          <cell r="G20">
            <v>0.01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FDEEF4-E0BF-104A-9D7C-76E013AC47CB}">
  <dimension ref="A1:AG54"/>
  <sheetViews>
    <sheetView tabSelected="1" topLeftCell="C1" workbookViewId="0">
      <selection activeCell="D10" sqref="D10"/>
    </sheetView>
  </sheetViews>
  <sheetFormatPr baseColWidth="10" defaultRowHeight="15" x14ac:dyDescent="0.2"/>
  <cols>
    <col min="1" max="1" width="10.83203125" style="1"/>
    <col min="2" max="13" width="9.83203125" style="1" customWidth="1"/>
    <col min="14" max="20" width="10.83203125" style="1"/>
    <col min="21" max="21" width="12.1640625" style="1" bestFit="1" customWidth="1"/>
    <col min="22" max="16384" width="10.83203125" style="1"/>
  </cols>
  <sheetData>
    <row r="1" spans="1:24" x14ac:dyDescent="0.2">
      <c r="A1" s="1" t="s">
        <v>0</v>
      </c>
    </row>
    <row r="2" spans="1:24" x14ac:dyDescent="0.2">
      <c r="A2" s="1" t="s">
        <v>1</v>
      </c>
    </row>
    <row r="3" spans="1:24" x14ac:dyDescent="0.2">
      <c r="O3" s="2" t="s">
        <v>2</v>
      </c>
      <c r="P3" s="2"/>
      <c r="Q3" s="2"/>
      <c r="R3" s="2"/>
      <c r="S3" s="2"/>
      <c r="T3" s="2"/>
      <c r="U3" s="2"/>
      <c r="V3" s="2"/>
      <c r="W3" s="2"/>
      <c r="X3" s="2"/>
    </row>
    <row r="4" spans="1:24" x14ac:dyDescent="0.2">
      <c r="O4" s="3"/>
      <c r="P4" s="3"/>
      <c r="Q4" s="3"/>
      <c r="R4" s="2" t="s">
        <v>3</v>
      </c>
      <c r="S4" s="2"/>
      <c r="T4" s="4"/>
      <c r="U4" s="2" t="s">
        <v>4</v>
      </c>
      <c r="V4" s="2"/>
      <c r="W4" s="2"/>
      <c r="X4" s="2"/>
    </row>
    <row r="5" spans="1:24" ht="30" x14ac:dyDescent="0.2">
      <c r="O5" s="5" t="s">
        <v>5</v>
      </c>
      <c r="P5" s="5" t="s">
        <v>6</v>
      </c>
      <c r="Q5" s="4"/>
      <c r="R5" s="4" t="s">
        <v>7</v>
      </c>
      <c r="S5" s="4" t="s">
        <v>8</v>
      </c>
      <c r="T5" s="4"/>
      <c r="U5" s="4" t="s">
        <v>7</v>
      </c>
      <c r="V5" s="4" t="s">
        <v>8</v>
      </c>
      <c r="W5" s="4" t="s">
        <v>9</v>
      </c>
      <c r="X5" s="4" t="s">
        <v>10</v>
      </c>
    </row>
    <row r="6" spans="1:24" x14ac:dyDescent="0.2">
      <c r="B6" s="1" t="s">
        <v>11</v>
      </c>
      <c r="O6" s="3">
        <v>10000</v>
      </c>
      <c r="P6" s="3">
        <f>O6*100*10^-6*10^3</f>
        <v>1000</v>
      </c>
      <c r="Q6" s="3"/>
      <c r="R6" s="3">
        <v>247253</v>
      </c>
      <c r="S6" s="3">
        <v>244357</v>
      </c>
      <c r="T6" s="3"/>
      <c r="U6" s="3">
        <f>R6-$T$17</f>
        <v>243458.5</v>
      </c>
      <c r="V6" s="3">
        <f>S6-$T$17</f>
        <v>240562.5</v>
      </c>
      <c r="W6" s="6">
        <f>AVERAGE(U6:V6)</f>
        <v>242010.5</v>
      </c>
      <c r="X6" s="3">
        <f>_xlfn.STDEV.S(U6:V6)</f>
        <v>2047.7812383162416</v>
      </c>
    </row>
    <row r="7" spans="1:24" x14ac:dyDescent="0.2">
      <c r="B7" s="7">
        <v>1</v>
      </c>
      <c r="C7" s="7">
        <v>2</v>
      </c>
      <c r="D7" s="7">
        <v>3</v>
      </c>
      <c r="E7" s="7">
        <v>4</v>
      </c>
      <c r="F7" s="7">
        <v>5</v>
      </c>
      <c r="G7" s="7">
        <v>6</v>
      </c>
      <c r="H7" s="7">
        <v>7</v>
      </c>
      <c r="I7" s="7">
        <v>8</v>
      </c>
      <c r="J7" s="7">
        <v>9</v>
      </c>
      <c r="K7" s="7">
        <v>10</v>
      </c>
      <c r="L7" s="7">
        <v>11</v>
      </c>
      <c r="M7" s="7">
        <v>12</v>
      </c>
      <c r="O7" s="3">
        <v>5000</v>
      </c>
      <c r="P7" s="3">
        <f t="shared" ref="P7:P17" si="0">O7*100*10^-6*10^3</f>
        <v>500</v>
      </c>
      <c r="Q7" s="3"/>
      <c r="R7" s="3">
        <v>157070</v>
      </c>
      <c r="S7" s="3">
        <v>158562</v>
      </c>
      <c r="T7" s="3"/>
      <c r="U7" s="3">
        <f t="shared" ref="U7:V16" si="1">R7-$T$17</f>
        <v>153275.5</v>
      </c>
      <c r="V7" s="3">
        <f t="shared" si="1"/>
        <v>154767.5</v>
      </c>
      <c r="W7" s="6">
        <f t="shared" ref="W7:W16" si="2">AVERAGE(U7:V7)</f>
        <v>154021.5</v>
      </c>
      <c r="X7" s="3">
        <f t="shared" ref="X7:X16" si="3">_xlfn.STDEV.S(U7:V7)</f>
        <v>1055.003317530329</v>
      </c>
    </row>
    <row r="8" spans="1:24" x14ac:dyDescent="0.2">
      <c r="A8" s="7" t="s">
        <v>12</v>
      </c>
      <c r="B8" s="8">
        <v>27937</v>
      </c>
      <c r="C8" s="9">
        <v>27437</v>
      </c>
      <c r="D8" s="9">
        <v>20391</v>
      </c>
      <c r="E8" s="9">
        <v>20008</v>
      </c>
      <c r="F8" s="9"/>
      <c r="G8" s="9">
        <v>26875</v>
      </c>
      <c r="H8" s="9">
        <v>24295</v>
      </c>
      <c r="I8" s="9">
        <v>17342</v>
      </c>
      <c r="J8" s="9">
        <v>18403</v>
      </c>
      <c r="K8" s="9"/>
      <c r="L8" s="9"/>
      <c r="M8" s="10">
        <v>47984</v>
      </c>
      <c r="O8" s="3">
        <v>2500</v>
      </c>
      <c r="P8" s="3">
        <f t="shared" si="0"/>
        <v>250</v>
      </c>
      <c r="Q8" s="3"/>
      <c r="R8" s="3">
        <v>88797</v>
      </c>
      <c r="S8" s="3">
        <v>89597</v>
      </c>
      <c r="T8" s="3"/>
      <c r="U8" s="3">
        <f t="shared" si="1"/>
        <v>85002.5</v>
      </c>
      <c r="V8" s="3">
        <f t="shared" si="1"/>
        <v>85802.5</v>
      </c>
      <c r="W8" s="6">
        <f t="shared" si="2"/>
        <v>85402.5</v>
      </c>
      <c r="X8" s="3">
        <f t="shared" si="3"/>
        <v>565.68542494923804</v>
      </c>
    </row>
    <row r="9" spans="1:24" x14ac:dyDescent="0.2">
      <c r="A9" s="7" t="s">
        <v>13</v>
      </c>
      <c r="B9" s="11">
        <v>28218</v>
      </c>
      <c r="C9" s="12">
        <v>25588</v>
      </c>
      <c r="D9" s="12">
        <v>19533</v>
      </c>
      <c r="E9" s="12">
        <v>19160</v>
      </c>
      <c r="F9" s="12"/>
      <c r="G9" s="12">
        <v>25851</v>
      </c>
      <c r="H9" s="12">
        <v>25782</v>
      </c>
      <c r="I9" s="12">
        <v>18686</v>
      </c>
      <c r="J9" s="12">
        <v>20049</v>
      </c>
      <c r="K9" s="12"/>
      <c r="L9" s="12"/>
      <c r="M9" s="13">
        <v>51964</v>
      </c>
      <c r="O9" s="3">
        <v>1250</v>
      </c>
      <c r="P9" s="3">
        <f t="shared" si="0"/>
        <v>125</v>
      </c>
      <c r="Q9" s="3"/>
      <c r="R9" s="3">
        <v>49424</v>
      </c>
      <c r="S9" s="3">
        <v>49529</v>
      </c>
      <c r="T9" s="3"/>
      <c r="U9" s="3">
        <f t="shared" si="1"/>
        <v>45629.5</v>
      </c>
      <c r="V9" s="3">
        <f t="shared" si="1"/>
        <v>45734.5</v>
      </c>
      <c r="W9" s="6">
        <f t="shared" si="2"/>
        <v>45682</v>
      </c>
      <c r="X9" s="3">
        <f t="shared" si="3"/>
        <v>74.246212024587493</v>
      </c>
    </row>
    <row r="10" spans="1:24" x14ac:dyDescent="0.2">
      <c r="A10" s="7" t="s">
        <v>14</v>
      </c>
      <c r="B10" s="11">
        <v>27516</v>
      </c>
      <c r="C10" s="12">
        <v>27367</v>
      </c>
      <c r="D10" s="12">
        <v>20073</v>
      </c>
      <c r="E10" s="12">
        <v>19755</v>
      </c>
      <c r="F10" s="12"/>
      <c r="G10" s="12">
        <v>25012</v>
      </c>
      <c r="H10" s="12">
        <v>25848</v>
      </c>
      <c r="I10" s="12">
        <v>19172</v>
      </c>
      <c r="J10" s="12">
        <v>19341</v>
      </c>
      <c r="K10" s="12"/>
      <c r="L10" s="12"/>
      <c r="M10" s="13">
        <v>15833</v>
      </c>
      <c r="O10" s="3">
        <v>625</v>
      </c>
      <c r="P10" s="3">
        <f t="shared" si="0"/>
        <v>62.5</v>
      </c>
      <c r="Q10" s="3"/>
      <c r="R10" s="3">
        <v>28367</v>
      </c>
      <c r="S10" s="3">
        <v>28359</v>
      </c>
      <c r="T10" s="3"/>
      <c r="U10" s="3">
        <f t="shared" si="1"/>
        <v>24572.5</v>
      </c>
      <c r="V10" s="3">
        <f t="shared" si="1"/>
        <v>24564.5</v>
      </c>
      <c r="W10" s="6">
        <f t="shared" si="2"/>
        <v>24568.5</v>
      </c>
      <c r="X10" s="3">
        <f t="shared" si="3"/>
        <v>5.6568542494923806</v>
      </c>
    </row>
    <row r="11" spans="1:24" x14ac:dyDescent="0.2">
      <c r="A11" s="7" t="s">
        <v>15</v>
      </c>
      <c r="B11" s="11">
        <v>28954</v>
      </c>
      <c r="C11" s="12">
        <v>28939</v>
      </c>
      <c r="D11" s="12">
        <v>19659</v>
      </c>
      <c r="E11" s="12">
        <v>21162</v>
      </c>
      <c r="F11" s="12"/>
      <c r="G11" s="12">
        <v>28934</v>
      </c>
      <c r="H11" s="12">
        <v>27332</v>
      </c>
      <c r="I11" s="12">
        <v>19570</v>
      </c>
      <c r="J11" s="12">
        <v>19472</v>
      </c>
      <c r="K11" s="12"/>
      <c r="L11" s="12"/>
      <c r="M11" s="13">
        <v>16165</v>
      </c>
      <c r="O11" s="3">
        <v>312.5</v>
      </c>
      <c r="P11" s="3">
        <f t="shared" si="0"/>
        <v>31.25</v>
      </c>
      <c r="Q11" s="3"/>
      <c r="R11" s="3">
        <v>16770</v>
      </c>
      <c r="S11" s="3">
        <v>17131</v>
      </c>
      <c r="T11" s="3"/>
      <c r="U11" s="3">
        <f t="shared" si="1"/>
        <v>12975.5</v>
      </c>
      <c r="V11" s="3">
        <f t="shared" si="1"/>
        <v>13336.5</v>
      </c>
      <c r="W11" s="6">
        <f t="shared" si="2"/>
        <v>13156</v>
      </c>
      <c r="X11" s="3">
        <f t="shared" si="3"/>
        <v>255.26554800834364</v>
      </c>
    </row>
    <row r="12" spans="1:24" x14ac:dyDescent="0.2">
      <c r="A12" s="7" t="s">
        <v>16</v>
      </c>
      <c r="B12" s="11">
        <v>27883</v>
      </c>
      <c r="C12" s="12">
        <v>25943</v>
      </c>
      <c r="D12" s="12">
        <v>21521</v>
      </c>
      <c r="E12" s="12">
        <v>21118</v>
      </c>
      <c r="F12" s="12"/>
      <c r="G12" s="12">
        <v>25173</v>
      </c>
      <c r="H12" s="12">
        <v>25869</v>
      </c>
      <c r="I12" s="12">
        <v>18541</v>
      </c>
      <c r="J12" s="12">
        <v>19953</v>
      </c>
      <c r="K12" s="12"/>
      <c r="L12" s="12"/>
      <c r="M12" s="13">
        <v>16100</v>
      </c>
      <c r="O12" s="3">
        <v>156.25</v>
      </c>
      <c r="P12" s="3">
        <f t="shared" si="0"/>
        <v>15.625</v>
      </c>
      <c r="Q12" s="3"/>
      <c r="R12" s="3">
        <v>10758</v>
      </c>
      <c r="S12" s="3">
        <v>10609</v>
      </c>
      <c r="T12" s="3"/>
      <c r="U12" s="3">
        <f t="shared" si="1"/>
        <v>6963.5</v>
      </c>
      <c r="V12" s="3">
        <f t="shared" si="1"/>
        <v>6814.5</v>
      </c>
      <c r="W12" s="6">
        <f t="shared" si="2"/>
        <v>6889</v>
      </c>
      <c r="X12" s="3">
        <f t="shared" si="3"/>
        <v>105.35891039679558</v>
      </c>
    </row>
    <row r="13" spans="1:24" x14ac:dyDescent="0.2">
      <c r="A13" s="7" t="s">
        <v>17</v>
      </c>
      <c r="B13" s="11">
        <v>24704</v>
      </c>
      <c r="C13" s="12">
        <v>24472</v>
      </c>
      <c r="D13" s="12">
        <v>18550</v>
      </c>
      <c r="E13" s="12">
        <v>18973</v>
      </c>
      <c r="F13" s="12"/>
      <c r="G13" s="12">
        <v>22962</v>
      </c>
      <c r="H13" s="12">
        <v>22655</v>
      </c>
      <c r="I13" s="12">
        <v>17913</v>
      </c>
      <c r="J13" s="12">
        <v>18264</v>
      </c>
      <c r="K13" s="12"/>
      <c r="L13" s="12"/>
      <c r="M13" s="13">
        <v>16143</v>
      </c>
      <c r="O13" s="3">
        <v>78.125</v>
      </c>
      <c r="P13" s="3">
        <f t="shared" si="0"/>
        <v>7.8125</v>
      </c>
      <c r="Q13" s="3"/>
      <c r="R13" s="3">
        <v>7374</v>
      </c>
      <c r="S13" s="3">
        <v>7375</v>
      </c>
      <c r="T13" s="3"/>
      <c r="U13" s="3">
        <f t="shared" si="1"/>
        <v>3579.5</v>
      </c>
      <c r="V13" s="3">
        <f t="shared" si="1"/>
        <v>3580.5</v>
      </c>
      <c r="W13" s="6">
        <f t="shared" si="2"/>
        <v>3580</v>
      </c>
      <c r="X13" s="3">
        <f t="shared" si="3"/>
        <v>0.70710678118654757</v>
      </c>
    </row>
    <row r="14" spans="1:24" x14ac:dyDescent="0.2">
      <c r="A14" s="7" t="s">
        <v>18</v>
      </c>
      <c r="B14" s="11">
        <v>247253</v>
      </c>
      <c r="C14" s="12">
        <v>157070</v>
      </c>
      <c r="D14" s="12">
        <v>88797</v>
      </c>
      <c r="E14" s="12">
        <v>49424</v>
      </c>
      <c r="F14" s="12">
        <v>28367</v>
      </c>
      <c r="G14" s="12">
        <v>16770</v>
      </c>
      <c r="H14" s="12">
        <v>10758</v>
      </c>
      <c r="I14" s="12">
        <v>7374</v>
      </c>
      <c r="J14" s="12">
        <v>5744</v>
      </c>
      <c r="K14" s="12">
        <v>5256</v>
      </c>
      <c r="L14" s="12">
        <v>4301</v>
      </c>
      <c r="M14" s="13">
        <v>3728</v>
      </c>
      <c r="O14" s="3">
        <v>39.0625</v>
      </c>
      <c r="P14" s="3">
        <f t="shared" si="0"/>
        <v>3.90625</v>
      </c>
      <c r="Q14" s="3"/>
      <c r="R14" s="3">
        <v>5744</v>
      </c>
      <c r="S14" s="3">
        <v>5645</v>
      </c>
      <c r="T14" s="3"/>
      <c r="U14" s="3">
        <f t="shared" si="1"/>
        <v>1949.5</v>
      </c>
      <c r="V14" s="3">
        <f t="shared" si="1"/>
        <v>1850.5</v>
      </c>
      <c r="W14" s="6">
        <f t="shared" si="2"/>
        <v>1900</v>
      </c>
      <c r="X14" s="3">
        <f t="shared" si="3"/>
        <v>70.003571337468202</v>
      </c>
    </row>
    <row r="15" spans="1:24" x14ac:dyDescent="0.2">
      <c r="A15" s="7" t="s">
        <v>19</v>
      </c>
      <c r="B15" s="14">
        <v>244357</v>
      </c>
      <c r="C15" s="15">
        <v>158562</v>
      </c>
      <c r="D15" s="15">
        <v>89597</v>
      </c>
      <c r="E15" s="15">
        <v>49529</v>
      </c>
      <c r="F15" s="15">
        <v>28359</v>
      </c>
      <c r="G15" s="15">
        <v>17131</v>
      </c>
      <c r="H15" s="15">
        <v>10609</v>
      </c>
      <c r="I15" s="15">
        <v>7375</v>
      </c>
      <c r="J15" s="15">
        <v>5645</v>
      </c>
      <c r="K15" s="15">
        <v>4669</v>
      </c>
      <c r="L15" s="15">
        <v>4302</v>
      </c>
      <c r="M15" s="16">
        <v>3861</v>
      </c>
      <c r="O15" s="3">
        <v>19.53125</v>
      </c>
      <c r="P15" s="3">
        <f t="shared" si="0"/>
        <v>1.953125</v>
      </c>
      <c r="Q15" s="3"/>
      <c r="R15" s="3">
        <v>5256</v>
      </c>
      <c r="S15" s="3">
        <v>4669</v>
      </c>
      <c r="T15" s="3"/>
      <c r="U15" s="3">
        <f t="shared" si="1"/>
        <v>1461.5</v>
      </c>
      <c r="V15" s="3">
        <f t="shared" si="1"/>
        <v>874.5</v>
      </c>
      <c r="W15" s="6">
        <f t="shared" si="2"/>
        <v>1168</v>
      </c>
      <c r="X15" s="3">
        <f t="shared" si="3"/>
        <v>415.0716805565034</v>
      </c>
    </row>
    <row r="16" spans="1:24" x14ac:dyDescent="0.2">
      <c r="O16" s="3">
        <v>9.765625</v>
      </c>
      <c r="P16" s="3">
        <f t="shared" si="0"/>
        <v>0.9765625</v>
      </c>
      <c r="Q16" s="3"/>
      <c r="R16" s="3">
        <v>4301</v>
      </c>
      <c r="S16" s="3">
        <v>4302</v>
      </c>
      <c r="T16" s="3"/>
      <c r="U16" s="3">
        <f t="shared" si="1"/>
        <v>506.5</v>
      </c>
      <c r="V16" s="3">
        <f t="shared" si="1"/>
        <v>507.5</v>
      </c>
      <c r="W16" s="6">
        <f t="shared" si="2"/>
        <v>507</v>
      </c>
      <c r="X16" s="3">
        <f t="shared" si="3"/>
        <v>0.70710678118654757</v>
      </c>
    </row>
    <row r="17" spans="1:33" x14ac:dyDescent="0.2">
      <c r="O17" s="3">
        <v>0</v>
      </c>
      <c r="P17" s="3">
        <f t="shared" si="0"/>
        <v>0</v>
      </c>
      <c r="Q17" s="3"/>
      <c r="R17" s="3">
        <v>3728</v>
      </c>
      <c r="S17" s="3">
        <v>3861</v>
      </c>
      <c r="T17" s="4">
        <f>AVERAGE(R17:S17)</f>
        <v>3794.5</v>
      </c>
      <c r="U17" s="3"/>
      <c r="V17" s="3"/>
      <c r="W17" s="3"/>
      <c r="X17" s="3"/>
    </row>
    <row r="18" spans="1:33" x14ac:dyDescent="0.2">
      <c r="O18" s="3"/>
      <c r="P18" s="3"/>
      <c r="Q18" s="3"/>
      <c r="R18" s="3"/>
      <c r="S18" s="3"/>
      <c r="T18" s="3"/>
      <c r="U18" s="3"/>
      <c r="V18" s="3"/>
      <c r="W18" s="3"/>
      <c r="X18" s="3"/>
    </row>
    <row r="19" spans="1:33" x14ac:dyDescent="0.2">
      <c r="B19" s="1" t="s">
        <v>70</v>
      </c>
      <c r="O19" s="3"/>
      <c r="P19" s="4" t="s">
        <v>20</v>
      </c>
      <c r="Q19" s="3"/>
      <c r="R19" s="3">
        <f>SLOPE(W6:W16,P6:P16)</f>
        <v>250.47548341883768</v>
      </c>
      <c r="S19" s="3"/>
      <c r="T19" s="3"/>
      <c r="U19" s="4" t="s">
        <v>21</v>
      </c>
      <c r="V19" s="3">
        <f>AVERAGE(M12:M13)</f>
        <v>16121.5</v>
      </c>
      <c r="W19" s="3"/>
      <c r="X19" s="3"/>
    </row>
    <row r="20" spans="1:33" ht="16" thickBot="1" x14ac:dyDescent="0.25">
      <c r="A20" s="17"/>
      <c r="B20" s="18">
        <v>1</v>
      </c>
      <c r="C20" s="18">
        <v>2</v>
      </c>
      <c r="D20" s="18">
        <v>3</v>
      </c>
      <c r="E20" s="18">
        <v>4</v>
      </c>
      <c r="F20" s="18">
        <v>5</v>
      </c>
      <c r="G20" s="18">
        <v>6</v>
      </c>
      <c r="H20" s="18">
        <v>7</v>
      </c>
      <c r="I20" s="18">
        <v>8</v>
      </c>
      <c r="J20" s="18">
        <v>9</v>
      </c>
      <c r="K20" s="18">
        <v>10</v>
      </c>
      <c r="L20" s="18">
        <v>11</v>
      </c>
      <c r="M20" s="18">
        <v>12</v>
      </c>
      <c r="O20" s="3"/>
      <c r="P20" s="4" t="s">
        <v>22</v>
      </c>
      <c r="Q20" s="3"/>
      <c r="R20" s="3">
        <f>INTERCEPT(W6:W16,P6:P16)</f>
        <v>7107.148920600077</v>
      </c>
      <c r="S20" s="3"/>
      <c r="T20" s="3"/>
      <c r="U20" s="3"/>
      <c r="V20" s="3"/>
      <c r="W20" s="3"/>
      <c r="X20" s="3"/>
    </row>
    <row r="21" spans="1:33" x14ac:dyDescent="0.2">
      <c r="A21" s="19" t="s">
        <v>12</v>
      </c>
      <c r="B21" s="59" t="s">
        <v>23</v>
      </c>
      <c r="C21" s="60" t="s">
        <v>23</v>
      </c>
      <c r="D21" s="61" t="s">
        <v>23</v>
      </c>
      <c r="E21" s="61" t="s">
        <v>23</v>
      </c>
      <c r="F21" s="20"/>
      <c r="G21" s="48" t="s">
        <v>23</v>
      </c>
      <c r="H21" s="48" t="s">
        <v>23</v>
      </c>
      <c r="I21" s="48" t="s">
        <v>23</v>
      </c>
      <c r="J21" s="48" t="s">
        <v>23</v>
      </c>
      <c r="K21" s="21"/>
      <c r="L21" s="21"/>
      <c r="M21" s="50" t="s">
        <v>24</v>
      </c>
      <c r="O21" s="3"/>
      <c r="P21" s="4" t="s">
        <v>25</v>
      </c>
      <c r="Q21" s="3"/>
      <c r="R21" s="3">
        <f>RSQ(W6:W16,P6:P16)</f>
        <v>0.9808071852960486</v>
      </c>
      <c r="S21" s="3"/>
      <c r="T21" s="3"/>
      <c r="U21" s="3"/>
      <c r="V21" s="3"/>
      <c r="W21" s="3"/>
      <c r="X21" s="3"/>
    </row>
    <row r="22" spans="1:33" x14ac:dyDescent="0.2">
      <c r="A22" s="19"/>
      <c r="B22" s="22" t="s">
        <v>26</v>
      </c>
      <c r="C22" s="23" t="s">
        <v>26</v>
      </c>
      <c r="D22" s="24" t="s">
        <v>26</v>
      </c>
      <c r="E22" s="24" t="s">
        <v>26</v>
      </c>
      <c r="F22" s="25"/>
      <c r="G22" s="24" t="s">
        <v>27</v>
      </c>
      <c r="H22" s="24" t="s">
        <v>27</v>
      </c>
      <c r="I22" s="24" t="s">
        <v>27</v>
      </c>
      <c r="J22" s="26" t="s">
        <v>27</v>
      </c>
      <c r="K22" s="26"/>
      <c r="L22" s="26"/>
      <c r="M22" s="27"/>
    </row>
    <row r="23" spans="1:33" x14ac:dyDescent="0.2">
      <c r="A23" s="19"/>
      <c r="B23" s="28" t="s">
        <v>28</v>
      </c>
      <c r="C23" s="29" t="s">
        <v>28</v>
      </c>
      <c r="D23" s="29" t="s">
        <v>29</v>
      </c>
      <c r="E23" s="30" t="s">
        <v>29</v>
      </c>
      <c r="F23" s="30"/>
      <c r="G23" s="30" t="s">
        <v>28</v>
      </c>
      <c r="H23" s="30" t="s">
        <v>28</v>
      </c>
      <c r="I23" s="30" t="s">
        <v>29</v>
      </c>
      <c r="J23" s="30" t="s">
        <v>29</v>
      </c>
      <c r="K23" s="30"/>
      <c r="L23" s="30"/>
      <c r="M23" s="31"/>
    </row>
    <row r="24" spans="1:33" x14ac:dyDescent="0.2">
      <c r="A24" s="19" t="s">
        <v>13</v>
      </c>
      <c r="B24" s="56" t="s">
        <v>30</v>
      </c>
      <c r="C24" s="57" t="s">
        <v>30</v>
      </c>
      <c r="D24" s="58" t="s">
        <v>30</v>
      </c>
      <c r="E24" s="58" t="s">
        <v>30</v>
      </c>
      <c r="F24" s="32"/>
      <c r="G24" s="49" t="s">
        <v>30</v>
      </c>
      <c r="H24" s="49" t="s">
        <v>30</v>
      </c>
      <c r="I24" s="49" t="s">
        <v>30</v>
      </c>
      <c r="J24" s="49" t="s">
        <v>30</v>
      </c>
      <c r="K24" s="32"/>
      <c r="L24" s="32"/>
      <c r="M24" s="51" t="s">
        <v>24</v>
      </c>
      <c r="P24" s="2" t="s">
        <v>31</v>
      </c>
      <c r="Q24" s="2"/>
      <c r="R24" s="2"/>
      <c r="S24" s="2"/>
      <c r="T24" s="2"/>
      <c r="U24" s="2"/>
      <c r="V24" s="2"/>
      <c r="W24" s="2"/>
      <c r="X24" s="2"/>
      <c r="Y24" s="2"/>
      <c r="Z24" s="3"/>
      <c r="AA24" s="3"/>
      <c r="AB24" s="3"/>
      <c r="AC24" s="3"/>
      <c r="AD24" s="3"/>
      <c r="AE24" s="3"/>
      <c r="AF24" s="3"/>
      <c r="AG24" s="3"/>
    </row>
    <row r="25" spans="1:33" x14ac:dyDescent="0.2">
      <c r="A25" s="19"/>
      <c r="B25" s="22" t="s">
        <v>26</v>
      </c>
      <c r="C25" s="23" t="s">
        <v>26</v>
      </c>
      <c r="D25" s="24" t="s">
        <v>26</v>
      </c>
      <c r="E25" s="24" t="s">
        <v>26</v>
      </c>
      <c r="F25" s="25"/>
      <c r="G25" s="24" t="s">
        <v>27</v>
      </c>
      <c r="H25" s="24" t="s">
        <v>27</v>
      </c>
      <c r="I25" s="24" t="s">
        <v>27</v>
      </c>
      <c r="J25" s="26" t="s">
        <v>27</v>
      </c>
      <c r="K25" s="26"/>
      <c r="L25" s="26"/>
      <c r="M25" s="27"/>
      <c r="P25" s="3"/>
      <c r="Q25" s="3"/>
      <c r="R25" s="2" t="s">
        <v>3</v>
      </c>
      <c r="S25" s="2"/>
      <c r="T25" s="3"/>
      <c r="U25" s="3"/>
      <c r="V25" s="2" t="s">
        <v>4</v>
      </c>
      <c r="W25" s="2"/>
      <c r="X25" s="2"/>
      <c r="Y25" s="2"/>
      <c r="Z25" s="3"/>
      <c r="AA25" s="2" t="s">
        <v>6</v>
      </c>
      <c r="AB25" s="2"/>
      <c r="AC25" s="3"/>
      <c r="AD25" s="2" t="s">
        <v>32</v>
      </c>
      <c r="AE25" s="2"/>
      <c r="AF25" s="2"/>
      <c r="AG25" s="2"/>
    </row>
    <row r="26" spans="1:33" x14ac:dyDescent="0.2">
      <c r="A26" s="19"/>
      <c r="B26" s="28" t="s">
        <v>28</v>
      </c>
      <c r="C26" s="29" t="s">
        <v>28</v>
      </c>
      <c r="D26" s="29" t="s">
        <v>29</v>
      </c>
      <c r="E26" s="30" t="s">
        <v>29</v>
      </c>
      <c r="F26" s="30"/>
      <c r="G26" s="30" t="s">
        <v>28</v>
      </c>
      <c r="H26" s="30" t="s">
        <v>28</v>
      </c>
      <c r="I26" s="30" t="s">
        <v>29</v>
      </c>
      <c r="J26" s="30" t="s">
        <v>29</v>
      </c>
      <c r="K26" s="30"/>
      <c r="L26" s="30"/>
      <c r="M26" s="31"/>
      <c r="O26" s="4" t="s">
        <v>33</v>
      </c>
      <c r="P26" s="4" t="s">
        <v>34</v>
      </c>
      <c r="Q26" s="4" t="s">
        <v>35</v>
      </c>
      <c r="R26" s="33" t="s">
        <v>7</v>
      </c>
      <c r="S26" s="33" t="s">
        <v>8</v>
      </c>
      <c r="T26" s="4"/>
      <c r="U26" s="4" t="s">
        <v>36</v>
      </c>
      <c r="V26" s="4" t="s">
        <v>7</v>
      </c>
      <c r="W26" s="4" t="s">
        <v>8</v>
      </c>
      <c r="X26" s="4" t="s">
        <v>9</v>
      </c>
      <c r="Y26" s="4" t="s">
        <v>10</v>
      </c>
      <c r="Z26" s="4"/>
      <c r="AA26" s="4" t="s">
        <v>7</v>
      </c>
      <c r="AB26" s="4" t="s">
        <v>8</v>
      </c>
      <c r="AC26" s="4"/>
      <c r="AD26" s="4" t="s">
        <v>7</v>
      </c>
      <c r="AE26" s="4" t="s">
        <v>8</v>
      </c>
      <c r="AF26" s="4" t="s">
        <v>9</v>
      </c>
      <c r="AG26" s="4" t="s">
        <v>10</v>
      </c>
    </row>
    <row r="27" spans="1:33" x14ac:dyDescent="0.2">
      <c r="A27" s="19" t="s">
        <v>14</v>
      </c>
      <c r="B27" s="56" t="s">
        <v>37</v>
      </c>
      <c r="C27" s="57" t="s">
        <v>37</v>
      </c>
      <c r="D27" s="58" t="s">
        <v>37</v>
      </c>
      <c r="E27" s="58" t="s">
        <v>37</v>
      </c>
      <c r="F27" s="32"/>
      <c r="G27" s="49" t="s">
        <v>37</v>
      </c>
      <c r="H27" s="49" t="s">
        <v>37</v>
      </c>
      <c r="I27" s="49" t="s">
        <v>37</v>
      </c>
      <c r="J27" s="49" t="s">
        <v>37</v>
      </c>
      <c r="K27" s="32"/>
      <c r="L27" s="32"/>
      <c r="M27" s="51" t="s">
        <v>38</v>
      </c>
      <c r="O27" s="34" t="s">
        <v>26</v>
      </c>
      <c r="P27" s="34">
        <v>1</v>
      </c>
      <c r="Q27" s="34" t="s">
        <v>28</v>
      </c>
      <c r="R27" s="34">
        <v>27937</v>
      </c>
      <c r="S27" s="34">
        <v>27437</v>
      </c>
      <c r="T27" s="34"/>
      <c r="U27" s="34">
        <v>5</v>
      </c>
      <c r="V27" s="34">
        <f>R27-$V$19</f>
        <v>11815.5</v>
      </c>
      <c r="W27" s="34">
        <f>S27-$V$19</f>
        <v>11315.5</v>
      </c>
      <c r="X27" s="35">
        <f>AVERAGE(V27:W27)</f>
        <v>11565.5</v>
      </c>
      <c r="Y27" s="34">
        <f>_xlfn.STDEV.S(V27:W27)</f>
        <v>353.55339059327378</v>
      </c>
      <c r="Z27" s="34"/>
      <c r="AA27" s="34">
        <f>V27-$R$20/$R$19</f>
        <v>11787.125370980059</v>
      </c>
      <c r="AB27" s="34">
        <f>W27-$R$20/$R$19</f>
        <v>11287.125370980059</v>
      </c>
      <c r="AC27" s="34"/>
      <c r="AD27" s="34">
        <f>AA27/(60*$U27*10^-3)</f>
        <v>39290.417903266862</v>
      </c>
      <c r="AE27" s="34">
        <f>AB27/(60*$U27*10^-3)</f>
        <v>37623.751236600197</v>
      </c>
      <c r="AF27" s="35">
        <f>AVERAGE(AD27:AE27)</f>
        <v>38457.084569933533</v>
      </c>
      <c r="AG27" s="34">
        <f>_xlfn.STDEV.S(AD27:AE27)</f>
        <v>1178.5113019775774</v>
      </c>
    </row>
    <row r="28" spans="1:33" x14ac:dyDescent="0.2">
      <c r="A28" s="19"/>
      <c r="B28" s="22" t="s">
        <v>26</v>
      </c>
      <c r="C28" s="23" t="s">
        <v>26</v>
      </c>
      <c r="D28" s="24" t="s">
        <v>26</v>
      </c>
      <c r="E28" s="24" t="s">
        <v>26</v>
      </c>
      <c r="F28" s="25"/>
      <c r="G28" s="24" t="s">
        <v>27</v>
      </c>
      <c r="H28" s="24" t="s">
        <v>27</v>
      </c>
      <c r="I28" s="24" t="s">
        <v>27</v>
      </c>
      <c r="J28" s="26" t="s">
        <v>27</v>
      </c>
      <c r="K28" s="26"/>
      <c r="L28" s="26"/>
      <c r="M28" s="27"/>
      <c r="O28" s="34" t="s">
        <v>26</v>
      </c>
      <c r="P28" s="34">
        <v>2</v>
      </c>
      <c r="Q28" s="34" t="s">
        <v>28</v>
      </c>
      <c r="R28" s="34">
        <v>28218</v>
      </c>
      <c r="S28" s="34">
        <v>25588</v>
      </c>
      <c r="T28" s="34"/>
      <c r="U28" s="34">
        <v>5</v>
      </c>
      <c r="V28" s="34">
        <f t="shared" ref="V28:W50" si="4">R28-$V$19</f>
        <v>12096.5</v>
      </c>
      <c r="W28" s="34">
        <f t="shared" si="4"/>
        <v>9466.5</v>
      </c>
      <c r="X28" s="35">
        <f t="shared" ref="X28:X52" si="5">AVERAGE(V28:W28)</f>
        <v>10781.5</v>
      </c>
      <c r="Y28" s="34">
        <f t="shared" ref="Y28:Y52" si="6">_xlfn.STDEV.S(V28:W28)</f>
        <v>1859.69083452062</v>
      </c>
      <c r="Z28" s="34"/>
      <c r="AA28" s="34">
        <f t="shared" ref="AA28:AB52" si="7">V28-$R$20/$R$19</f>
        <v>12068.125370980059</v>
      </c>
      <c r="AB28" s="34">
        <f t="shared" si="7"/>
        <v>9438.1253709800585</v>
      </c>
      <c r="AC28" s="34"/>
      <c r="AD28" s="34">
        <f t="shared" ref="AD28:AE52" si="8">AA28/(60*$U28*10^-3)</f>
        <v>40227.084569933533</v>
      </c>
      <c r="AE28" s="34">
        <f t="shared" si="8"/>
        <v>31460.417903266862</v>
      </c>
      <c r="AF28" s="35">
        <f t="shared" ref="AF28:AF52" si="9">AVERAGE(AD28:AE28)</f>
        <v>35843.751236600197</v>
      </c>
      <c r="AG28" s="34">
        <f t="shared" ref="AG28:AG52" si="10">_xlfn.STDEV.S(AD28:AE28)</f>
        <v>6198.9694484020756</v>
      </c>
    </row>
    <row r="29" spans="1:33" x14ac:dyDescent="0.2">
      <c r="A29" s="19"/>
      <c r="B29" s="28" t="s">
        <v>28</v>
      </c>
      <c r="C29" s="29" t="s">
        <v>28</v>
      </c>
      <c r="D29" s="29" t="s">
        <v>29</v>
      </c>
      <c r="E29" s="30" t="s">
        <v>29</v>
      </c>
      <c r="F29" s="30"/>
      <c r="G29" s="30" t="s">
        <v>28</v>
      </c>
      <c r="H29" s="30" t="s">
        <v>28</v>
      </c>
      <c r="I29" s="30" t="s">
        <v>29</v>
      </c>
      <c r="J29" s="30" t="s">
        <v>29</v>
      </c>
      <c r="K29" s="30"/>
      <c r="L29" s="30"/>
      <c r="M29" s="31"/>
      <c r="O29" s="34" t="s">
        <v>26</v>
      </c>
      <c r="P29" s="34">
        <v>3</v>
      </c>
      <c r="Q29" s="34" t="s">
        <v>28</v>
      </c>
      <c r="R29" s="34">
        <v>27516</v>
      </c>
      <c r="S29" s="34">
        <v>27367</v>
      </c>
      <c r="T29" s="34"/>
      <c r="U29" s="34">
        <v>5</v>
      </c>
      <c r="V29" s="34">
        <f t="shared" si="4"/>
        <v>11394.5</v>
      </c>
      <c r="W29" s="34">
        <f t="shared" si="4"/>
        <v>11245.5</v>
      </c>
      <c r="X29" s="35">
        <f t="shared" si="5"/>
        <v>11320</v>
      </c>
      <c r="Y29" s="34">
        <f t="shared" si="6"/>
        <v>105.35891039679558</v>
      </c>
      <c r="Z29" s="34"/>
      <c r="AA29" s="34">
        <f t="shared" si="7"/>
        <v>11366.125370980059</v>
      </c>
      <c r="AB29" s="34">
        <f t="shared" si="7"/>
        <v>11217.125370980059</v>
      </c>
      <c r="AC29" s="34"/>
      <c r="AD29" s="34">
        <f t="shared" si="8"/>
        <v>37887.084569933533</v>
      </c>
      <c r="AE29" s="34">
        <f t="shared" si="8"/>
        <v>37390.417903266862</v>
      </c>
      <c r="AF29" s="35">
        <f t="shared" si="9"/>
        <v>37638.751236600197</v>
      </c>
      <c r="AG29" s="34">
        <f t="shared" si="10"/>
        <v>351.19636798932203</v>
      </c>
    </row>
    <row r="30" spans="1:33" x14ac:dyDescent="0.2">
      <c r="A30" s="19" t="s">
        <v>15</v>
      </c>
      <c r="B30" s="56" t="s">
        <v>39</v>
      </c>
      <c r="C30" s="57" t="s">
        <v>39</v>
      </c>
      <c r="D30" s="58" t="s">
        <v>39</v>
      </c>
      <c r="E30" s="58" t="s">
        <v>39</v>
      </c>
      <c r="F30" s="32"/>
      <c r="G30" s="49" t="s">
        <v>39</v>
      </c>
      <c r="H30" s="49" t="s">
        <v>39</v>
      </c>
      <c r="I30" s="49" t="s">
        <v>39</v>
      </c>
      <c r="J30" s="49" t="s">
        <v>39</v>
      </c>
      <c r="K30" s="32"/>
      <c r="L30" s="32"/>
      <c r="M30" s="51" t="s">
        <v>38</v>
      </c>
      <c r="O30" s="34" t="s">
        <v>26</v>
      </c>
      <c r="P30" s="34">
        <v>4</v>
      </c>
      <c r="Q30" s="34" t="s">
        <v>28</v>
      </c>
      <c r="R30" s="34">
        <v>28954</v>
      </c>
      <c r="S30" s="34">
        <v>28939</v>
      </c>
      <c r="T30" s="34"/>
      <c r="U30" s="34">
        <v>5</v>
      </c>
      <c r="V30" s="34">
        <f t="shared" si="4"/>
        <v>12832.5</v>
      </c>
      <c r="W30" s="34">
        <f t="shared" si="4"/>
        <v>12817.5</v>
      </c>
      <c r="X30" s="35">
        <f t="shared" si="5"/>
        <v>12825</v>
      </c>
      <c r="Y30" s="34">
        <f t="shared" si="6"/>
        <v>10.606601717798213</v>
      </c>
      <c r="Z30" s="34"/>
      <c r="AA30" s="34">
        <f t="shared" si="7"/>
        <v>12804.125370980059</v>
      </c>
      <c r="AB30" s="34">
        <f t="shared" si="7"/>
        <v>12789.125370980059</v>
      </c>
      <c r="AC30" s="34"/>
      <c r="AD30" s="34">
        <f t="shared" si="8"/>
        <v>42680.417903266862</v>
      </c>
      <c r="AE30" s="34">
        <f t="shared" si="8"/>
        <v>42630.417903266862</v>
      </c>
      <c r="AF30" s="35">
        <f t="shared" si="9"/>
        <v>42655.417903266862</v>
      </c>
      <c r="AG30" s="34">
        <f t="shared" si="10"/>
        <v>35.355339059327378</v>
      </c>
    </row>
    <row r="31" spans="1:33" x14ac:dyDescent="0.2">
      <c r="A31" s="19"/>
      <c r="B31" s="22" t="s">
        <v>26</v>
      </c>
      <c r="C31" s="23" t="s">
        <v>26</v>
      </c>
      <c r="D31" s="24" t="s">
        <v>26</v>
      </c>
      <c r="E31" s="24" t="s">
        <v>26</v>
      </c>
      <c r="F31" s="25"/>
      <c r="G31" s="24" t="s">
        <v>27</v>
      </c>
      <c r="H31" s="24" t="s">
        <v>27</v>
      </c>
      <c r="I31" s="24" t="s">
        <v>27</v>
      </c>
      <c r="J31" s="26" t="s">
        <v>27</v>
      </c>
      <c r="K31" s="26"/>
      <c r="L31" s="26"/>
      <c r="M31" s="27"/>
      <c r="O31" s="34" t="s">
        <v>26</v>
      </c>
      <c r="P31" s="34">
        <v>5</v>
      </c>
      <c r="Q31" s="34" t="s">
        <v>28</v>
      </c>
      <c r="R31" s="34">
        <v>27883</v>
      </c>
      <c r="S31" s="34">
        <v>25943</v>
      </c>
      <c r="T31" s="34"/>
      <c r="U31" s="34">
        <v>5</v>
      </c>
      <c r="V31" s="34">
        <f t="shared" si="4"/>
        <v>11761.5</v>
      </c>
      <c r="W31" s="34">
        <f t="shared" si="4"/>
        <v>9821.5</v>
      </c>
      <c r="X31" s="35">
        <f t="shared" si="5"/>
        <v>10791.5</v>
      </c>
      <c r="Y31" s="34">
        <f t="shared" si="6"/>
        <v>1371.7871555019021</v>
      </c>
      <c r="Z31" s="34"/>
      <c r="AA31" s="34">
        <f t="shared" si="7"/>
        <v>11733.125370980059</v>
      </c>
      <c r="AB31" s="34">
        <f t="shared" si="7"/>
        <v>9793.1253709800585</v>
      </c>
      <c r="AC31" s="34"/>
      <c r="AD31" s="34">
        <f t="shared" si="8"/>
        <v>39110.417903266862</v>
      </c>
      <c r="AE31" s="34">
        <f t="shared" si="8"/>
        <v>32643.751236600197</v>
      </c>
      <c r="AF31" s="35">
        <f t="shared" si="9"/>
        <v>35877.084569933533</v>
      </c>
      <c r="AG31" s="34">
        <f t="shared" si="10"/>
        <v>4572.6238516730054</v>
      </c>
    </row>
    <row r="32" spans="1:33" x14ac:dyDescent="0.2">
      <c r="A32" s="19"/>
      <c r="B32" s="28" t="s">
        <v>28</v>
      </c>
      <c r="C32" s="29" t="s">
        <v>28</v>
      </c>
      <c r="D32" s="29" t="s">
        <v>29</v>
      </c>
      <c r="E32" s="30" t="s">
        <v>29</v>
      </c>
      <c r="F32" s="30"/>
      <c r="G32" s="30" t="s">
        <v>28</v>
      </c>
      <c r="H32" s="30" t="s">
        <v>28</v>
      </c>
      <c r="I32" s="30" t="s">
        <v>29</v>
      </c>
      <c r="J32" s="30" t="s">
        <v>29</v>
      </c>
      <c r="K32" s="30"/>
      <c r="L32" s="30"/>
      <c r="M32" s="31"/>
      <c r="O32" s="34" t="s">
        <v>26</v>
      </c>
      <c r="P32" s="34">
        <v>6</v>
      </c>
      <c r="Q32" s="34" t="s">
        <v>28</v>
      </c>
      <c r="R32" s="34">
        <v>24704</v>
      </c>
      <c r="S32" s="34">
        <v>24472</v>
      </c>
      <c r="T32" s="34"/>
      <c r="U32" s="34">
        <v>5</v>
      </c>
      <c r="V32" s="34">
        <f t="shared" si="4"/>
        <v>8582.5</v>
      </c>
      <c r="W32" s="34">
        <f t="shared" si="4"/>
        <v>8350.5</v>
      </c>
      <c r="X32" s="35">
        <f t="shared" si="5"/>
        <v>8466.5</v>
      </c>
      <c r="Y32" s="34">
        <f t="shared" si="6"/>
        <v>164.04877323527901</v>
      </c>
      <c r="Z32" s="34"/>
      <c r="AA32" s="34">
        <f t="shared" si="7"/>
        <v>8554.1253709800585</v>
      </c>
      <c r="AB32" s="34">
        <f t="shared" si="7"/>
        <v>8322.1253709800585</v>
      </c>
      <c r="AC32" s="34"/>
      <c r="AD32" s="34">
        <f t="shared" si="8"/>
        <v>28513.751236600197</v>
      </c>
      <c r="AE32" s="34">
        <f t="shared" si="8"/>
        <v>27740.417903266862</v>
      </c>
      <c r="AF32" s="35">
        <f t="shared" si="9"/>
        <v>28127.08456993353</v>
      </c>
      <c r="AG32" s="34">
        <f t="shared" si="10"/>
        <v>546.82924411759848</v>
      </c>
    </row>
    <row r="33" spans="1:33" x14ac:dyDescent="0.2">
      <c r="A33" s="19" t="s">
        <v>16</v>
      </c>
      <c r="B33" s="56" t="s">
        <v>40</v>
      </c>
      <c r="C33" s="57" t="s">
        <v>40</v>
      </c>
      <c r="D33" s="58" t="s">
        <v>40</v>
      </c>
      <c r="E33" s="58" t="s">
        <v>40</v>
      </c>
      <c r="F33" s="32"/>
      <c r="G33" s="49" t="s">
        <v>40</v>
      </c>
      <c r="H33" s="49" t="s">
        <v>40</v>
      </c>
      <c r="I33" s="49" t="s">
        <v>40</v>
      </c>
      <c r="J33" s="49" t="s">
        <v>40</v>
      </c>
      <c r="K33" s="32"/>
      <c r="L33" s="32"/>
      <c r="M33" s="36" t="s">
        <v>41</v>
      </c>
      <c r="O33" s="34" t="s">
        <v>26</v>
      </c>
      <c r="P33" s="34">
        <v>1</v>
      </c>
      <c r="Q33" s="34" t="s">
        <v>29</v>
      </c>
      <c r="R33" s="34">
        <v>20391</v>
      </c>
      <c r="S33" s="34">
        <v>20008</v>
      </c>
      <c r="T33" s="34"/>
      <c r="U33" s="34">
        <v>5</v>
      </c>
      <c r="V33" s="34">
        <f t="shared" si="4"/>
        <v>4269.5</v>
      </c>
      <c r="W33" s="34">
        <f t="shared" si="4"/>
        <v>3886.5</v>
      </c>
      <c r="X33" s="35">
        <f t="shared" si="5"/>
        <v>4078</v>
      </c>
      <c r="Y33" s="34">
        <f t="shared" si="6"/>
        <v>270.82189719444773</v>
      </c>
      <c r="Z33" s="34"/>
      <c r="AA33" s="34">
        <f t="shared" si="7"/>
        <v>4241.1253709800585</v>
      </c>
      <c r="AB33" s="34">
        <f t="shared" si="7"/>
        <v>3858.1253709800585</v>
      </c>
      <c r="AC33" s="34"/>
      <c r="AD33" s="34">
        <f t="shared" si="8"/>
        <v>14137.08456993353</v>
      </c>
      <c r="AE33" s="34">
        <f t="shared" si="8"/>
        <v>12860.417903266862</v>
      </c>
      <c r="AF33" s="35">
        <f t="shared" si="9"/>
        <v>13498.751236600196</v>
      </c>
      <c r="AG33" s="34">
        <f t="shared" si="10"/>
        <v>902.73965731482656</v>
      </c>
    </row>
    <row r="34" spans="1:33" x14ac:dyDescent="0.2">
      <c r="A34" s="19"/>
      <c r="B34" s="22" t="s">
        <v>26</v>
      </c>
      <c r="C34" s="23" t="s">
        <v>26</v>
      </c>
      <c r="D34" s="24" t="s">
        <v>26</v>
      </c>
      <c r="E34" s="24" t="s">
        <v>26</v>
      </c>
      <c r="F34" s="24"/>
      <c r="G34" s="24" t="s">
        <v>27</v>
      </c>
      <c r="H34" s="25" t="s">
        <v>27</v>
      </c>
      <c r="I34" s="24" t="s">
        <v>27</v>
      </c>
      <c r="J34" s="26" t="s">
        <v>27</v>
      </c>
      <c r="K34" s="26"/>
      <c r="L34" s="26"/>
      <c r="M34" s="27" t="s">
        <v>42</v>
      </c>
      <c r="O34" s="34" t="s">
        <v>26</v>
      </c>
      <c r="P34" s="34">
        <v>2</v>
      </c>
      <c r="Q34" s="34" t="s">
        <v>29</v>
      </c>
      <c r="R34" s="34">
        <v>19533</v>
      </c>
      <c r="S34" s="34">
        <v>19160</v>
      </c>
      <c r="T34" s="34"/>
      <c r="U34" s="34">
        <v>5</v>
      </c>
      <c r="V34" s="34">
        <f t="shared" si="4"/>
        <v>3411.5</v>
      </c>
      <c r="W34" s="34">
        <f t="shared" si="4"/>
        <v>3038.5</v>
      </c>
      <c r="X34" s="35">
        <f t="shared" si="5"/>
        <v>3225</v>
      </c>
      <c r="Y34" s="34">
        <f t="shared" si="6"/>
        <v>263.75082938258225</v>
      </c>
      <c r="Z34" s="34"/>
      <c r="AA34" s="34">
        <f t="shared" si="7"/>
        <v>3383.1253709800585</v>
      </c>
      <c r="AB34" s="34">
        <f t="shared" si="7"/>
        <v>3010.1253709800585</v>
      </c>
      <c r="AC34" s="34"/>
      <c r="AD34" s="34">
        <f t="shared" si="8"/>
        <v>11277.08456993353</v>
      </c>
      <c r="AE34" s="34">
        <f t="shared" si="8"/>
        <v>10033.751236600196</v>
      </c>
      <c r="AF34" s="35">
        <f t="shared" si="9"/>
        <v>10655.417903266862</v>
      </c>
      <c r="AG34" s="34">
        <f t="shared" si="10"/>
        <v>879.16943127527452</v>
      </c>
    </row>
    <row r="35" spans="1:33" x14ac:dyDescent="0.2">
      <c r="A35" s="19"/>
      <c r="B35" s="28" t="s">
        <v>28</v>
      </c>
      <c r="C35" s="29" t="s">
        <v>28</v>
      </c>
      <c r="D35" s="29" t="s">
        <v>29</v>
      </c>
      <c r="E35" s="30" t="s">
        <v>29</v>
      </c>
      <c r="F35" s="30"/>
      <c r="G35" s="30" t="s">
        <v>28</v>
      </c>
      <c r="H35" s="30" t="s">
        <v>28</v>
      </c>
      <c r="I35" s="30" t="s">
        <v>29</v>
      </c>
      <c r="J35" s="30" t="s">
        <v>29</v>
      </c>
      <c r="K35" s="30"/>
      <c r="L35" s="30"/>
      <c r="M35" s="31" t="s">
        <v>43</v>
      </c>
      <c r="O35" s="34" t="s">
        <v>26</v>
      </c>
      <c r="P35" s="34">
        <v>3</v>
      </c>
      <c r="Q35" s="34" t="s">
        <v>29</v>
      </c>
      <c r="R35" s="34">
        <v>20073</v>
      </c>
      <c r="S35" s="34">
        <v>19755</v>
      </c>
      <c r="T35" s="34"/>
      <c r="U35" s="34">
        <v>5</v>
      </c>
      <c r="V35" s="34">
        <f t="shared" si="4"/>
        <v>3951.5</v>
      </c>
      <c r="W35" s="34">
        <f t="shared" si="4"/>
        <v>3633.5</v>
      </c>
      <c r="X35" s="35">
        <f t="shared" si="5"/>
        <v>3792.5</v>
      </c>
      <c r="Y35" s="34">
        <f t="shared" si="6"/>
        <v>224.85995641732211</v>
      </c>
      <c r="Z35" s="34"/>
      <c r="AA35" s="34">
        <f t="shared" si="7"/>
        <v>3923.1253709800585</v>
      </c>
      <c r="AB35" s="34">
        <f t="shared" si="7"/>
        <v>3605.1253709800585</v>
      </c>
      <c r="AC35" s="34"/>
      <c r="AD35" s="34">
        <f t="shared" si="8"/>
        <v>13077.08456993353</v>
      </c>
      <c r="AE35" s="34">
        <f t="shared" si="8"/>
        <v>12017.08456993353</v>
      </c>
      <c r="AF35" s="35">
        <f t="shared" si="9"/>
        <v>12547.08456993353</v>
      </c>
      <c r="AG35" s="34">
        <f t="shared" si="10"/>
        <v>749.5331880577404</v>
      </c>
    </row>
    <row r="36" spans="1:33" x14ac:dyDescent="0.2">
      <c r="A36" s="19" t="s">
        <v>17</v>
      </c>
      <c r="B36" s="56" t="s">
        <v>44</v>
      </c>
      <c r="C36" s="57" t="s">
        <v>44</v>
      </c>
      <c r="D36" s="58" t="s">
        <v>44</v>
      </c>
      <c r="E36" s="58" t="s">
        <v>44</v>
      </c>
      <c r="F36" s="32"/>
      <c r="G36" s="49" t="s">
        <v>44</v>
      </c>
      <c r="H36" s="49" t="s">
        <v>44</v>
      </c>
      <c r="I36" s="49" t="s">
        <v>44</v>
      </c>
      <c r="J36" s="49" t="s">
        <v>44</v>
      </c>
      <c r="K36" s="32"/>
      <c r="L36" s="32"/>
      <c r="M36" s="36" t="s">
        <v>41</v>
      </c>
      <c r="O36" s="34" t="s">
        <v>26</v>
      </c>
      <c r="P36" s="34">
        <v>4</v>
      </c>
      <c r="Q36" s="34" t="s">
        <v>29</v>
      </c>
      <c r="R36" s="34">
        <v>19659</v>
      </c>
      <c r="S36" s="34">
        <v>21162</v>
      </c>
      <c r="T36" s="34"/>
      <c r="U36" s="34">
        <v>5</v>
      </c>
      <c r="V36" s="34">
        <f t="shared" si="4"/>
        <v>3537.5</v>
      </c>
      <c r="W36" s="34">
        <f t="shared" si="4"/>
        <v>5040.5</v>
      </c>
      <c r="X36" s="35">
        <f t="shared" si="5"/>
        <v>4289</v>
      </c>
      <c r="Y36" s="34">
        <f t="shared" si="6"/>
        <v>1062.781492123381</v>
      </c>
      <c r="Z36" s="34"/>
      <c r="AA36" s="34">
        <f t="shared" si="7"/>
        <v>3509.1253709800585</v>
      </c>
      <c r="AB36" s="34">
        <f t="shared" si="7"/>
        <v>5012.1253709800585</v>
      </c>
      <c r="AC36" s="34"/>
      <c r="AD36" s="34">
        <f t="shared" si="8"/>
        <v>11697.08456993353</v>
      </c>
      <c r="AE36" s="34">
        <f t="shared" si="8"/>
        <v>16707.08456993353</v>
      </c>
      <c r="AF36" s="35">
        <f t="shared" si="9"/>
        <v>14202.08456993353</v>
      </c>
      <c r="AG36" s="34">
        <f t="shared" si="10"/>
        <v>3542.6049737446033</v>
      </c>
    </row>
    <row r="37" spans="1:33" x14ac:dyDescent="0.2">
      <c r="A37" s="19"/>
      <c r="B37" s="22" t="s">
        <v>26</v>
      </c>
      <c r="C37" s="23" t="s">
        <v>26</v>
      </c>
      <c r="D37" s="24" t="s">
        <v>26</v>
      </c>
      <c r="E37" s="24" t="s">
        <v>26</v>
      </c>
      <c r="F37" s="24"/>
      <c r="G37" s="24" t="s">
        <v>27</v>
      </c>
      <c r="H37" s="25" t="s">
        <v>27</v>
      </c>
      <c r="I37" s="24" t="s">
        <v>27</v>
      </c>
      <c r="J37" s="26" t="s">
        <v>27</v>
      </c>
      <c r="K37" s="26"/>
      <c r="L37" s="26"/>
      <c r="M37" s="27" t="s">
        <v>42</v>
      </c>
      <c r="O37" s="34" t="s">
        <v>26</v>
      </c>
      <c r="P37" s="34">
        <v>5</v>
      </c>
      <c r="Q37" s="34" t="s">
        <v>29</v>
      </c>
      <c r="R37" s="34">
        <v>21521</v>
      </c>
      <c r="S37" s="34">
        <v>21118</v>
      </c>
      <c r="T37" s="34"/>
      <c r="U37" s="34">
        <v>5</v>
      </c>
      <c r="V37" s="34">
        <f t="shared" si="4"/>
        <v>5399.5</v>
      </c>
      <c r="W37" s="34">
        <f t="shared" si="4"/>
        <v>4996.5</v>
      </c>
      <c r="X37" s="35">
        <f t="shared" si="5"/>
        <v>5198</v>
      </c>
      <c r="Y37" s="34">
        <f t="shared" si="6"/>
        <v>284.96403281817868</v>
      </c>
      <c r="Z37" s="34"/>
      <c r="AA37" s="34">
        <f t="shared" si="7"/>
        <v>5371.1253709800585</v>
      </c>
      <c r="AB37" s="34">
        <f t="shared" si="7"/>
        <v>4968.1253709800585</v>
      </c>
      <c r="AC37" s="34"/>
      <c r="AD37" s="34">
        <f t="shared" si="8"/>
        <v>17903.751236600197</v>
      </c>
      <c r="AE37" s="34">
        <f t="shared" si="8"/>
        <v>16560.417903266862</v>
      </c>
      <c r="AF37" s="35">
        <f t="shared" si="9"/>
        <v>17232.08456993353</v>
      </c>
      <c r="AG37" s="34">
        <f t="shared" si="10"/>
        <v>949.88010939393052</v>
      </c>
    </row>
    <row r="38" spans="1:33" x14ac:dyDescent="0.2">
      <c r="A38" s="19"/>
      <c r="B38" s="28" t="s">
        <v>28</v>
      </c>
      <c r="C38" s="29" t="s">
        <v>28</v>
      </c>
      <c r="D38" s="29" t="s">
        <v>29</v>
      </c>
      <c r="E38" s="30" t="s">
        <v>29</v>
      </c>
      <c r="F38" s="30"/>
      <c r="G38" s="30" t="s">
        <v>28</v>
      </c>
      <c r="H38" s="30" t="s">
        <v>28</v>
      </c>
      <c r="I38" s="30" t="s">
        <v>29</v>
      </c>
      <c r="J38" s="30" t="s">
        <v>29</v>
      </c>
      <c r="K38" s="30"/>
      <c r="L38" s="30"/>
      <c r="M38" s="31" t="s">
        <v>43</v>
      </c>
      <c r="O38" s="34" t="s">
        <v>26</v>
      </c>
      <c r="P38" s="34">
        <v>6</v>
      </c>
      <c r="Q38" s="34" t="s">
        <v>29</v>
      </c>
      <c r="R38" s="34">
        <v>18550</v>
      </c>
      <c r="S38" s="34">
        <v>18973</v>
      </c>
      <c r="T38" s="34"/>
      <c r="U38" s="34">
        <v>5</v>
      </c>
      <c r="V38" s="34">
        <f t="shared" si="4"/>
        <v>2428.5</v>
      </c>
      <c r="W38" s="34">
        <f t="shared" si="4"/>
        <v>2851.5</v>
      </c>
      <c r="X38" s="35">
        <f t="shared" si="5"/>
        <v>2640</v>
      </c>
      <c r="Y38" s="34">
        <f t="shared" si="6"/>
        <v>299.10616844190963</v>
      </c>
      <c r="Z38" s="34"/>
      <c r="AA38" s="34">
        <f t="shared" si="7"/>
        <v>2400.1253709800585</v>
      </c>
      <c r="AB38" s="34">
        <f t="shared" si="7"/>
        <v>2823.1253709800585</v>
      </c>
      <c r="AC38" s="34"/>
      <c r="AD38" s="34">
        <f t="shared" si="8"/>
        <v>8000.4179032668617</v>
      </c>
      <c r="AE38" s="34">
        <f t="shared" si="8"/>
        <v>9410.4179032668617</v>
      </c>
      <c r="AF38" s="35">
        <f t="shared" si="9"/>
        <v>8705.4179032668617</v>
      </c>
      <c r="AG38" s="34">
        <f t="shared" si="10"/>
        <v>997.02056147303199</v>
      </c>
    </row>
    <row r="39" spans="1:33" x14ac:dyDescent="0.2">
      <c r="A39" s="19" t="s">
        <v>18</v>
      </c>
      <c r="B39" s="52" t="s">
        <v>45</v>
      </c>
      <c r="C39" s="53" t="s">
        <v>46</v>
      </c>
      <c r="D39" s="54" t="s">
        <v>47</v>
      </c>
      <c r="E39" s="53" t="s">
        <v>48</v>
      </c>
      <c r="F39" s="54" t="s">
        <v>49</v>
      </c>
      <c r="G39" s="54" t="s">
        <v>50</v>
      </c>
      <c r="H39" s="53" t="s">
        <v>51</v>
      </c>
      <c r="I39" s="54" t="s">
        <v>52</v>
      </c>
      <c r="J39" s="54" t="s">
        <v>53</v>
      </c>
      <c r="K39" s="54" t="s">
        <v>54</v>
      </c>
      <c r="L39" s="54" t="s">
        <v>55</v>
      </c>
      <c r="M39" s="55" t="s">
        <v>41</v>
      </c>
      <c r="O39" s="34" t="s">
        <v>56</v>
      </c>
      <c r="P39" s="34">
        <v>1</v>
      </c>
      <c r="Q39" s="34" t="s">
        <v>28</v>
      </c>
      <c r="R39" s="37">
        <v>26875</v>
      </c>
      <c r="S39" s="37">
        <v>24295</v>
      </c>
      <c r="T39" s="34"/>
      <c r="U39" s="34">
        <v>1</v>
      </c>
      <c r="V39" s="34">
        <f t="shared" si="4"/>
        <v>10753.5</v>
      </c>
      <c r="W39" s="34">
        <f t="shared" si="4"/>
        <v>8173.5</v>
      </c>
      <c r="X39" s="35">
        <f t="shared" si="5"/>
        <v>9463.5</v>
      </c>
      <c r="Y39" s="34">
        <f t="shared" si="6"/>
        <v>1824.3354954612926</v>
      </c>
      <c r="Z39" s="34"/>
      <c r="AA39" s="34">
        <f t="shared" si="7"/>
        <v>10725.125370980059</v>
      </c>
      <c r="AB39" s="34">
        <f t="shared" si="7"/>
        <v>8145.1253709800585</v>
      </c>
      <c r="AC39" s="34"/>
      <c r="AD39" s="34">
        <f t="shared" si="8"/>
        <v>178752.08951633432</v>
      </c>
      <c r="AE39" s="34">
        <f t="shared" si="8"/>
        <v>135752.08951633432</v>
      </c>
      <c r="AF39" s="35">
        <f t="shared" si="9"/>
        <v>157252.08951633432</v>
      </c>
      <c r="AG39" s="34">
        <f t="shared" si="10"/>
        <v>30405.591591021544</v>
      </c>
    </row>
    <row r="40" spans="1:33" x14ac:dyDescent="0.2">
      <c r="A40" s="19"/>
      <c r="B40" s="38" t="s">
        <v>57</v>
      </c>
      <c r="C40" s="39" t="s">
        <v>58</v>
      </c>
      <c r="D40" s="26" t="s">
        <v>59</v>
      </c>
      <c r="E40" s="26" t="s">
        <v>60</v>
      </c>
      <c r="F40" s="39" t="s">
        <v>61</v>
      </c>
      <c r="G40" s="26" t="s">
        <v>62</v>
      </c>
      <c r="H40" s="26" t="s">
        <v>63</v>
      </c>
      <c r="I40" s="39" t="s">
        <v>64</v>
      </c>
      <c r="J40" s="26" t="s">
        <v>65</v>
      </c>
      <c r="K40" s="26" t="s">
        <v>66</v>
      </c>
      <c r="L40" s="26" t="s">
        <v>67</v>
      </c>
      <c r="M40" s="27" t="s">
        <v>68</v>
      </c>
      <c r="O40" s="34" t="s">
        <v>56</v>
      </c>
      <c r="P40" s="34">
        <v>2</v>
      </c>
      <c r="Q40" s="34" t="s">
        <v>28</v>
      </c>
      <c r="R40" s="37">
        <v>25851</v>
      </c>
      <c r="S40" s="37">
        <v>25782</v>
      </c>
      <c r="T40" s="34"/>
      <c r="U40" s="34">
        <v>1</v>
      </c>
      <c r="V40" s="34">
        <f t="shared" si="4"/>
        <v>9729.5</v>
      </c>
      <c r="W40" s="34">
        <f t="shared" si="4"/>
        <v>9660.5</v>
      </c>
      <c r="X40" s="35">
        <f t="shared" si="5"/>
        <v>9695</v>
      </c>
      <c r="Y40" s="34">
        <f t="shared" si="6"/>
        <v>48.790367901871782</v>
      </c>
      <c r="Z40" s="34"/>
      <c r="AA40" s="34">
        <f t="shared" si="7"/>
        <v>9701.1253709800585</v>
      </c>
      <c r="AB40" s="34">
        <f t="shared" si="7"/>
        <v>9632.1253709800585</v>
      </c>
      <c r="AC40" s="34"/>
      <c r="AD40" s="34">
        <f t="shared" si="8"/>
        <v>161685.42284966764</v>
      </c>
      <c r="AE40" s="34">
        <f t="shared" si="8"/>
        <v>160535.42284966764</v>
      </c>
      <c r="AF40" s="35">
        <f t="shared" si="9"/>
        <v>161110.42284966764</v>
      </c>
      <c r="AG40" s="34">
        <f t="shared" si="10"/>
        <v>813.17279836452963</v>
      </c>
    </row>
    <row r="41" spans="1:33" x14ac:dyDescent="0.2">
      <c r="A41" s="19"/>
      <c r="B41" s="40"/>
      <c r="C41" s="41"/>
      <c r="D41" s="30"/>
      <c r="E41" s="41"/>
      <c r="F41" s="30"/>
      <c r="G41" s="30"/>
      <c r="H41" s="41"/>
      <c r="I41" s="30"/>
      <c r="J41" s="30"/>
      <c r="K41" s="30"/>
      <c r="L41" s="30"/>
      <c r="M41" s="31"/>
      <c r="O41" s="34" t="s">
        <v>56</v>
      </c>
      <c r="P41" s="34">
        <v>3</v>
      </c>
      <c r="Q41" s="34" t="s">
        <v>28</v>
      </c>
      <c r="R41" s="37">
        <v>25012</v>
      </c>
      <c r="S41" s="37">
        <v>25848</v>
      </c>
      <c r="T41" s="34"/>
      <c r="U41" s="34">
        <v>1</v>
      </c>
      <c r="V41" s="34">
        <f t="shared" si="4"/>
        <v>8890.5</v>
      </c>
      <c r="W41" s="34">
        <f t="shared" si="4"/>
        <v>9726.5</v>
      </c>
      <c r="X41" s="35">
        <f t="shared" si="5"/>
        <v>9308.5</v>
      </c>
      <c r="Y41" s="34">
        <f t="shared" si="6"/>
        <v>591.14126907195373</v>
      </c>
      <c r="Z41" s="34"/>
      <c r="AA41" s="34">
        <f t="shared" si="7"/>
        <v>8862.1253709800585</v>
      </c>
      <c r="AB41" s="34">
        <f t="shared" si="7"/>
        <v>9698.1253709800585</v>
      </c>
      <c r="AC41" s="34"/>
      <c r="AD41" s="34">
        <f t="shared" si="8"/>
        <v>147702.08951633432</v>
      </c>
      <c r="AE41" s="34">
        <f t="shared" si="8"/>
        <v>161635.42284966764</v>
      </c>
      <c r="AF41" s="35">
        <f t="shared" si="9"/>
        <v>154668.75618300098</v>
      </c>
      <c r="AG41" s="34">
        <f t="shared" si="10"/>
        <v>9852.3544845325487</v>
      </c>
    </row>
    <row r="42" spans="1:33" x14ac:dyDescent="0.2">
      <c r="A42" s="19" t="s">
        <v>19</v>
      </c>
      <c r="B42" s="52" t="s">
        <v>45</v>
      </c>
      <c r="C42" s="53" t="s">
        <v>46</v>
      </c>
      <c r="D42" s="54" t="s">
        <v>47</v>
      </c>
      <c r="E42" s="53" t="s">
        <v>48</v>
      </c>
      <c r="F42" s="54" t="s">
        <v>49</v>
      </c>
      <c r="G42" s="54" t="s">
        <v>50</v>
      </c>
      <c r="H42" s="53" t="s">
        <v>51</v>
      </c>
      <c r="I42" s="54" t="s">
        <v>52</v>
      </c>
      <c r="J42" s="54" t="s">
        <v>53</v>
      </c>
      <c r="K42" s="54" t="s">
        <v>54</v>
      </c>
      <c r="L42" s="54" t="s">
        <v>55</v>
      </c>
      <c r="M42" s="55" t="s">
        <v>41</v>
      </c>
      <c r="O42" s="34" t="s">
        <v>56</v>
      </c>
      <c r="P42" s="34">
        <v>4</v>
      </c>
      <c r="Q42" s="34" t="s">
        <v>28</v>
      </c>
      <c r="R42" s="37">
        <v>28934</v>
      </c>
      <c r="S42" s="37">
        <v>27332</v>
      </c>
      <c r="T42" s="34"/>
      <c r="U42" s="34">
        <v>1</v>
      </c>
      <c r="V42" s="34">
        <f t="shared" si="4"/>
        <v>12812.5</v>
      </c>
      <c r="W42" s="34">
        <f t="shared" si="4"/>
        <v>11210.5</v>
      </c>
      <c r="X42" s="35">
        <f t="shared" si="5"/>
        <v>12011.5</v>
      </c>
      <c r="Y42" s="34">
        <f t="shared" si="6"/>
        <v>1132.7850634608492</v>
      </c>
      <c r="Z42" s="34"/>
      <c r="AA42" s="34">
        <f t="shared" si="7"/>
        <v>12784.125370980059</v>
      </c>
      <c r="AB42" s="34">
        <f t="shared" si="7"/>
        <v>11182.125370980059</v>
      </c>
      <c r="AC42" s="34"/>
      <c r="AD42" s="34">
        <f t="shared" si="8"/>
        <v>213068.75618300098</v>
      </c>
      <c r="AE42" s="34">
        <f t="shared" si="8"/>
        <v>186368.75618300098</v>
      </c>
      <c r="AF42" s="35">
        <f t="shared" si="9"/>
        <v>199718.75618300098</v>
      </c>
      <c r="AG42" s="34">
        <f t="shared" si="10"/>
        <v>18879.75105768082</v>
      </c>
    </row>
    <row r="43" spans="1:33" x14ac:dyDescent="0.2">
      <c r="A43" s="19"/>
      <c r="B43" s="38" t="s">
        <v>57</v>
      </c>
      <c r="C43" s="39" t="s">
        <v>58</v>
      </c>
      <c r="D43" s="26" t="s">
        <v>59</v>
      </c>
      <c r="E43" s="26" t="s">
        <v>60</v>
      </c>
      <c r="F43" s="26" t="s">
        <v>61</v>
      </c>
      <c r="G43" s="26" t="s">
        <v>62</v>
      </c>
      <c r="H43" s="26" t="s">
        <v>63</v>
      </c>
      <c r="I43" s="26" t="s">
        <v>64</v>
      </c>
      <c r="J43" s="26" t="s">
        <v>65</v>
      </c>
      <c r="K43" s="26" t="s">
        <v>66</v>
      </c>
      <c r="L43" s="26" t="s">
        <v>67</v>
      </c>
      <c r="M43" s="27" t="s">
        <v>68</v>
      </c>
      <c r="O43" s="42" t="s">
        <v>56</v>
      </c>
      <c r="P43" s="42">
        <v>5</v>
      </c>
      <c r="Q43" s="42" t="s">
        <v>28</v>
      </c>
      <c r="R43" s="37">
        <v>25173</v>
      </c>
      <c r="S43" s="37">
        <v>25869</v>
      </c>
      <c r="T43" s="34"/>
      <c r="U43" s="34">
        <v>1</v>
      </c>
      <c r="V43" s="34">
        <f t="shared" si="4"/>
        <v>9051.5</v>
      </c>
      <c r="W43" s="34">
        <f t="shared" si="4"/>
        <v>9747.5</v>
      </c>
      <c r="X43" s="35">
        <f t="shared" si="5"/>
        <v>9399.5</v>
      </c>
      <c r="Y43" s="34">
        <f t="shared" si="6"/>
        <v>492.14631970583707</v>
      </c>
      <c r="Z43" s="34"/>
      <c r="AA43" s="34">
        <f t="shared" si="7"/>
        <v>9023.1253709800585</v>
      </c>
      <c r="AB43" s="34">
        <f t="shared" si="7"/>
        <v>9719.1253709800585</v>
      </c>
      <c r="AC43" s="34"/>
      <c r="AD43" s="34">
        <f t="shared" si="8"/>
        <v>150385.42284966764</v>
      </c>
      <c r="AE43" s="34">
        <f t="shared" si="8"/>
        <v>161985.42284966764</v>
      </c>
      <c r="AF43" s="35">
        <f t="shared" si="9"/>
        <v>156185.42284966764</v>
      </c>
      <c r="AG43" s="34">
        <f t="shared" si="10"/>
        <v>8202.438661763952</v>
      </c>
    </row>
    <row r="44" spans="1:33" ht="16" thickBot="1" x14ac:dyDescent="0.25">
      <c r="A44" s="19"/>
      <c r="B44" s="43"/>
      <c r="C44" s="44"/>
      <c r="D44" s="45"/>
      <c r="E44" s="45"/>
      <c r="F44" s="45"/>
      <c r="G44" s="45"/>
      <c r="H44" s="45"/>
      <c r="I44" s="45"/>
      <c r="J44" s="45"/>
      <c r="K44" s="45"/>
      <c r="L44" s="45"/>
      <c r="M44" s="46"/>
      <c r="O44" s="42" t="s">
        <v>56</v>
      </c>
      <c r="P44" s="42">
        <v>6</v>
      </c>
      <c r="Q44" s="42" t="s">
        <v>28</v>
      </c>
      <c r="R44" s="37">
        <v>22962</v>
      </c>
      <c r="S44" s="37">
        <v>22655</v>
      </c>
      <c r="T44" s="34"/>
      <c r="U44" s="34">
        <v>1</v>
      </c>
      <c r="V44" s="34">
        <f t="shared" si="4"/>
        <v>6840.5</v>
      </c>
      <c r="W44" s="34">
        <f t="shared" si="4"/>
        <v>6533.5</v>
      </c>
      <c r="X44" s="35">
        <f t="shared" si="5"/>
        <v>6687</v>
      </c>
      <c r="Y44" s="34">
        <f t="shared" si="6"/>
        <v>217.08178182427008</v>
      </c>
      <c r="Z44" s="34"/>
      <c r="AA44" s="34">
        <f t="shared" si="7"/>
        <v>6812.1253709800585</v>
      </c>
      <c r="AB44" s="34">
        <f t="shared" si="7"/>
        <v>6505.1253709800585</v>
      </c>
      <c r="AC44" s="34"/>
      <c r="AD44" s="34">
        <f t="shared" si="8"/>
        <v>113535.42284966765</v>
      </c>
      <c r="AE44" s="34">
        <f t="shared" si="8"/>
        <v>108418.75618300098</v>
      </c>
      <c r="AF44" s="35">
        <f t="shared" si="9"/>
        <v>110977.08951633432</v>
      </c>
      <c r="AG44" s="34">
        <f t="shared" si="10"/>
        <v>3618.0296970711715</v>
      </c>
    </row>
    <row r="45" spans="1:33" x14ac:dyDescent="0.2">
      <c r="O45" s="42" t="s">
        <v>56</v>
      </c>
      <c r="P45" s="42">
        <v>1</v>
      </c>
      <c r="Q45" s="42" t="s">
        <v>29</v>
      </c>
      <c r="R45" s="37">
        <v>17342</v>
      </c>
      <c r="S45" s="37">
        <v>18403</v>
      </c>
      <c r="T45" s="34"/>
      <c r="U45" s="34">
        <v>1</v>
      </c>
      <c r="V45" s="34">
        <f t="shared" si="4"/>
        <v>1220.5</v>
      </c>
      <c r="W45" s="34">
        <f t="shared" si="4"/>
        <v>2281.5</v>
      </c>
      <c r="X45" s="35">
        <f t="shared" si="5"/>
        <v>1751</v>
      </c>
      <c r="Y45" s="34">
        <f t="shared" si="6"/>
        <v>750.24029483892696</v>
      </c>
      <c r="Z45" s="34"/>
      <c r="AA45" s="34">
        <f t="shared" si="7"/>
        <v>1192.1253709800583</v>
      </c>
      <c r="AB45" s="34">
        <f t="shared" si="7"/>
        <v>2253.1253709800585</v>
      </c>
      <c r="AC45" s="34"/>
      <c r="AD45" s="47">
        <f t="shared" si="8"/>
        <v>19868.756183000973</v>
      </c>
      <c r="AE45" s="47">
        <f t="shared" si="8"/>
        <v>37552.089516334308</v>
      </c>
      <c r="AF45" s="35">
        <f t="shared" si="9"/>
        <v>28710.422849667641</v>
      </c>
      <c r="AG45" s="34">
        <f t="shared" si="10"/>
        <v>12504.004913982122</v>
      </c>
    </row>
    <row r="46" spans="1:33" x14ac:dyDescent="0.2">
      <c r="O46" s="42" t="s">
        <v>56</v>
      </c>
      <c r="P46" s="42">
        <v>2</v>
      </c>
      <c r="Q46" s="42" t="s">
        <v>29</v>
      </c>
      <c r="R46" s="37">
        <v>18686</v>
      </c>
      <c r="S46" s="37">
        <v>20049</v>
      </c>
      <c r="T46" s="34"/>
      <c r="U46" s="34">
        <v>1</v>
      </c>
      <c r="V46" s="34">
        <f t="shared" si="4"/>
        <v>2564.5</v>
      </c>
      <c r="W46" s="34">
        <f t="shared" si="4"/>
        <v>3927.5</v>
      </c>
      <c r="X46" s="35">
        <f t="shared" si="5"/>
        <v>3246</v>
      </c>
      <c r="Y46" s="34">
        <f t="shared" si="6"/>
        <v>963.78654275726433</v>
      </c>
      <c r="Z46" s="34"/>
      <c r="AA46" s="34">
        <f t="shared" si="7"/>
        <v>2536.1253709800585</v>
      </c>
      <c r="AB46" s="34">
        <f t="shared" si="7"/>
        <v>3899.1253709800585</v>
      </c>
      <c r="AC46" s="34"/>
      <c r="AD46" s="47">
        <f t="shared" si="8"/>
        <v>42268.75618300098</v>
      </c>
      <c r="AE46" s="47">
        <f t="shared" si="8"/>
        <v>64985.422849667644</v>
      </c>
      <c r="AF46" s="35">
        <f t="shared" si="9"/>
        <v>53627.089516334308</v>
      </c>
      <c r="AG46" s="34">
        <f t="shared" si="10"/>
        <v>16063.109045954438</v>
      </c>
    </row>
    <row r="47" spans="1:33" x14ac:dyDescent="0.2">
      <c r="O47" s="42" t="s">
        <v>56</v>
      </c>
      <c r="P47" s="42">
        <v>3</v>
      </c>
      <c r="Q47" s="42" t="s">
        <v>29</v>
      </c>
      <c r="R47" s="37">
        <v>19172</v>
      </c>
      <c r="S47" s="37">
        <v>19341</v>
      </c>
      <c r="T47" s="34"/>
      <c r="U47" s="34">
        <v>1</v>
      </c>
      <c r="V47" s="34">
        <f t="shared" si="4"/>
        <v>3050.5</v>
      </c>
      <c r="W47" s="34">
        <f t="shared" si="4"/>
        <v>3219.5</v>
      </c>
      <c r="X47" s="35">
        <f t="shared" si="5"/>
        <v>3135</v>
      </c>
      <c r="Y47" s="34">
        <f t="shared" si="6"/>
        <v>119.50104602052653</v>
      </c>
      <c r="Z47" s="34"/>
      <c r="AA47" s="34">
        <f t="shared" si="7"/>
        <v>3022.1253709800585</v>
      </c>
      <c r="AB47" s="34">
        <f t="shared" si="7"/>
        <v>3191.1253709800585</v>
      </c>
      <c r="AC47" s="34"/>
      <c r="AD47" s="47">
        <f t="shared" si="8"/>
        <v>50368.75618300098</v>
      </c>
      <c r="AE47" s="47">
        <f t="shared" si="8"/>
        <v>53185.422849667644</v>
      </c>
      <c r="AF47" s="35">
        <f t="shared" si="9"/>
        <v>51777.089516334308</v>
      </c>
      <c r="AG47" s="34">
        <f t="shared" si="10"/>
        <v>1991.6841003421071</v>
      </c>
    </row>
    <row r="48" spans="1:33" x14ac:dyDescent="0.2">
      <c r="O48" s="42" t="s">
        <v>56</v>
      </c>
      <c r="P48" s="42">
        <v>4</v>
      </c>
      <c r="Q48" s="42" t="s">
        <v>29</v>
      </c>
      <c r="R48" s="37">
        <v>19570</v>
      </c>
      <c r="S48" s="37">
        <v>19472</v>
      </c>
      <c r="T48" s="34"/>
      <c r="U48" s="34">
        <v>1</v>
      </c>
      <c r="V48" s="34">
        <f t="shared" si="4"/>
        <v>3448.5</v>
      </c>
      <c r="W48" s="34">
        <f t="shared" si="4"/>
        <v>3350.5</v>
      </c>
      <c r="X48" s="35">
        <f t="shared" si="5"/>
        <v>3399.5</v>
      </c>
      <c r="Y48" s="34">
        <f t="shared" si="6"/>
        <v>69.296464556281663</v>
      </c>
      <c r="Z48" s="34"/>
      <c r="AA48" s="34">
        <f t="shared" si="7"/>
        <v>3420.1253709800585</v>
      </c>
      <c r="AB48" s="34">
        <f t="shared" si="7"/>
        <v>3322.1253709800585</v>
      </c>
      <c r="AC48" s="34"/>
      <c r="AD48" s="47">
        <f t="shared" si="8"/>
        <v>57002.089516334308</v>
      </c>
      <c r="AE48" s="47">
        <f t="shared" si="8"/>
        <v>55368.75618300098</v>
      </c>
      <c r="AF48" s="35">
        <f t="shared" si="9"/>
        <v>56185.422849667644</v>
      </c>
      <c r="AG48" s="34">
        <f t="shared" si="10"/>
        <v>1154.9410759380241</v>
      </c>
    </row>
    <row r="49" spans="15:33" x14ac:dyDescent="0.2">
      <c r="O49" s="42" t="s">
        <v>56</v>
      </c>
      <c r="P49" s="42">
        <v>5</v>
      </c>
      <c r="Q49" s="42" t="s">
        <v>29</v>
      </c>
      <c r="R49" s="37">
        <v>18541</v>
      </c>
      <c r="S49" s="37">
        <v>19953</v>
      </c>
      <c r="T49" s="34"/>
      <c r="U49" s="34">
        <v>1</v>
      </c>
      <c r="V49" s="34">
        <f t="shared" si="4"/>
        <v>2419.5</v>
      </c>
      <c r="W49" s="34">
        <f t="shared" si="4"/>
        <v>3831.5</v>
      </c>
      <c r="X49" s="35">
        <f t="shared" si="5"/>
        <v>3125.5</v>
      </c>
      <c r="Y49" s="34">
        <f t="shared" si="6"/>
        <v>998.4347750354051</v>
      </c>
      <c r="Z49" s="34"/>
      <c r="AA49" s="34">
        <f t="shared" si="7"/>
        <v>2391.1253709800585</v>
      </c>
      <c r="AB49" s="34">
        <f t="shared" si="7"/>
        <v>3803.1253709800585</v>
      </c>
      <c r="AC49" s="34"/>
      <c r="AD49" s="47">
        <f t="shared" si="8"/>
        <v>39852.089516334308</v>
      </c>
      <c r="AE49" s="47">
        <f t="shared" si="8"/>
        <v>63385.422849667644</v>
      </c>
      <c r="AF49" s="35">
        <f t="shared" si="9"/>
        <v>51618.75618300098</v>
      </c>
      <c r="AG49" s="34">
        <f t="shared" si="10"/>
        <v>16640.579583923402</v>
      </c>
    </row>
    <row r="50" spans="15:33" x14ac:dyDescent="0.2">
      <c r="O50" s="42" t="s">
        <v>56</v>
      </c>
      <c r="P50" s="42">
        <v>6</v>
      </c>
      <c r="Q50" s="42" t="s">
        <v>29</v>
      </c>
      <c r="R50" s="37">
        <v>17913</v>
      </c>
      <c r="S50" s="37">
        <v>18264</v>
      </c>
      <c r="T50" s="34"/>
      <c r="U50" s="34">
        <v>1</v>
      </c>
      <c r="V50" s="34">
        <f t="shared" si="4"/>
        <v>1791.5</v>
      </c>
      <c r="W50" s="34">
        <f t="shared" si="4"/>
        <v>2142.5</v>
      </c>
      <c r="X50" s="35">
        <f t="shared" si="5"/>
        <v>1967</v>
      </c>
      <c r="Y50" s="34">
        <f t="shared" si="6"/>
        <v>248.19448019647817</v>
      </c>
      <c r="Z50" s="34"/>
      <c r="AA50" s="34">
        <f t="shared" si="7"/>
        <v>1763.1253709800583</v>
      </c>
      <c r="AB50" s="34">
        <f t="shared" si="7"/>
        <v>2114.1253709800585</v>
      </c>
      <c r="AC50" s="34"/>
      <c r="AD50" s="47">
        <f t="shared" si="8"/>
        <v>29385.422849667641</v>
      </c>
      <c r="AE50" s="47">
        <f t="shared" si="8"/>
        <v>35235.422849667644</v>
      </c>
      <c r="AF50" s="35">
        <f t="shared" si="9"/>
        <v>32310.422849667644</v>
      </c>
      <c r="AG50" s="34">
        <f t="shared" si="10"/>
        <v>4136.5746699413057</v>
      </c>
    </row>
    <row r="51" spans="15:33" x14ac:dyDescent="0.2">
      <c r="O51" s="42" t="s">
        <v>69</v>
      </c>
      <c r="P51" s="42" t="s">
        <v>24</v>
      </c>
      <c r="Q51" s="42" t="s">
        <v>28</v>
      </c>
      <c r="R51" s="34">
        <v>47984</v>
      </c>
      <c r="S51" s="34">
        <v>51964</v>
      </c>
      <c r="T51" s="34"/>
      <c r="U51" s="34">
        <v>5</v>
      </c>
      <c r="V51" s="34">
        <f>R51-$V$19</f>
        <v>31862.5</v>
      </c>
      <c r="W51" s="34">
        <f>S51-$V$19</f>
        <v>35842.5</v>
      </c>
      <c r="X51" s="35">
        <f t="shared" si="5"/>
        <v>33852.5</v>
      </c>
      <c r="Y51" s="34">
        <f t="shared" si="6"/>
        <v>2814.2849891224591</v>
      </c>
      <c r="Z51" s="34"/>
      <c r="AA51" s="34">
        <f t="shared" si="7"/>
        <v>31834.125370980059</v>
      </c>
      <c r="AB51" s="34">
        <f t="shared" si="7"/>
        <v>35814.125370980059</v>
      </c>
      <c r="AC51" s="34"/>
      <c r="AD51" s="34">
        <f t="shared" si="8"/>
        <v>106113.7512366002</v>
      </c>
      <c r="AE51" s="34">
        <f t="shared" si="8"/>
        <v>119380.41790326686</v>
      </c>
      <c r="AF51" s="35">
        <f t="shared" si="9"/>
        <v>112747.08456993353</v>
      </c>
      <c r="AG51" s="34">
        <f t="shared" si="10"/>
        <v>9380.9499637415229</v>
      </c>
    </row>
    <row r="52" spans="15:33" x14ac:dyDescent="0.2">
      <c r="O52" s="42" t="s">
        <v>69</v>
      </c>
      <c r="P52" s="42" t="s">
        <v>38</v>
      </c>
      <c r="Q52" s="42" t="s">
        <v>28</v>
      </c>
      <c r="R52" s="34">
        <v>15833</v>
      </c>
      <c r="S52" s="34">
        <v>16165</v>
      </c>
      <c r="T52" s="34"/>
      <c r="U52" s="34">
        <v>5</v>
      </c>
      <c r="V52" s="34">
        <f>R52-$V$19</f>
        <v>-288.5</v>
      </c>
      <c r="W52" s="34">
        <f>S52-$V$19</f>
        <v>43.5</v>
      </c>
      <c r="X52" s="35">
        <f t="shared" si="5"/>
        <v>-122.5</v>
      </c>
      <c r="Y52" s="34">
        <f t="shared" si="6"/>
        <v>234.75945135393377</v>
      </c>
      <c r="Z52" s="34"/>
      <c r="AA52" s="34">
        <f t="shared" si="7"/>
        <v>-316.87462901994172</v>
      </c>
      <c r="AB52" s="34">
        <f t="shared" si="7"/>
        <v>15.125370980058303</v>
      </c>
      <c r="AC52" s="34"/>
      <c r="AD52" s="34">
        <f t="shared" si="8"/>
        <v>-1056.2487633998057</v>
      </c>
      <c r="AE52" s="34">
        <f t="shared" si="8"/>
        <v>50.417903266861011</v>
      </c>
      <c r="AF52" s="35">
        <f t="shared" si="9"/>
        <v>-502.91543006647237</v>
      </c>
      <c r="AG52" s="34">
        <f t="shared" si="10"/>
        <v>782.53150451311274</v>
      </c>
    </row>
    <row r="53" spans="15:33" x14ac:dyDescent="0.2">
      <c r="O53" s="42"/>
      <c r="P53" s="42"/>
      <c r="Q53" s="42"/>
    </row>
    <row r="54" spans="15:33" x14ac:dyDescent="0.2">
      <c r="S54" s="34"/>
    </row>
  </sheetData>
  <mergeCells count="8">
    <mergeCell ref="AA25:AB25"/>
    <mergeCell ref="AD25:AG25"/>
    <mergeCell ref="O3:X3"/>
    <mergeCell ref="R4:S4"/>
    <mergeCell ref="U4:X4"/>
    <mergeCell ref="P24:Y24"/>
    <mergeCell ref="R25:S25"/>
    <mergeCell ref="V25:Y25"/>
  </mergeCells>
  <conditionalFormatting sqref="X27:X52"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{31F0850F-53D4-4D44-B4A6-8E0D900018F4}</x14:id>
        </ext>
      </extLst>
    </cfRule>
  </conditionalFormatting>
  <conditionalFormatting sqref="AF27:AF52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{F7988087-7552-CB4D-A220-79C27A081BAA}</x14:id>
        </ext>
      </extLst>
    </cfRule>
  </conditionalFormatting>
  <pageMargins left="0.7" right="0.7" top="0.75" bottom="0.75" header="0.3" footer="0.3"/>
  <pageSetup paperSize="9" orientation="portrait" horizontalDpi="0" verticalDpi="0"/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31F0850F-53D4-4D44-B4A6-8E0D900018F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X27:X52</xm:sqref>
        </x14:conditionalFormatting>
        <x14:conditionalFormatting xmlns:xm="http://schemas.microsoft.com/office/excel/2006/main">
          <x14:cfRule type="dataBar" id="{F7988087-7552-CB4D-A220-79C27A081BA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AF27:AF52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Endpoint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 Gomes Moreira (Staff)</dc:creator>
  <cp:lastModifiedBy>Sara Gomes Moreira (Staff)</cp:lastModifiedBy>
  <dcterms:created xsi:type="dcterms:W3CDTF">2024-03-26T14:04:56Z</dcterms:created>
  <dcterms:modified xsi:type="dcterms:W3CDTF">2024-03-26T14:09:46Z</dcterms:modified>
</cp:coreProperties>
</file>